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Archeo\OVH-Documents\ETUDESarchivees\Tombolos\"/>
    </mc:Choice>
  </mc:AlternateContent>
  <xr:revisionPtr revIDLastSave="0" documentId="13_ncr:1_{C007174F-38C1-467B-9343-B92387711CF9}" xr6:coauthVersionLast="47" xr6:coauthVersionMax="47" xr10:uidLastSave="{00000000-0000-0000-0000-000000000000}"/>
  <bookViews>
    <workbookView xWindow="1740" yWindow="1665" windowWidth="26940" windowHeight="13515" activeTab="2" xr2:uid="{F027060F-30DC-4F72-8D7C-D2A08933B95C}"/>
  </bookViews>
  <sheets>
    <sheet name="ALL" sheetId="1" r:id="rId1"/>
    <sheet name="FIG" sheetId="7" r:id="rId2"/>
    <sheet name="Nat. Tombolos" sheetId="2" r:id="rId3"/>
    <sheet name="Nat. Salients" sheetId="3" r:id="rId4"/>
    <sheet name="Detached BW" sheetId="5" r:id="rId5"/>
    <sheet name="Rosen tests" sheetId="9" r:id="rId6"/>
    <sheet name="Gauss" sheetId="8" r:id="rId7"/>
    <sheet name="Salient formula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H11" i="2"/>
  <c r="I11" i="2"/>
  <c r="J11" i="2"/>
  <c r="K11" i="2"/>
  <c r="M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B11" i="2"/>
  <c r="A11" i="2"/>
  <c r="P79" i="1"/>
  <c r="P11" i="2" s="1"/>
  <c r="O79" i="1"/>
  <c r="O11" i="2" s="1"/>
  <c r="N79" i="1"/>
  <c r="N11" i="2" s="1"/>
  <c r="M79" i="1"/>
  <c r="L79" i="1"/>
  <c r="L11" i="2" s="1"/>
  <c r="L80" i="1"/>
  <c r="M80" i="1"/>
  <c r="N80" i="1"/>
  <c r="O80" i="1"/>
  <c r="P80" i="1"/>
  <c r="N25" i="2" l="1"/>
  <c r="B46" i="2"/>
  <c r="C46" i="2"/>
  <c r="D46" i="2"/>
  <c r="E46" i="2"/>
  <c r="F46" i="2"/>
  <c r="G46" i="2"/>
  <c r="H46" i="2"/>
  <c r="I46" i="2"/>
  <c r="J46" i="2"/>
  <c r="K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46" i="2"/>
  <c r="L43" i="1"/>
  <c r="L46" i="2" s="1"/>
  <c r="M43" i="1"/>
  <c r="M46" i="2" s="1"/>
  <c r="N43" i="1"/>
  <c r="N46" i="2" s="1"/>
  <c r="O43" i="1"/>
  <c r="O46" i="2" s="1"/>
  <c r="P43" i="1"/>
  <c r="P46" i="2" s="1"/>
  <c r="M40" i="10" l="1"/>
  <c r="N40" i="10"/>
  <c r="O40" i="10"/>
  <c r="M41" i="10"/>
  <c r="N41" i="10"/>
  <c r="O41" i="10"/>
  <c r="M42" i="10"/>
  <c r="N42" i="10"/>
  <c r="O42" i="10"/>
  <c r="M43" i="10"/>
  <c r="N43" i="10"/>
  <c r="O43" i="10"/>
  <c r="N39" i="10"/>
  <c r="O39" i="10"/>
  <c r="M39" i="10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" i="10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" i="10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" i="10"/>
  <c r="A115" i="5" l="1"/>
  <c r="B115" i="5"/>
  <c r="C115" i="5"/>
  <c r="D115" i="5"/>
  <c r="E115" i="5"/>
  <c r="F115" i="5"/>
  <c r="G115" i="5"/>
  <c r="H115" i="5"/>
  <c r="I115" i="5"/>
  <c r="J115" i="5"/>
  <c r="K115" i="5"/>
  <c r="L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86" i="5"/>
  <c r="B86" i="5"/>
  <c r="C86" i="5"/>
  <c r="D86" i="5"/>
  <c r="E86" i="5"/>
  <c r="F86" i="5"/>
  <c r="G86" i="5"/>
  <c r="H86" i="5"/>
  <c r="I86" i="5"/>
  <c r="J86" i="5"/>
  <c r="K86" i="5"/>
  <c r="N86" i="5"/>
  <c r="O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87" i="5"/>
  <c r="B87" i="5"/>
  <c r="C87" i="5"/>
  <c r="D87" i="5"/>
  <c r="E87" i="5"/>
  <c r="F87" i="5"/>
  <c r="G87" i="5"/>
  <c r="H87" i="5"/>
  <c r="I87" i="5"/>
  <c r="J87" i="5"/>
  <c r="K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88" i="5"/>
  <c r="B88" i="5"/>
  <c r="C88" i="5"/>
  <c r="D88" i="5"/>
  <c r="E88" i="5"/>
  <c r="F88" i="5"/>
  <c r="G88" i="5"/>
  <c r="H88" i="5"/>
  <c r="I88" i="5"/>
  <c r="J88" i="5"/>
  <c r="K88" i="5"/>
  <c r="M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116" i="5"/>
  <c r="B116" i="5"/>
  <c r="C116" i="5"/>
  <c r="D116" i="5"/>
  <c r="E116" i="5"/>
  <c r="F116" i="5"/>
  <c r="G116" i="5"/>
  <c r="H116" i="5"/>
  <c r="I116" i="5"/>
  <c r="J116" i="5"/>
  <c r="K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89" i="5"/>
  <c r="B89" i="5"/>
  <c r="C89" i="5"/>
  <c r="D89" i="5"/>
  <c r="E89" i="5"/>
  <c r="F89" i="5"/>
  <c r="G89" i="5"/>
  <c r="H89" i="5"/>
  <c r="I89" i="5"/>
  <c r="J89" i="5"/>
  <c r="K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143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90" i="5"/>
  <c r="B90" i="5"/>
  <c r="C90" i="5"/>
  <c r="D90" i="5"/>
  <c r="E90" i="5"/>
  <c r="F90" i="5"/>
  <c r="G90" i="5"/>
  <c r="H90" i="5"/>
  <c r="I90" i="5"/>
  <c r="J90" i="5"/>
  <c r="K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91" i="5"/>
  <c r="B91" i="5"/>
  <c r="C91" i="5"/>
  <c r="D91" i="5"/>
  <c r="E91" i="5"/>
  <c r="F91" i="5"/>
  <c r="G91" i="5"/>
  <c r="H91" i="5"/>
  <c r="I91" i="5"/>
  <c r="J91" i="5"/>
  <c r="K91" i="5"/>
  <c r="L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144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92" i="5"/>
  <c r="B92" i="5"/>
  <c r="C92" i="5"/>
  <c r="D92" i="5"/>
  <c r="E92" i="5"/>
  <c r="F92" i="5"/>
  <c r="G92" i="5"/>
  <c r="H92" i="5"/>
  <c r="I92" i="5"/>
  <c r="J92" i="5"/>
  <c r="K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93" i="5"/>
  <c r="B93" i="5"/>
  <c r="C93" i="5"/>
  <c r="D93" i="5"/>
  <c r="E93" i="5"/>
  <c r="F93" i="5"/>
  <c r="G93" i="5"/>
  <c r="H93" i="5"/>
  <c r="I93" i="5"/>
  <c r="J93" i="5"/>
  <c r="K93" i="5"/>
  <c r="M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94" i="5"/>
  <c r="B94" i="5"/>
  <c r="C94" i="5"/>
  <c r="D94" i="5"/>
  <c r="E94" i="5"/>
  <c r="F94" i="5"/>
  <c r="G94" i="5"/>
  <c r="H94" i="5"/>
  <c r="I94" i="5"/>
  <c r="J94" i="5"/>
  <c r="K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145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146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147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148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149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150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151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152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153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154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155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156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157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158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159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160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161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162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163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164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125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72" i="5"/>
  <c r="B72" i="5"/>
  <c r="C72" i="5"/>
  <c r="D72" i="5"/>
  <c r="E72" i="5"/>
  <c r="F72" i="5"/>
  <c r="G72" i="5"/>
  <c r="H72" i="5"/>
  <c r="I72" i="5"/>
  <c r="J72" i="5"/>
  <c r="K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96" i="5"/>
  <c r="B96" i="5"/>
  <c r="C96" i="5"/>
  <c r="D96" i="5"/>
  <c r="E96" i="5"/>
  <c r="F96" i="5"/>
  <c r="G96" i="5"/>
  <c r="H96" i="5"/>
  <c r="I96" i="5"/>
  <c r="J96" i="5"/>
  <c r="K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97" i="5"/>
  <c r="B97" i="5"/>
  <c r="C97" i="5"/>
  <c r="D97" i="5"/>
  <c r="E97" i="5"/>
  <c r="F97" i="5"/>
  <c r="G97" i="5"/>
  <c r="H97" i="5"/>
  <c r="I97" i="5"/>
  <c r="J97" i="5"/>
  <c r="K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74" i="5"/>
  <c r="B74" i="5"/>
  <c r="C74" i="5"/>
  <c r="D74" i="5"/>
  <c r="E74" i="5"/>
  <c r="F74" i="5"/>
  <c r="G74" i="5"/>
  <c r="H74" i="5"/>
  <c r="I74" i="5"/>
  <c r="J74" i="5"/>
  <c r="K74" i="5"/>
  <c r="N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98" i="5"/>
  <c r="B98" i="5"/>
  <c r="C98" i="5"/>
  <c r="D98" i="5"/>
  <c r="E98" i="5"/>
  <c r="F98" i="5"/>
  <c r="G98" i="5"/>
  <c r="H98" i="5"/>
  <c r="I98" i="5"/>
  <c r="J98" i="5"/>
  <c r="K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99" i="5"/>
  <c r="B99" i="5"/>
  <c r="C99" i="5"/>
  <c r="D99" i="5"/>
  <c r="E99" i="5"/>
  <c r="F99" i="5"/>
  <c r="G99" i="5"/>
  <c r="H99" i="5"/>
  <c r="I99" i="5"/>
  <c r="J99" i="5"/>
  <c r="K99" i="5"/>
  <c r="L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75" i="5"/>
  <c r="B75" i="5"/>
  <c r="C75" i="5"/>
  <c r="D75" i="5"/>
  <c r="E75" i="5"/>
  <c r="F75" i="5"/>
  <c r="G75" i="5"/>
  <c r="H75" i="5"/>
  <c r="I75" i="5"/>
  <c r="J75" i="5"/>
  <c r="K75" i="5"/>
  <c r="N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100" i="5"/>
  <c r="B100" i="5"/>
  <c r="C100" i="5"/>
  <c r="D100" i="5"/>
  <c r="E100" i="5"/>
  <c r="F100" i="5"/>
  <c r="G100" i="5"/>
  <c r="H100" i="5"/>
  <c r="I100" i="5"/>
  <c r="J100" i="5"/>
  <c r="K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12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127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128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129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130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76" i="5"/>
  <c r="B76" i="5"/>
  <c r="C76" i="5"/>
  <c r="D76" i="5"/>
  <c r="E76" i="5"/>
  <c r="F76" i="5"/>
  <c r="G76" i="5"/>
  <c r="H76" i="5"/>
  <c r="I76" i="5"/>
  <c r="J76" i="5"/>
  <c r="K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78" i="5"/>
  <c r="B78" i="5"/>
  <c r="C78" i="5"/>
  <c r="D78" i="5"/>
  <c r="E78" i="5"/>
  <c r="F78" i="5"/>
  <c r="G78" i="5"/>
  <c r="H78" i="5"/>
  <c r="I78" i="5"/>
  <c r="J78" i="5"/>
  <c r="K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103" i="5"/>
  <c r="B103" i="5"/>
  <c r="C103" i="5"/>
  <c r="D103" i="5"/>
  <c r="E103" i="5"/>
  <c r="F103" i="5"/>
  <c r="G103" i="5"/>
  <c r="H103" i="5"/>
  <c r="I103" i="5"/>
  <c r="J103" i="5"/>
  <c r="K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79" i="5"/>
  <c r="B79" i="5"/>
  <c r="C79" i="5"/>
  <c r="D79" i="5"/>
  <c r="E79" i="5"/>
  <c r="F79" i="5"/>
  <c r="G79" i="5"/>
  <c r="H79" i="5"/>
  <c r="I79" i="5"/>
  <c r="J79" i="5"/>
  <c r="K79" i="5"/>
  <c r="M79" i="5"/>
  <c r="N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117" i="5"/>
  <c r="B117" i="5"/>
  <c r="C117" i="5"/>
  <c r="D117" i="5"/>
  <c r="E117" i="5"/>
  <c r="F117" i="5"/>
  <c r="G117" i="5"/>
  <c r="H117" i="5"/>
  <c r="I117" i="5"/>
  <c r="J117" i="5"/>
  <c r="K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95" i="5"/>
  <c r="B95" i="5"/>
  <c r="C95" i="5"/>
  <c r="D95" i="5"/>
  <c r="E95" i="5"/>
  <c r="F95" i="5"/>
  <c r="G95" i="5"/>
  <c r="H95" i="5"/>
  <c r="I95" i="5"/>
  <c r="J95" i="5"/>
  <c r="K95" i="5"/>
  <c r="L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104" i="5"/>
  <c r="B104" i="5"/>
  <c r="C104" i="5"/>
  <c r="D104" i="5"/>
  <c r="E104" i="5"/>
  <c r="F104" i="5"/>
  <c r="G104" i="5"/>
  <c r="H104" i="5"/>
  <c r="I104" i="5"/>
  <c r="J104" i="5"/>
  <c r="K104" i="5"/>
  <c r="M104" i="5"/>
  <c r="O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118" i="5"/>
  <c r="B118" i="5"/>
  <c r="C118" i="5"/>
  <c r="D118" i="5"/>
  <c r="E118" i="5"/>
  <c r="F118" i="5"/>
  <c r="G118" i="5"/>
  <c r="H118" i="5"/>
  <c r="I118" i="5"/>
  <c r="J118" i="5"/>
  <c r="K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106" i="5"/>
  <c r="B106" i="5"/>
  <c r="C106" i="5"/>
  <c r="D106" i="5"/>
  <c r="E106" i="5"/>
  <c r="F106" i="5"/>
  <c r="G106" i="5"/>
  <c r="H106" i="5"/>
  <c r="I106" i="5"/>
  <c r="J106" i="5"/>
  <c r="K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119" i="5"/>
  <c r="B119" i="5"/>
  <c r="C119" i="5"/>
  <c r="D119" i="5"/>
  <c r="E119" i="5"/>
  <c r="F119" i="5"/>
  <c r="G119" i="5"/>
  <c r="H119" i="5"/>
  <c r="I119" i="5"/>
  <c r="J119" i="5"/>
  <c r="K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120" i="5"/>
  <c r="B120" i="5"/>
  <c r="C120" i="5"/>
  <c r="D120" i="5"/>
  <c r="E120" i="5"/>
  <c r="F120" i="5"/>
  <c r="G120" i="5"/>
  <c r="H120" i="5"/>
  <c r="I120" i="5"/>
  <c r="J120" i="5"/>
  <c r="K120" i="5"/>
  <c r="M120" i="5"/>
  <c r="N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107" i="5"/>
  <c r="B107" i="5"/>
  <c r="C107" i="5"/>
  <c r="D107" i="5"/>
  <c r="E107" i="5"/>
  <c r="F107" i="5"/>
  <c r="G107" i="5"/>
  <c r="H107" i="5"/>
  <c r="I107" i="5"/>
  <c r="J107" i="5"/>
  <c r="K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121" i="5"/>
  <c r="B121" i="5"/>
  <c r="C121" i="5"/>
  <c r="D121" i="5"/>
  <c r="E121" i="5"/>
  <c r="F121" i="5"/>
  <c r="G121" i="5"/>
  <c r="H121" i="5"/>
  <c r="I121" i="5"/>
  <c r="J121" i="5"/>
  <c r="K121" i="5"/>
  <c r="M121" i="5"/>
  <c r="O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109" i="5"/>
  <c r="B109" i="5"/>
  <c r="C109" i="5"/>
  <c r="D109" i="5"/>
  <c r="E109" i="5"/>
  <c r="F109" i="5"/>
  <c r="G109" i="5"/>
  <c r="H109" i="5"/>
  <c r="I109" i="5"/>
  <c r="J109" i="5"/>
  <c r="K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123" i="5"/>
  <c r="B123" i="5"/>
  <c r="C123" i="5"/>
  <c r="D123" i="5"/>
  <c r="E123" i="5"/>
  <c r="F123" i="5"/>
  <c r="G123" i="5"/>
  <c r="H123" i="5"/>
  <c r="I123" i="5"/>
  <c r="J123" i="5"/>
  <c r="K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80" i="5"/>
  <c r="B80" i="5"/>
  <c r="C80" i="5"/>
  <c r="D80" i="5"/>
  <c r="E80" i="5"/>
  <c r="F80" i="5"/>
  <c r="G80" i="5"/>
  <c r="H80" i="5"/>
  <c r="I80" i="5"/>
  <c r="J80" i="5"/>
  <c r="K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81" i="5"/>
  <c r="B81" i="5"/>
  <c r="C81" i="5"/>
  <c r="D81" i="5"/>
  <c r="E81" i="5"/>
  <c r="F81" i="5"/>
  <c r="G81" i="5"/>
  <c r="H81" i="5"/>
  <c r="I81" i="5"/>
  <c r="J81" i="5"/>
  <c r="K81" i="5"/>
  <c r="M81" i="5"/>
  <c r="N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82" i="5"/>
  <c r="B82" i="5"/>
  <c r="C82" i="5"/>
  <c r="D82" i="5"/>
  <c r="E82" i="5"/>
  <c r="F82" i="5"/>
  <c r="G82" i="5"/>
  <c r="H82" i="5"/>
  <c r="I82" i="5"/>
  <c r="J82" i="5"/>
  <c r="K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131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132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133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134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83" i="5"/>
  <c r="B83" i="5"/>
  <c r="C83" i="5"/>
  <c r="D83" i="5"/>
  <c r="E83" i="5"/>
  <c r="F83" i="5"/>
  <c r="G83" i="5"/>
  <c r="H83" i="5"/>
  <c r="I83" i="5"/>
  <c r="J83" i="5"/>
  <c r="K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110" i="5"/>
  <c r="B110" i="5"/>
  <c r="C110" i="5"/>
  <c r="D110" i="5"/>
  <c r="E110" i="5"/>
  <c r="F110" i="5"/>
  <c r="G110" i="5"/>
  <c r="H110" i="5"/>
  <c r="I110" i="5"/>
  <c r="J110" i="5"/>
  <c r="K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135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111" i="5"/>
  <c r="B111" i="5"/>
  <c r="C111" i="5"/>
  <c r="D111" i="5"/>
  <c r="E111" i="5"/>
  <c r="F111" i="5"/>
  <c r="G111" i="5"/>
  <c r="H111" i="5"/>
  <c r="I111" i="5"/>
  <c r="J111" i="5"/>
  <c r="K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136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137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84" i="5"/>
  <c r="B84" i="5"/>
  <c r="C84" i="5"/>
  <c r="D84" i="5"/>
  <c r="E84" i="5"/>
  <c r="F84" i="5"/>
  <c r="G84" i="5"/>
  <c r="H84" i="5"/>
  <c r="I84" i="5"/>
  <c r="J84" i="5"/>
  <c r="K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138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13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140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85" i="5"/>
  <c r="B85" i="5"/>
  <c r="C85" i="5"/>
  <c r="D85" i="5"/>
  <c r="E85" i="5"/>
  <c r="F85" i="5"/>
  <c r="G85" i="5"/>
  <c r="H85" i="5"/>
  <c r="I85" i="5"/>
  <c r="J85" i="5"/>
  <c r="K85" i="5"/>
  <c r="L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141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142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124" i="5"/>
  <c r="O211" i="1"/>
  <c r="O76" i="5" s="1"/>
  <c r="P211" i="1"/>
  <c r="P76" i="5" s="1"/>
  <c r="O212" i="1"/>
  <c r="O77" i="5" s="1"/>
  <c r="P212" i="1"/>
  <c r="P77" i="5" s="1"/>
  <c r="O213" i="1"/>
  <c r="P213" i="1"/>
  <c r="O214" i="1"/>
  <c r="O103" i="5" s="1"/>
  <c r="P214" i="1"/>
  <c r="P103" i="5" s="1"/>
  <c r="O215" i="1"/>
  <c r="O79" i="5" s="1"/>
  <c r="P215" i="1"/>
  <c r="P79" i="5" s="1"/>
  <c r="O216" i="1"/>
  <c r="O117" i="5" s="1"/>
  <c r="P216" i="1"/>
  <c r="O217" i="1"/>
  <c r="O95" i="5" s="1"/>
  <c r="P217" i="1"/>
  <c r="P95" i="5" s="1"/>
  <c r="O218" i="1"/>
  <c r="P218" i="1"/>
  <c r="P104" i="5" s="1"/>
  <c r="O219" i="1"/>
  <c r="O118" i="5" s="1"/>
  <c r="P219" i="1"/>
  <c r="P118" i="5" s="1"/>
  <c r="O220" i="1"/>
  <c r="O105" i="5" s="1"/>
  <c r="P220" i="1"/>
  <c r="P105" i="5" s="1"/>
  <c r="O221" i="1"/>
  <c r="P221" i="1"/>
  <c r="O222" i="1"/>
  <c r="O119" i="5" s="1"/>
  <c r="P222" i="1"/>
  <c r="P119" i="5" s="1"/>
  <c r="O223" i="1"/>
  <c r="O120" i="5" s="1"/>
  <c r="P223" i="1"/>
  <c r="P120" i="5" s="1"/>
  <c r="O224" i="1"/>
  <c r="O107" i="5" s="1"/>
  <c r="P224" i="1"/>
  <c r="O225" i="1"/>
  <c r="O108" i="5" s="1"/>
  <c r="P225" i="1"/>
  <c r="P108" i="5" s="1"/>
  <c r="O226" i="1"/>
  <c r="P226" i="1"/>
  <c r="P121" i="5" s="1"/>
  <c r="O227" i="1"/>
  <c r="O109" i="5" s="1"/>
  <c r="P227" i="1"/>
  <c r="P109" i="5" s="1"/>
  <c r="O228" i="1"/>
  <c r="O122" i="5" s="1"/>
  <c r="P228" i="1"/>
  <c r="P122" i="5" s="1"/>
  <c r="O229" i="1"/>
  <c r="P229" i="1"/>
  <c r="O230" i="1"/>
  <c r="O80" i="5" s="1"/>
  <c r="P230" i="1"/>
  <c r="P80" i="5" s="1"/>
  <c r="O231" i="1"/>
  <c r="O81" i="5" s="1"/>
  <c r="P231" i="1"/>
  <c r="P81" i="5" s="1"/>
  <c r="O232" i="1"/>
  <c r="O82" i="5" s="1"/>
  <c r="P232" i="1"/>
  <c r="O233" i="1"/>
  <c r="P233" i="1"/>
  <c r="O234" i="1"/>
  <c r="P234" i="1"/>
  <c r="O235" i="1"/>
  <c r="P235" i="1"/>
  <c r="O236" i="1"/>
  <c r="P236" i="1"/>
  <c r="O237" i="1"/>
  <c r="P237" i="1"/>
  <c r="O238" i="1"/>
  <c r="O110" i="5" s="1"/>
  <c r="P238" i="1"/>
  <c r="P110" i="5" s="1"/>
  <c r="O239" i="1"/>
  <c r="P239" i="1"/>
  <c r="O240" i="1"/>
  <c r="O111" i="5" s="1"/>
  <c r="P240" i="1"/>
  <c r="O241" i="1"/>
  <c r="O112" i="5" s="1"/>
  <c r="P241" i="1"/>
  <c r="P112" i="5" s="1"/>
  <c r="O242" i="1"/>
  <c r="P242" i="1"/>
  <c r="O243" i="1"/>
  <c r="P243" i="1"/>
  <c r="O244" i="1"/>
  <c r="O113" i="5" s="1"/>
  <c r="P244" i="1"/>
  <c r="P113" i="5" s="1"/>
  <c r="O245" i="1"/>
  <c r="P245" i="1"/>
  <c r="O246" i="1"/>
  <c r="P246" i="1"/>
  <c r="O247" i="1"/>
  <c r="P247" i="1"/>
  <c r="O248" i="1"/>
  <c r="P248" i="1"/>
  <c r="O249" i="1"/>
  <c r="O85" i="5" s="1"/>
  <c r="P249" i="1"/>
  <c r="P85" i="5" s="1"/>
  <c r="O250" i="1"/>
  <c r="P250" i="1"/>
  <c r="O251" i="1"/>
  <c r="P251" i="1"/>
  <c r="O252" i="1"/>
  <c r="O114" i="5" s="1"/>
  <c r="P252" i="1"/>
  <c r="P114" i="5" s="1"/>
  <c r="O253" i="1"/>
  <c r="O115" i="5" s="1"/>
  <c r="P253" i="1"/>
  <c r="P115" i="5" s="1"/>
  <c r="O254" i="1"/>
  <c r="P254" i="1"/>
  <c r="P86" i="5" s="1"/>
  <c r="O255" i="1"/>
  <c r="O87" i="5" s="1"/>
  <c r="P255" i="1"/>
  <c r="P87" i="5" s="1"/>
  <c r="O256" i="1"/>
  <c r="O88" i="5" s="1"/>
  <c r="P256" i="1"/>
  <c r="P88" i="5" s="1"/>
  <c r="O257" i="1"/>
  <c r="P257" i="1"/>
  <c r="O258" i="1"/>
  <c r="O89" i="5" s="1"/>
  <c r="P258" i="1"/>
  <c r="P89" i="5" s="1"/>
  <c r="O259" i="1"/>
  <c r="P259" i="1"/>
  <c r="O260" i="1"/>
  <c r="O90" i="5" s="1"/>
  <c r="P260" i="1"/>
  <c r="O261" i="1"/>
  <c r="O91" i="5" s="1"/>
  <c r="P261" i="1"/>
  <c r="P91" i="5" s="1"/>
  <c r="O262" i="1"/>
  <c r="P262" i="1"/>
  <c r="O263" i="1"/>
  <c r="O92" i="5" s="1"/>
  <c r="P263" i="1"/>
  <c r="P92" i="5" s="1"/>
  <c r="O264" i="1"/>
  <c r="O93" i="5" s="1"/>
  <c r="P264" i="1"/>
  <c r="P93" i="5" s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210" i="1"/>
  <c r="P210" i="1"/>
  <c r="O194" i="1"/>
  <c r="P194" i="1"/>
  <c r="O195" i="1"/>
  <c r="O72" i="5" s="1"/>
  <c r="P195" i="1"/>
  <c r="P72" i="5" s="1"/>
  <c r="O196" i="1"/>
  <c r="O73" i="5" s="1"/>
  <c r="P196" i="1"/>
  <c r="P73" i="5" s="1"/>
  <c r="O197" i="1"/>
  <c r="P197" i="1"/>
  <c r="O198" i="1"/>
  <c r="O97" i="5" s="1"/>
  <c r="P198" i="1"/>
  <c r="P97" i="5" s="1"/>
  <c r="O199" i="1"/>
  <c r="O74" i="5" s="1"/>
  <c r="P199" i="1"/>
  <c r="P74" i="5" s="1"/>
  <c r="O200" i="1"/>
  <c r="O98" i="5" s="1"/>
  <c r="P200" i="1"/>
  <c r="O201" i="1"/>
  <c r="O99" i="5" s="1"/>
  <c r="P201" i="1"/>
  <c r="P99" i="5" s="1"/>
  <c r="O202" i="1"/>
  <c r="O75" i="5" s="1"/>
  <c r="P202" i="1"/>
  <c r="P75" i="5" s="1"/>
  <c r="O203" i="1"/>
  <c r="O100" i="5" s="1"/>
  <c r="P203" i="1"/>
  <c r="P100" i="5" s="1"/>
  <c r="O204" i="1"/>
  <c r="O101" i="5" s="1"/>
  <c r="P204" i="1"/>
  <c r="P101" i="5" s="1"/>
  <c r="O205" i="1"/>
  <c r="P205" i="1"/>
  <c r="O206" i="1"/>
  <c r="P206" i="1"/>
  <c r="O207" i="1"/>
  <c r="P207" i="1"/>
  <c r="O208" i="1"/>
  <c r="P208" i="1"/>
  <c r="O209" i="1"/>
  <c r="O102" i="5" s="1"/>
  <c r="P209" i="1"/>
  <c r="P102" i="5" s="1"/>
  <c r="N211" i="1"/>
  <c r="N76" i="5" s="1"/>
  <c r="N212" i="1"/>
  <c r="N77" i="5" s="1"/>
  <c r="N213" i="1"/>
  <c r="N214" i="1"/>
  <c r="N103" i="5" s="1"/>
  <c r="N215" i="1"/>
  <c r="N216" i="1"/>
  <c r="N117" i="5" s="1"/>
  <c r="N217" i="1"/>
  <c r="N95" i="5" s="1"/>
  <c r="N218" i="1"/>
  <c r="N104" i="5" s="1"/>
  <c r="N219" i="1"/>
  <c r="N118" i="5" s="1"/>
  <c r="N220" i="1"/>
  <c r="N105" i="5" s="1"/>
  <c r="N221" i="1"/>
  <c r="N222" i="1"/>
  <c r="N119" i="5" s="1"/>
  <c r="N223" i="1"/>
  <c r="N224" i="1"/>
  <c r="N107" i="5" s="1"/>
  <c r="N225" i="1"/>
  <c r="N108" i="5" s="1"/>
  <c r="N226" i="1"/>
  <c r="N121" i="5" s="1"/>
  <c r="N227" i="1"/>
  <c r="N109" i="5" s="1"/>
  <c r="N228" i="1"/>
  <c r="N122" i="5" s="1"/>
  <c r="N229" i="1"/>
  <c r="N230" i="1"/>
  <c r="N80" i="5" s="1"/>
  <c r="N231" i="1"/>
  <c r="N232" i="1"/>
  <c r="N82" i="5" s="1"/>
  <c r="N233" i="1"/>
  <c r="N234" i="1"/>
  <c r="N235" i="1"/>
  <c r="N236" i="1"/>
  <c r="N237" i="1"/>
  <c r="N238" i="1"/>
  <c r="N110" i="5" s="1"/>
  <c r="N239" i="1"/>
  <c r="N240" i="1"/>
  <c r="N111" i="5" s="1"/>
  <c r="N241" i="1"/>
  <c r="N112" i="5" s="1"/>
  <c r="N242" i="1"/>
  <c r="N243" i="1"/>
  <c r="N244" i="1"/>
  <c r="N113" i="5" s="1"/>
  <c r="N245" i="1"/>
  <c r="N246" i="1"/>
  <c r="N247" i="1"/>
  <c r="N248" i="1"/>
  <c r="N249" i="1"/>
  <c r="N85" i="5" s="1"/>
  <c r="N250" i="1"/>
  <c r="N251" i="1"/>
  <c r="N252" i="1"/>
  <c r="N114" i="5" s="1"/>
  <c r="N253" i="1"/>
  <c r="N115" i="5" s="1"/>
  <c r="N254" i="1"/>
  <c r="N255" i="1"/>
  <c r="N87" i="5" s="1"/>
  <c r="N256" i="1"/>
  <c r="N88" i="5" s="1"/>
  <c r="N257" i="1"/>
  <c r="N116" i="5" s="1"/>
  <c r="N258" i="1"/>
  <c r="N89" i="5" s="1"/>
  <c r="N259" i="1"/>
  <c r="N260" i="1"/>
  <c r="N90" i="5" s="1"/>
  <c r="N261" i="1"/>
  <c r="N91" i="5" s="1"/>
  <c r="N262" i="1"/>
  <c r="N263" i="1"/>
  <c r="N92" i="5" s="1"/>
  <c r="N264" i="1"/>
  <c r="N93" i="5" s="1"/>
  <c r="N265" i="1"/>
  <c r="N94" i="5" s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210" i="1"/>
  <c r="N194" i="1"/>
  <c r="N195" i="1"/>
  <c r="N72" i="5" s="1"/>
  <c r="N196" i="1"/>
  <c r="N73" i="5" s="1"/>
  <c r="N197" i="1"/>
  <c r="N96" i="5" s="1"/>
  <c r="N198" i="1"/>
  <c r="N97" i="5" s="1"/>
  <c r="N199" i="1"/>
  <c r="N200" i="1"/>
  <c r="N98" i="5" s="1"/>
  <c r="N201" i="1"/>
  <c r="N99" i="5" s="1"/>
  <c r="N202" i="1"/>
  <c r="N203" i="1"/>
  <c r="N100" i="5" s="1"/>
  <c r="N204" i="1"/>
  <c r="N101" i="5" s="1"/>
  <c r="N205" i="1"/>
  <c r="N206" i="1"/>
  <c r="N207" i="1"/>
  <c r="N208" i="1"/>
  <c r="N209" i="1"/>
  <c r="N102" i="5" s="1"/>
  <c r="M215" i="1"/>
  <c r="M216" i="1"/>
  <c r="M117" i="5" s="1"/>
  <c r="M217" i="1"/>
  <c r="M95" i="5" s="1"/>
  <c r="M218" i="1"/>
  <c r="M219" i="1"/>
  <c r="M118" i="5" s="1"/>
  <c r="M220" i="1"/>
  <c r="M221" i="1"/>
  <c r="M106" i="5" s="1"/>
  <c r="M222" i="1"/>
  <c r="M119" i="5" s="1"/>
  <c r="M223" i="1"/>
  <c r="M224" i="1"/>
  <c r="M107" i="5" s="1"/>
  <c r="M225" i="1"/>
  <c r="M108" i="5" s="1"/>
  <c r="M226" i="1"/>
  <c r="M227" i="1"/>
  <c r="M109" i="5" s="1"/>
  <c r="M228" i="1"/>
  <c r="M229" i="1"/>
  <c r="M123" i="5" s="1"/>
  <c r="M230" i="1"/>
  <c r="M80" i="5" s="1"/>
  <c r="M231" i="1"/>
  <c r="M232" i="1"/>
  <c r="M82" i="5" s="1"/>
  <c r="M233" i="1"/>
  <c r="M234" i="1"/>
  <c r="M235" i="1"/>
  <c r="M236" i="1"/>
  <c r="M237" i="1"/>
  <c r="M83" i="5" s="1"/>
  <c r="M238" i="1"/>
  <c r="M110" i="5" s="1"/>
  <c r="M239" i="1"/>
  <c r="M240" i="1"/>
  <c r="M111" i="5" s="1"/>
  <c r="M241" i="1"/>
  <c r="M112" i="5" s="1"/>
  <c r="M242" i="1"/>
  <c r="M243" i="1"/>
  <c r="M244" i="1"/>
  <c r="M245" i="1"/>
  <c r="M84" i="5" s="1"/>
  <c r="M246" i="1"/>
  <c r="M247" i="1"/>
  <c r="M248" i="1"/>
  <c r="M249" i="1"/>
  <c r="M85" i="5" s="1"/>
  <c r="M250" i="1"/>
  <c r="M251" i="1"/>
  <c r="M252" i="1"/>
  <c r="M253" i="1"/>
  <c r="M115" i="5" s="1"/>
  <c r="M254" i="1"/>
  <c r="M86" i="5" s="1"/>
  <c r="M255" i="1"/>
  <c r="M87" i="5" s="1"/>
  <c r="M256" i="1"/>
  <c r="M257" i="1"/>
  <c r="M116" i="5" s="1"/>
  <c r="M258" i="1"/>
  <c r="M89" i="5" s="1"/>
  <c r="M259" i="1"/>
  <c r="M260" i="1"/>
  <c r="M90" i="5" s="1"/>
  <c r="M261" i="1"/>
  <c r="M91" i="5" s="1"/>
  <c r="M262" i="1"/>
  <c r="M263" i="1"/>
  <c r="M92" i="5" s="1"/>
  <c r="M264" i="1"/>
  <c r="M265" i="1"/>
  <c r="M94" i="5" s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214" i="1"/>
  <c r="M103" i="5" s="1"/>
  <c r="M211" i="1"/>
  <c r="M76" i="5" s="1"/>
  <c r="M212" i="1"/>
  <c r="M213" i="1"/>
  <c r="M78" i="5" s="1"/>
  <c r="M210" i="1"/>
  <c r="M194" i="1"/>
  <c r="M195" i="1"/>
  <c r="M72" i="5" s="1"/>
  <c r="M196" i="1"/>
  <c r="M197" i="1"/>
  <c r="M96" i="5" s="1"/>
  <c r="M198" i="1"/>
  <c r="M97" i="5" s="1"/>
  <c r="M199" i="1"/>
  <c r="M74" i="5" s="1"/>
  <c r="M200" i="1"/>
  <c r="M98" i="5" s="1"/>
  <c r="M201" i="1"/>
  <c r="M99" i="5" s="1"/>
  <c r="M202" i="1"/>
  <c r="M75" i="5" s="1"/>
  <c r="M203" i="1"/>
  <c r="M100" i="5" s="1"/>
  <c r="M204" i="1"/>
  <c r="M205" i="1"/>
  <c r="M206" i="1"/>
  <c r="M207" i="1"/>
  <c r="M208" i="1"/>
  <c r="M209" i="1"/>
  <c r="M102" i="5" s="1"/>
  <c r="L194" i="1"/>
  <c r="L195" i="1"/>
  <c r="L72" i="5" s="1"/>
  <c r="L196" i="1"/>
  <c r="L197" i="1"/>
  <c r="L96" i="5" s="1"/>
  <c r="L198" i="1"/>
  <c r="L97" i="5" s="1"/>
  <c r="L199" i="1"/>
  <c r="L74" i="5" s="1"/>
  <c r="L200" i="1"/>
  <c r="L98" i="5" s="1"/>
  <c r="L201" i="1"/>
  <c r="L202" i="1"/>
  <c r="L75" i="5" s="1"/>
  <c r="L203" i="1"/>
  <c r="L100" i="5" s="1"/>
  <c r="L204" i="1"/>
  <c r="L205" i="1"/>
  <c r="L206" i="1"/>
  <c r="L207" i="1"/>
  <c r="L208" i="1"/>
  <c r="L209" i="1"/>
  <c r="L210" i="1"/>
  <c r="L211" i="1"/>
  <c r="L76" i="5" s="1"/>
  <c r="L212" i="1"/>
  <c r="L213" i="1"/>
  <c r="L78" i="5" s="1"/>
  <c r="L214" i="1"/>
  <c r="L103" i="5" s="1"/>
  <c r="L215" i="1"/>
  <c r="L79" i="5" s="1"/>
  <c r="L216" i="1"/>
  <c r="L117" i="5" s="1"/>
  <c r="L217" i="1"/>
  <c r="L218" i="1"/>
  <c r="L104" i="5" s="1"/>
  <c r="L219" i="1"/>
  <c r="L118" i="5" s="1"/>
  <c r="L220" i="1"/>
  <c r="L221" i="1"/>
  <c r="L106" i="5" s="1"/>
  <c r="L222" i="1"/>
  <c r="L119" i="5" s="1"/>
  <c r="L223" i="1"/>
  <c r="L120" i="5" s="1"/>
  <c r="L224" i="1"/>
  <c r="L107" i="5" s="1"/>
  <c r="L225" i="1"/>
  <c r="L226" i="1"/>
  <c r="L121" i="5" s="1"/>
  <c r="L227" i="1"/>
  <c r="L109" i="5" s="1"/>
  <c r="L228" i="1"/>
  <c r="L229" i="1"/>
  <c r="L123" i="5" s="1"/>
  <c r="L230" i="1"/>
  <c r="L80" i="5" s="1"/>
  <c r="L231" i="1"/>
  <c r="L81" i="5" s="1"/>
  <c r="L232" i="1"/>
  <c r="L82" i="5" s="1"/>
  <c r="L233" i="1"/>
  <c r="L234" i="1"/>
  <c r="L235" i="1"/>
  <c r="L68" i="5" s="1"/>
  <c r="L236" i="1"/>
  <c r="L237" i="1"/>
  <c r="L83" i="5" s="1"/>
  <c r="L238" i="1"/>
  <c r="L110" i="5" s="1"/>
  <c r="L239" i="1"/>
  <c r="L240" i="1"/>
  <c r="L111" i="5" s="1"/>
  <c r="L241" i="1"/>
  <c r="L242" i="1"/>
  <c r="L243" i="1"/>
  <c r="L244" i="1"/>
  <c r="L245" i="1"/>
  <c r="L84" i="5" s="1"/>
  <c r="L246" i="1"/>
  <c r="L247" i="1"/>
  <c r="L248" i="1"/>
  <c r="L249" i="1"/>
  <c r="L250" i="1"/>
  <c r="L251" i="1"/>
  <c r="L252" i="1"/>
  <c r="L253" i="1"/>
  <c r="L254" i="1"/>
  <c r="L86" i="5" s="1"/>
  <c r="L255" i="1"/>
  <c r="L87" i="5" s="1"/>
  <c r="L256" i="1"/>
  <c r="L88" i="5" s="1"/>
  <c r="L257" i="1"/>
  <c r="L116" i="5" s="1"/>
  <c r="L258" i="1"/>
  <c r="L89" i="5" s="1"/>
  <c r="L259" i="1"/>
  <c r="L260" i="1"/>
  <c r="L90" i="5" s="1"/>
  <c r="L261" i="1"/>
  <c r="L262" i="1"/>
  <c r="L263" i="1"/>
  <c r="L92" i="5" s="1"/>
  <c r="L264" i="1"/>
  <c r="L93" i="5" s="1"/>
  <c r="L265" i="1"/>
  <c r="L94" i="5" s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69" i="5" s="1"/>
  <c r="L292" i="1"/>
  <c r="L293" i="1"/>
  <c r="L294" i="1"/>
  <c r="L295" i="1"/>
  <c r="L70" i="5" s="1"/>
  <c r="L296" i="1"/>
  <c r="L297" i="1"/>
  <c r="L71" i="5" s="1"/>
  <c r="L298" i="1"/>
  <c r="L299" i="1"/>
  <c r="L300" i="1"/>
  <c r="L301" i="1"/>
  <c r="L302" i="1"/>
  <c r="L303" i="1"/>
  <c r="L304" i="1"/>
  <c r="L305" i="1"/>
  <c r="L306" i="1"/>
  <c r="W69" i="5"/>
  <c r="X69" i="5"/>
  <c r="Y69" i="5"/>
  <c r="W70" i="5"/>
  <c r="X70" i="5"/>
  <c r="Y70" i="5"/>
  <c r="W71" i="5"/>
  <c r="X71" i="5"/>
  <c r="Y71" i="5"/>
  <c r="W57" i="5"/>
  <c r="X57" i="5"/>
  <c r="Y57" i="5"/>
  <c r="Y32" i="5"/>
  <c r="Z32" i="5"/>
  <c r="AA32" i="5"/>
  <c r="AB32" i="5"/>
  <c r="AC32" i="5"/>
  <c r="Y33" i="5"/>
  <c r="Z33" i="5"/>
  <c r="AA33" i="5"/>
  <c r="AB33" i="5"/>
  <c r="AC33" i="5"/>
  <c r="Y34" i="5"/>
  <c r="Z34" i="5"/>
  <c r="AA34" i="5"/>
  <c r="AB34" i="5"/>
  <c r="AC34" i="5"/>
  <c r="Y35" i="5"/>
  <c r="Z35" i="5"/>
  <c r="AA35" i="5"/>
  <c r="AB35" i="5"/>
  <c r="AC35" i="5"/>
  <c r="Y36" i="5"/>
  <c r="Z36" i="5"/>
  <c r="AA36" i="5"/>
  <c r="AB36" i="5"/>
  <c r="AC36" i="5"/>
  <c r="Y37" i="5"/>
  <c r="Z37" i="5"/>
  <c r="AA37" i="5"/>
  <c r="AB37" i="5"/>
  <c r="AC37" i="5"/>
  <c r="Y38" i="5"/>
  <c r="Z38" i="5"/>
  <c r="AA38" i="5"/>
  <c r="AB38" i="5"/>
  <c r="AC38" i="5"/>
  <c r="Y39" i="5"/>
  <c r="Z39" i="5"/>
  <c r="AA39" i="5"/>
  <c r="AB39" i="5"/>
  <c r="AC39" i="5"/>
  <c r="Y40" i="5"/>
  <c r="Z40" i="5"/>
  <c r="AA40" i="5"/>
  <c r="AB40" i="5"/>
  <c r="AC40" i="5"/>
  <c r="Y41" i="5"/>
  <c r="Z41" i="5"/>
  <c r="AA41" i="5"/>
  <c r="AB41" i="5"/>
  <c r="AC41" i="5"/>
  <c r="Y42" i="5"/>
  <c r="Z42" i="5"/>
  <c r="AA42" i="5"/>
  <c r="AB42" i="5"/>
  <c r="AC42" i="5"/>
  <c r="Y43" i="5"/>
  <c r="Z43" i="5"/>
  <c r="AA43" i="5"/>
  <c r="AB43" i="5"/>
  <c r="AC43" i="5"/>
  <c r="Y44" i="5"/>
  <c r="Z44" i="5"/>
  <c r="AA44" i="5"/>
  <c r="AB44" i="5"/>
  <c r="AC44" i="5"/>
  <c r="Y45" i="5"/>
  <c r="Z45" i="5"/>
  <c r="AA45" i="5"/>
  <c r="AB45" i="5"/>
  <c r="AC45" i="5"/>
  <c r="Y46" i="5"/>
  <c r="Z46" i="5"/>
  <c r="AA46" i="5"/>
  <c r="AB46" i="5"/>
  <c r="AC46" i="5"/>
  <c r="Y47" i="5"/>
  <c r="Z47" i="5"/>
  <c r="AA47" i="5"/>
  <c r="AB47" i="5"/>
  <c r="AC47" i="5"/>
  <c r="Y48" i="5"/>
  <c r="Z48" i="5"/>
  <c r="AA48" i="5"/>
  <c r="AB48" i="5"/>
  <c r="AC48" i="5"/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2" i="2"/>
  <c r="D2" i="2"/>
  <c r="C2" i="3"/>
  <c r="D2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A57" i="5"/>
  <c r="B57" i="5"/>
  <c r="C57" i="5"/>
  <c r="D57" i="5"/>
  <c r="E57" i="5"/>
  <c r="F57" i="5"/>
  <c r="G57" i="5"/>
  <c r="H57" i="5"/>
  <c r="I57" i="5"/>
  <c r="J57" i="5"/>
  <c r="K57" i="5"/>
  <c r="Q57" i="5"/>
  <c r="R57" i="5"/>
  <c r="S57" i="5"/>
  <c r="T57" i="5"/>
  <c r="U57" i="5"/>
  <c r="V57" i="5"/>
  <c r="Z57" i="5"/>
  <c r="AA57" i="5"/>
  <c r="AB57" i="5"/>
  <c r="AC57" i="5"/>
  <c r="A51" i="5"/>
  <c r="B51" i="5"/>
  <c r="C51" i="5"/>
  <c r="D51" i="5"/>
  <c r="E51" i="5"/>
  <c r="F51" i="5"/>
  <c r="G51" i="5"/>
  <c r="H51" i="5"/>
  <c r="I51" i="5"/>
  <c r="J51" i="5"/>
  <c r="K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52" i="5"/>
  <c r="B52" i="5"/>
  <c r="C52" i="5"/>
  <c r="D52" i="5"/>
  <c r="E52" i="5"/>
  <c r="F52" i="5"/>
  <c r="G52" i="5"/>
  <c r="H52" i="5"/>
  <c r="I52" i="5"/>
  <c r="J52" i="5"/>
  <c r="K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58" i="5"/>
  <c r="B58" i="5"/>
  <c r="C58" i="5"/>
  <c r="D58" i="5"/>
  <c r="E58" i="5"/>
  <c r="F58" i="5"/>
  <c r="G58" i="5"/>
  <c r="H58" i="5"/>
  <c r="I58" i="5"/>
  <c r="J58" i="5"/>
  <c r="K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53" i="5"/>
  <c r="B53" i="5"/>
  <c r="C53" i="5"/>
  <c r="D53" i="5"/>
  <c r="E53" i="5"/>
  <c r="F53" i="5"/>
  <c r="G53" i="5"/>
  <c r="H53" i="5"/>
  <c r="I53" i="5"/>
  <c r="J53" i="5"/>
  <c r="K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54" i="5"/>
  <c r="B54" i="5"/>
  <c r="C54" i="5"/>
  <c r="D54" i="5"/>
  <c r="E54" i="5"/>
  <c r="F54" i="5"/>
  <c r="G54" i="5"/>
  <c r="H54" i="5"/>
  <c r="I54" i="5"/>
  <c r="J54" i="5"/>
  <c r="K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55" i="5"/>
  <c r="B55" i="5"/>
  <c r="C55" i="5"/>
  <c r="D55" i="5"/>
  <c r="E55" i="5"/>
  <c r="F55" i="5"/>
  <c r="G55" i="5"/>
  <c r="H55" i="5"/>
  <c r="I55" i="5"/>
  <c r="J55" i="5"/>
  <c r="K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59" i="5"/>
  <c r="B59" i="5"/>
  <c r="C59" i="5"/>
  <c r="D59" i="5"/>
  <c r="E59" i="5"/>
  <c r="F59" i="5"/>
  <c r="G59" i="5"/>
  <c r="H59" i="5"/>
  <c r="I59" i="5"/>
  <c r="J59" i="5"/>
  <c r="K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68" i="5"/>
  <c r="B68" i="5"/>
  <c r="C68" i="5"/>
  <c r="D68" i="5"/>
  <c r="E68" i="5"/>
  <c r="F68" i="5"/>
  <c r="G68" i="5"/>
  <c r="H68" i="5"/>
  <c r="I68" i="5"/>
  <c r="J68" i="5"/>
  <c r="K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60" i="5"/>
  <c r="B60" i="5"/>
  <c r="C60" i="5"/>
  <c r="D60" i="5"/>
  <c r="E60" i="5"/>
  <c r="F60" i="5"/>
  <c r="G60" i="5"/>
  <c r="H60" i="5"/>
  <c r="I60" i="5"/>
  <c r="J60" i="5"/>
  <c r="K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61" i="5"/>
  <c r="B61" i="5"/>
  <c r="C61" i="5"/>
  <c r="D61" i="5"/>
  <c r="E61" i="5"/>
  <c r="F61" i="5"/>
  <c r="G61" i="5"/>
  <c r="H61" i="5"/>
  <c r="I61" i="5"/>
  <c r="J61" i="5"/>
  <c r="K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62" i="5"/>
  <c r="B62" i="5"/>
  <c r="C62" i="5"/>
  <c r="D62" i="5"/>
  <c r="E62" i="5"/>
  <c r="F62" i="5"/>
  <c r="G62" i="5"/>
  <c r="H62" i="5"/>
  <c r="I62" i="5"/>
  <c r="J62" i="5"/>
  <c r="K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63" i="5"/>
  <c r="B63" i="5"/>
  <c r="C63" i="5"/>
  <c r="D63" i="5"/>
  <c r="E63" i="5"/>
  <c r="F63" i="5"/>
  <c r="G63" i="5"/>
  <c r="H63" i="5"/>
  <c r="I63" i="5"/>
  <c r="J63" i="5"/>
  <c r="K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64" i="5"/>
  <c r="B64" i="5"/>
  <c r="C64" i="5"/>
  <c r="D64" i="5"/>
  <c r="E64" i="5"/>
  <c r="F64" i="5"/>
  <c r="G64" i="5"/>
  <c r="H64" i="5"/>
  <c r="I64" i="5"/>
  <c r="J64" i="5"/>
  <c r="K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65" i="5"/>
  <c r="B65" i="5"/>
  <c r="C65" i="5"/>
  <c r="D65" i="5"/>
  <c r="E65" i="5"/>
  <c r="F65" i="5"/>
  <c r="G65" i="5"/>
  <c r="H65" i="5"/>
  <c r="I65" i="5"/>
  <c r="J65" i="5"/>
  <c r="K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66" i="5"/>
  <c r="B66" i="5"/>
  <c r="C66" i="5"/>
  <c r="D66" i="5"/>
  <c r="E66" i="5"/>
  <c r="F66" i="5"/>
  <c r="G66" i="5"/>
  <c r="H66" i="5"/>
  <c r="I66" i="5"/>
  <c r="J66" i="5"/>
  <c r="K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67" i="5"/>
  <c r="B67" i="5"/>
  <c r="C67" i="5"/>
  <c r="D67" i="5"/>
  <c r="E67" i="5"/>
  <c r="F67" i="5"/>
  <c r="G67" i="5"/>
  <c r="H67" i="5"/>
  <c r="I67" i="5"/>
  <c r="J67" i="5"/>
  <c r="K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56" i="5"/>
  <c r="B56" i="5"/>
  <c r="C56" i="5"/>
  <c r="D56" i="5"/>
  <c r="E56" i="5"/>
  <c r="F56" i="5"/>
  <c r="G56" i="5"/>
  <c r="H56" i="5"/>
  <c r="I56" i="5"/>
  <c r="J56" i="5"/>
  <c r="K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69" i="5"/>
  <c r="B69" i="5"/>
  <c r="C69" i="5"/>
  <c r="D69" i="5"/>
  <c r="E69" i="5"/>
  <c r="F69" i="5"/>
  <c r="G69" i="5"/>
  <c r="H69" i="5"/>
  <c r="I69" i="5"/>
  <c r="J69" i="5"/>
  <c r="K69" i="5"/>
  <c r="Q69" i="5"/>
  <c r="R69" i="5"/>
  <c r="S69" i="5"/>
  <c r="T69" i="5"/>
  <c r="U69" i="5"/>
  <c r="V69" i="5"/>
  <c r="Z69" i="5"/>
  <c r="AA69" i="5"/>
  <c r="AB69" i="5"/>
  <c r="AC69" i="5"/>
  <c r="A70" i="5"/>
  <c r="B70" i="5"/>
  <c r="C70" i="5"/>
  <c r="D70" i="5"/>
  <c r="E70" i="5"/>
  <c r="F70" i="5"/>
  <c r="G70" i="5"/>
  <c r="H70" i="5"/>
  <c r="I70" i="5"/>
  <c r="J70" i="5"/>
  <c r="K70" i="5"/>
  <c r="Q70" i="5"/>
  <c r="R70" i="5"/>
  <c r="S70" i="5"/>
  <c r="T70" i="5"/>
  <c r="U70" i="5"/>
  <c r="V70" i="5"/>
  <c r="Z70" i="5"/>
  <c r="AA70" i="5"/>
  <c r="AB70" i="5"/>
  <c r="AC70" i="5"/>
  <c r="A71" i="5"/>
  <c r="B71" i="5"/>
  <c r="C71" i="5"/>
  <c r="D71" i="5"/>
  <c r="E71" i="5"/>
  <c r="F71" i="5"/>
  <c r="G71" i="5"/>
  <c r="H71" i="5"/>
  <c r="I71" i="5"/>
  <c r="J71" i="5"/>
  <c r="K71" i="5"/>
  <c r="Q71" i="5"/>
  <c r="R71" i="5"/>
  <c r="S71" i="5"/>
  <c r="T71" i="5"/>
  <c r="U71" i="5"/>
  <c r="V71" i="5"/>
  <c r="Z71" i="5"/>
  <c r="AA71" i="5"/>
  <c r="AB71" i="5"/>
  <c r="AC71" i="5"/>
  <c r="E50" i="5"/>
  <c r="F50" i="5"/>
  <c r="C50" i="5"/>
  <c r="D50" i="5"/>
  <c r="C25" i="5"/>
  <c r="D25" i="5"/>
  <c r="C26" i="5"/>
  <c r="D26" i="5"/>
  <c r="C27" i="5"/>
  <c r="D27" i="5"/>
  <c r="C28" i="5"/>
  <c r="D28" i="5"/>
  <c r="C29" i="5"/>
  <c r="D29" i="5"/>
  <c r="C30" i="5"/>
  <c r="D30" i="5"/>
  <c r="C2" i="5"/>
  <c r="D2" i="5"/>
  <c r="C3" i="5"/>
  <c r="D3" i="5"/>
  <c r="C4" i="5"/>
  <c r="D4" i="5"/>
  <c r="C5" i="5"/>
  <c r="D5" i="5"/>
  <c r="C6" i="5"/>
  <c r="D6" i="5"/>
  <c r="C7" i="5"/>
  <c r="D7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AB50" i="5"/>
  <c r="AC50" i="5"/>
  <c r="B50" i="5"/>
  <c r="G50" i="5"/>
  <c r="H50" i="5"/>
  <c r="I50" i="5"/>
  <c r="J50" i="5"/>
  <c r="K50" i="5"/>
  <c r="Q50" i="5"/>
  <c r="R50" i="5"/>
  <c r="S50" i="5"/>
  <c r="T50" i="5"/>
  <c r="U50" i="5"/>
  <c r="V50" i="5"/>
  <c r="W50" i="5"/>
  <c r="X50" i="5"/>
  <c r="Y50" i="5"/>
  <c r="Z50" i="5"/>
  <c r="AA50" i="5"/>
  <c r="A50" i="5"/>
  <c r="L105" i="1"/>
  <c r="M105" i="1"/>
  <c r="P105" i="1"/>
  <c r="N105" i="1"/>
  <c r="O105" i="1"/>
  <c r="L51" i="5" l="1"/>
  <c r="M51" i="5"/>
  <c r="N51" i="5"/>
  <c r="O51" i="5"/>
  <c r="P51" i="5"/>
  <c r="L52" i="5"/>
  <c r="M52" i="5"/>
  <c r="N52" i="5"/>
  <c r="O52" i="5"/>
  <c r="P52" i="5"/>
  <c r="L58" i="5"/>
  <c r="M58" i="5"/>
  <c r="N58" i="5"/>
  <c r="O58" i="5"/>
  <c r="P58" i="5"/>
  <c r="L53" i="5"/>
  <c r="M53" i="5"/>
  <c r="N53" i="5"/>
  <c r="O53" i="5"/>
  <c r="P53" i="5"/>
  <c r="L54" i="5"/>
  <c r="M54" i="5"/>
  <c r="N54" i="5"/>
  <c r="O54" i="5"/>
  <c r="P54" i="5"/>
  <c r="L55" i="5"/>
  <c r="M55" i="5"/>
  <c r="N55" i="5"/>
  <c r="O55" i="5"/>
  <c r="P55" i="5"/>
  <c r="L59" i="5"/>
  <c r="M59" i="5"/>
  <c r="N59" i="5"/>
  <c r="O59" i="5"/>
  <c r="P59" i="5"/>
  <c r="M68" i="5"/>
  <c r="N68" i="5"/>
  <c r="O68" i="5"/>
  <c r="P68" i="5"/>
  <c r="L60" i="5"/>
  <c r="M60" i="5"/>
  <c r="N60" i="5"/>
  <c r="O60" i="5"/>
  <c r="P60" i="5"/>
  <c r="L61" i="5"/>
  <c r="M61" i="5"/>
  <c r="N61" i="5"/>
  <c r="O61" i="5"/>
  <c r="P61" i="5"/>
  <c r="L62" i="5"/>
  <c r="M62" i="5"/>
  <c r="N62" i="5"/>
  <c r="O62" i="5"/>
  <c r="P62" i="5"/>
  <c r="L63" i="5"/>
  <c r="M63" i="5"/>
  <c r="N63" i="5"/>
  <c r="O63" i="5"/>
  <c r="P63" i="5"/>
  <c r="L64" i="5"/>
  <c r="M64" i="5"/>
  <c r="N64" i="5"/>
  <c r="O64" i="5"/>
  <c r="P64" i="5"/>
  <c r="L65" i="5"/>
  <c r="M65" i="5"/>
  <c r="N65" i="5"/>
  <c r="O65" i="5"/>
  <c r="P65" i="5"/>
  <c r="L66" i="5"/>
  <c r="M66" i="5"/>
  <c r="N66" i="5"/>
  <c r="O66" i="5"/>
  <c r="P66" i="5"/>
  <c r="L67" i="5"/>
  <c r="M67" i="5"/>
  <c r="N67" i="5"/>
  <c r="O67" i="5"/>
  <c r="P67" i="5"/>
  <c r="L56" i="5"/>
  <c r="M56" i="5"/>
  <c r="N56" i="5"/>
  <c r="O56" i="5"/>
  <c r="P56" i="5"/>
  <c r="M69" i="5"/>
  <c r="N69" i="5"/>
  <c r="O69" i="5"/>
  <c r="P69" i="5"/>
  <c r="M70" i="5"/>
  <c r="N70" i="5"/>
  <c r="O70" i="5"/>
  <c r="P70" i="5"/>
  <c r="M71" i="5"/>
  <c r="N71" i="5"/>
  <c r="O71" i="5"/>
  <c r="P71" i="5"/>
  <c r="L57" i="5"/>
  <c r="M57" i="5"/>
  <c r="N57" i="5"/>
  <c r="O57" i="5"/>
  <c r="P57" i="5"/>
  <c r="P193" i="1"/>
  <c r="P50" i="5" s="1"/>
  <c r="O193" i="1"/>
  <c r="O50" i="5" s="1"/>
  <c r="N193" i="1"/>
  <c r="N50" i="5" s="1"/>
  <c r="M193" i="1"/>
  <c r="M50" i="5" s="1"/>
  <c r="L193" i="1"/>
  <c r="L50" i="5" s="1"/>
  <c r="N171" i="1" l="1"/>
  <c r="O171" i="1"/>
  <c r="L163" i="1"/>
  <c r="M163" i="1"/>
  <c r="N163" i="1"/>
  <c r="O163" i="1"/>
  <c r="P163" i="1"/>
  <c r="L158" i="1" l="1"/>
  <c r="M158" i="1"/>
  <c r="N158" i="1"/>
  <c r="O158" i="1"/>
  <c r="P158" i="1"/>
  <c r="L159" i="1"/>
  <c r="M159" i="1"/>
  <c r="N159" i="1"/>
  <c r="O159" i="1"/>
  <c r="P159" i="1"/>
  <c r="L160" i="1"/>
  <c r="M160" i="1"/>
  <c r="N160" i="1"/>
  <c r="O160" i="1"/>
  <c r="P160" i="1"/>
  <c r="L161" i="1"/>
  <c r="M161" i="1"/>
  <c r="N161" i="1"/>
  <c r="O161" i="1"/>
  <c r="P161" i="1"/>
  <c r="L162" i="1"/>
  <c r="M162" i="1"/>
  <c r="N162" i="1"/>
  <c r="O162" i="1"/>
  <c r="P162" i="1"/>
  <c r="N170" i="1"/>
  <c r="O170" i="1"/>
  <c r="L150" i="1"/>
  <c r="M150" i="1"/>
  <c r="N150" i="1"/>
  <c r="O150" i="1"/>
  <c r="P150" i="1"/>
  <c r="L151" i="1"/>
  <c r="M151" i="1"/>
  <c r="N151" i="1"/>
  <c r="O151" i="1"/>
  <c r="P151" i="1"/>
  <c r="L152" i="1"/>
  <c r="M152" i="1"/>
  <c r="N152" i="1"/>
  <c r="O152" i="1"/>
  <c r="P152" i="1"/>
  <c r="L153" i="1"/>
  <c r="M153" i="1"/>
  <c r="N153" i="1"/>
  <c r="O153" i="1"/>
  <c r="P153" i="1"/>
  <c r="L154" i="1"/>
  <c r="M154" i="1"/>
  <c r="N154" i="1"/>
  <c r="O154" i="1"/>
  <c r="P154" i="1"/>
  <c r="L155" i="1"/>
  <c r="M155" i="1"/>
  <c r="N155" i="1"/>
  <c r="O155" i="1"/>
  <c r="P155" i="1"/>
  <c r="L156" i="1"/>
  <c r="M156" i="1"/>
  <c r="N156" i="1"/>
  <c r="O156" i="1"/>
  <c r="P156" i="1"/>
  <c r="L157" i="1"/>
  <c r="M157" i="1"/>
  <c r="N157" i="1"/>
  <c r="O157" i="1"/>
  <c r="P157" i="1"/>
  <c r="P169" i="1"/>
  <c r="O169" i="1"/>
  <c r="N169" i="1"/>
  <c r="L144" i="1"/>
  <c r="M144" i="1"/>
  <c r="P144" i="1"/>
  <c r="N144" i="1"/>
  <c r="O144" i="1"/>
  <c r="P168" i="1"/>
  <c r="O168" i="1"/>
  <c r="N168" i="1"/>
  <c r="L141" i="1"/>
  <c r="M141" i="1"/>
  <c r="P141" i="1"/>
  <c r="N141" i="1"/>
  <c r="O141" i="1"/>
  <c r="P165" i="1" l="1"/>
  <c r="O165" i="1"/>
  <c r="N165" i="1"/>
  <c r="N167" i="1"/>
  <c r="O167" i="1"/>
  <c r="P167" i="1"/>
  <c r="L142" i="1"/>
  <c r="M142" i="1"/>
  <c r="N142" i="1"/>
  <c r="O142" i="1"/>
  <c r="P142" i="1"/>
  <c r="L143" i="1"/>
  <c r="M143" i="1"/>
  <c r="N143" i="1"/>
  <c r="O143" i="1"/>
  <c r="P143" i="1"/>
  <c r="L145" i="1"/>
  <c r="M145" i="1"/>
  <c r="N145" i="1"/>
  <c r="O145" i="1"/>
  <c r="P145" i="1"/>
  <c r="L146" i="1"/>
  <c r="M146" i="1"/>
  <c r="N146" i="1"/>
  <c r="O146" i="1"/>
  <c r="P146" i="1"/>
  <c r="L147" i="1"/>
  <c r="M147" i="1"/>
  <c r="N147" i="1"/>
  <c r="O147" i="1"/>
  <c r="P147" i="1"/>
  <c r="L148" i="1"/>
  <c r="M148" i="1"/>
  <c r="N148" i="1"/>
  <c r="O148" i="1"/>
  <c r="P148" i="1"/>
  <c r="L149" i="1"/>
  <c r="M149" i="1"/>
  <c r="N149" i="1"/>
  <c r="O149" i="1"/>
  <c r="P149" i="1"/>
  <c r="L135" i="1"/>
  <c r="M135" i="1"/>
  <c r="N135" i="1"/>
  <c r="O135" i="1"/>
  <c r="P135" i="1"/>
  <c r="L136" i="1"/>
  <c r="M136" i="1"/>
  <c r="N136" i="1"/>
  <c r="O136" i="1"/>
  <c r="P136" i="1"/>
  <c r="L137" i="1"/>
  <c r="M137" i="1"/>
  <c r="N137" i="1"/>
  <c r="O137" i="1"/>
  <c r="P137" i="1"/>
  <c r="N166" i="1"/>
  <c r="O166" i="1"/>
  <c r="P166" i="1"/>
  <c r="L138" i="1"/>
  <c r="M138" i="1"/>
  <c r="N138" i="1"/>
  <c r="O138" i="1"/>
  <c r="P138" i="1"/>
  <c r="L139" i="1"/>
  <c r="M139" i="1"/>
  <c r="N139" i="1"/>
  <c r="O139" i="1"/>
  <c r="P139" i="1"/>
  <c r="L140" i="1"/>
  <c r="M140" i="1"/>
  <c r="N140" i="1"/>
  <c r="O140" i="1"/>
  <c r="P140" i="1"/>
  <c r="P134" i="1"/>
  <c r="O134" i="1"/>
  <c r="N134" i="1"/>
  <c r="M134" i="1"/>
  <c r="L134" i="1"/>
  <c r="P133" i="1"/>
  <c r="O133" i="1"/>
  <c r="N133" i="1"/>
  <c r="M133" i="1"/>
  <c r="L133" i="1"/>
  <c r="H19" i="3" l="1"/>
  <c r="AC17" i="3"/>
  <c r="A36" i="5" l="1"/>
  <c r="B36" i="5"/>
  <c r="E36" i="5"/>
  <c r="F36" i="5"/>
  <c r="G36" i="5"/>
  <c r="H36" i="5"/>
  <c r="I36" i="5"/>
  <c r="J36" i="5"/>
  <c r="K36" i="5"/>
  <c r="Q36" i="5"/>
  <c r="R36" i="5"/>
  <c r="S36" i="5"/>
  <c r="T36" i="5"/>
  <c r="U36" i="5"/>
  <c r="V36" i="5"/>
  <c r="W36" i="5"/>
  <c r="X36" i="5"/>
  <c r="A43" i="5"/>
  <c r="B43" i="5"/>
  <c r="E43" i="5"/>
  <c r="F43" i="5"/>
  <c r="G43" i="5"/>
  <c r="H43" i="5"/>
  <c r="I43" i="5"/>
  <c r="J43" i="5"/>
  <c r="K43" i="5"/>
  <c r="Q43" i="5"/>
  <c r="R43" i="5"/>
  <c r="S43" i="5"/>
  <c r="T43" i="5"/>
  <c r="U43" i="5"/>
  <c r="V43" i="5"/>
  <c r="W43" i="5"/>
  <c r="X43" i="5"/>
  <c r="A33" i="5"/>
  <c r="B33" i="5"/>
  <c r="E33" i="5"/>
  <c r="F33" i="5"/>
  <c r="G33" i="5"/>
  <c r="H33" i="5"/>
  <c r="I33" i="5"/>
  <c r="J33" i="5"/>
  <c r="K33" i="5"/>
  <c r="Q33" i="5"/>
  <c r="R33" i="5"/>
  <c r="S33" i="5"/>
  <c r="T33" i="5"/>
  <c r="U33" i="5"/>
  <c r="V33" i="5"/>
  <c r="W33" i="5"/>
  <c r="X33" i="5"/>
  <c r="A38" i="5"/>
  <c r="B38" i="5"/>
  <c r="E38" i="5"/>
  <c r="F38" i="5"/>
  <c r="G38" i="5"/>
  <c r="H38" i="5"/>
  <c r="I38" i="5"/>
  <c r="J38" i="5"/>
  <c r="K38" i="5"/>
  <c r="Q38" i="5"/>
  <c r="R38" i="5"/>
  <c r="S38" i="5"/>
  <c r="T38" i="5"/>
  <c r="U38" i="5"/>
  <c r="V38" i="5"/>
  <c r="W38" i="5"/>
  <c r="X38" i="5"/>
  <c r="A44" i="5"/>
  <c r="B44" i="5"/>
  <c r="E44" i="5"/>
  <c r="F44" i="5"/>
  <c r="G44" i="5"/>
  <c r="H44" i="5"/>
  <c r="I44" i="5"/>
  <c r="J44" i="5"/>
  <c r="K44" i="5"/>
  <c r="Q44" i="5"/>
  <c r="R44" i="5"/>
  <c r="S44" i="5"/>
  <c r="T44" i="5"/>
  <c r="U44" i="5"/>
  <c r="V44" i="5"/>
  <c r="W44" i="5"/>
  <c r="X44" i="5"/>
  <c r="A48" i="5"/>
  <c r="B48" i="5"/>
  <c r="E48" i="5"/>
  <c r="F48" i="5"/>
  <c r="G48" i="5"/>
  <c r="H48" i="5"/>
  <c r="I48" i="5"/>
  <c r="J48" i="5"/>
  <c r="K48" i="5"/>
  <c r="Q48" i="5"/>
  <c r="R48" i="5"/>
  <c r="S48" i="5"/>
  <c r="T48" i="5"/>
  <c r="U48" i="5"/>
  <c r="V48" i="5"/>
  <c r="W48" i="5"/>
  <c r="X48" i="5"/>
  <c r="A37" i="5"/>
  <c r="B37" i="5"/>
  <c r="E37" i="5"/>
  <c r="F37" i="5"/>
  <c r="G37" i="5"/>
  <c r="H37" i="5"/>
  <c r="I37" i="5"/>
  <c r="J37" i="5"/>
  <c r="K37" i="5"/>
  <c r="Q37" i="5"/>
  <c r="R37" i="5"/>
  <c r="S37" i="5"/>
  <c r="T37" i="5"/>
  <c r="U37" i="5"/>
  <c r="V37" i="5"/>
  <c r="W37" i="5"/>
  <c r="X37" i="5"/>
  <c r="A34" i="5"/>
  <c r="B34" i="5"/>
  <c r="E34" i="5"/>
  <c r="F34" i="5"/>
  <c r="G34" i="5"/>
  <c r="H34" i="5"/>
  <c r="I34" i="5"/>
  <c r="J34" i="5"/>
  <c r="K34" i="5"/>
  <c r="Q34" i="5"/>
  <c r="R34" i="5"/>
  <c r="S34" i="5"/>
  <c r="T34" i="5"/>
  <c r="U34" i="5"/>
  <c r="V34" i="5"/>
  <c r="W34" i="5"/>
  <c r="X34" i="5"/>
  <c r="A39" i="5"/>
  <c r="B39" i="5"/>
  <c r="E39" i="5"/>
  <c r="F39" i="5"/>
  <c r="G39" i="5"/>
  <c r="H39" i="5"/>
  <c r="I39" i="5"/>
  <c r="J39" i="5"/>
  <c r="K39" i="5"/>
  <c r="Q39" i="5"/>
  <c r="R39" i="5"/>
  <c r="S39" i="5"/>
  <c r="T39" i="5"/>
  <c r="U39" i="5"/>
  <c r="V39" i="5"/>
  <c r="W39" i="5"/>
  <c r="X39" i="5"/>
  <c r="A45" i="5"/>
  <c r="B45" i="5"/>
  <c r="E45" i="5"/>
  <c r="F45" i="5"/>
  <c r="G45" i="5"/>
  <c r="H45" i="5"/>
  <c r="I45" i="5"/>
  <c r="J45" i="5"/>
  <c r="K45" i="5"/>
  <c r="Q45" i="5"/>
  <c r="R45" i="5"/>
  <c r="S45" i="5"/>
  <c r="T45" i="5"/>
  <c r="U45" i="5"/>
  <c r="V45" i="5"/>
  <c r="W45" i="5"/>
  <c r="X45" i="5"/>
  <c r="A40" i="5"/>
  <c r="B40" i="5"/>
  <c r="E40" i="5"/>
  <c r="F40" i="5"/>
  <c r="G40" i="5"/>
  <c r="H40" i="5"/>
  <c r="I40" i="5"/>
  <c r="J40" i="5"/>
  <c r="K40" i="5"/>
  <c r="Q40" i="5"/>
  <c r="R40" i="5"/>
  <c r="S40" i="5"/>
  <c r="T40" i="5"/>
  <c r="U40" i="5"/>
  <c r="V40" i="5"/>
  <c r="W40" i="5"/>
  <c r="X40" i="5"/>
  <c r="A46" i="5"/>
  <c r="B46" i="5"/>
  <c r="E46" i="5"/>
  <c r="F46" i="5"/>
  <c r="G46" i="5"/>
  <c r="H46" i="5"/>
  <c r="I46" i="5"/>
  <c r="J46" i="5"/>
  <c r="K46" i="5"/>
  <c r="Q46" i="5"/>
  <c r="R46" i="5"/>
  <c r="S46" i="5"/>
  <c r="T46" i="5"/>
  <c r="U46" i="5"/>
  <c r="V46" i="5"/>
  <c r="W46" i="5"/>
  <c r="X46" i="5"/>
  <c r="A41" i="5"/>
  <c r="B41" i="5"/>
  <c r="E41" i="5"/>
  <c r="F41" i="5"/>
  <c r="G41" i="5"/>
  <c r="H41" i="5"/>
  <c r="I41" i="5"/>
  <c r="J41" i="5"/>
  <c r="K41" i="5"/>
  <c r="Q41" i="5"/>
  <c r="R41" i="5"/>
  <c r="S41" i="5"/>
  <c r="T41" i="5"/>
  <c r="U41" i="5"/>
  <c r="V41" i="5"/>
  <c r="W41" i="5"/>
  <c r="X41" i="5"/>
  <c r="A35" i="5"/>
  <c r="B35" i="5"/>
  <c r="E35" i="5"/>
  <c r="F35" i="5"/>
  <c r="G35" i="5"/>
  <c r="H35" i="5"/>
  <c r="I35" i="5"/>
  <c r="J35" i="5"/>
  <c r="K35" i="5"/>
  <c r="Q35" i="5"/>
  <c r="R35" i="5"/>
  <c r="S35" i="5"/>
  <c r="T35" i="5"/>
  <c r="U35" i="5"/>
  <c r="V35" i="5"/>
  <c r="W35" i="5"/>
  <c r="X35" i="5"/>
  <c r="A42" i="5"/>
  <c r="B42" i="5"/>
  <c r="E42" i="5"/>
  <c r="F42" i="5"/>
  <c r="G42" i="5"/>
  <c r="H42" i="5"/>
  <c r="I42" i="5"/>
  <c r="J42" i="5"/>
  <c r="K42" i="5"/>
  <c r="Q42" i="5"/>
  <c r="R42" i="5"/>
  <c r="S42" i="5"/>
  <c r="T42" i="5"/>
  <c r="U42" i="5"/>
  <c r="V42" i="5"/>
  <c r="W42" i="5"/>
  <c r="X42" i="5"/>
  <c r="A47" i="5"/>
  <c r="B47" i="5"/>
  <c r="E47" i="5"/>
  <c r="F47" i="5"/>
  <c r="G47" i="5"/>
  <c r="H47" i="5"/>
  <c r="I47" i="5"/>
  <c r="J47" i="5"/>
  <c r="K47" i="5"/>
  <c r="Q47" i="5"/>
  <c r="R47" i="5"/>
  <c r="S47" i="5"/>
  <c r="T47" i="5"/>
  <c r="U47" i="5"/>
  <c r="V47" i="5"/>
  <c r="W47" i="5"/>
  <c r="X47" i="5"/>
  <c r="B32" i="5"/>
  <c r="E32" i="5"/>
  <c r="F32" i="5"/>
  <c r="G32" i="5"/>
  <c r="H32" i="5"/>
  <c r="I32" i="5"/>
  <c r="J32" i="5"/>
  <c r="K32" i="5"/>
  <c r="Q32" i="5"/>
  <c r="R32" i="5"/>
  <c r="S32" i="5"/>
  <c r="T32" i="5"/>
  <c r="U32" i="5"/>
  <c r="V32" i="5"/>
  <c r="W32" i="5"/>
  <c r="X32" i="5"/>
  <c r="A32" i="5"/>
  <c r="L178" i="1"/>
  <c r="M178" i="1"/>
  <c r="M36" i="5" s="1"/>
  <c r="N178" i="1"/>
  <c r="O178" i="1"/>
  <c r="P178" i="1"/>
  <c r="L185" i="1"/>
  <c r="M185" i="1"/>
  <c r="M43" i="5" s="1"/>
  <c r="N185" i="1"/>
  <c r="O185" i="1"/>
  <c r="P185" i="1"/>
  <c r="L175" i="1"/>
  <c r="M175" i="1"/>
  <c r="N175" i="1"/>
  <c r="N33" i="5" s="1"/>
  <c r="O175" i="1"/>
  <c r="P175" i="1"/>
  <c r="P33" i="5" s="1"/>
  <c r="L180" i="1"/>
  <c r="L38" i="5" s="1"/>
  <c r="M180" i="1"/>
  <c r="N180" i="1"/>
  <c r="N38" i="5" s="1"/>
  <c r="O180" i="1"/>
  <c r="O38" i="5" s="1"/>
  <c r="P180" i="1"/>
  <c r="L186" i="1"/>
  <c r="M186" i="1"/>
  <c r="N186" i="1"/>
  <c r="O186" i="1"/>
  <c r="P186" i="1"/>
  <c r="L190" i="1"/>
  <c r="L48" i="5" s="1"/>
  <c r="M190" i="1"/>
  <c r="M48" i="5" s="1"/>
  <c r="N190" i="1"/>
  <c r="O190" i="1"/>
  <c r="P190" i="1"/>
  <c r="P48" i="5" s="1"/>
  <c r="L179" i="1"/>
  <c r="M179" i="1"/>
  <c r="N179" i="1"/>
  <c r="O179" i="1"/>
  <c r="O37" i="5" s="1"/>
  <c r="P179" i="1"/>
  <c r="L176" i="1"/>
  <c r="M176" i="1"/>
  <c r="M34" i="5" s="1"/>
  <c r="N176" i="1"/>
  <c r="O176" i="1"/>
  <c r="O34" i="5" s="1"/>
  <c r="P176" i="1"/>
  <c r="L181" i="1"/>
  <c r="M181" i="1"/>
  <c r="N181" i="1"/>
  <c r="O181" i="1"/>
  <c r="P181" i="1"/>
  <c r="L187" i="1"/>
  <c r="M187" i="1"/>
  <c r="N187" i="1"/>
  <c r="O187" i="1"/>
  <c r="P187" i="1"/>
  <c r="L182" i="1"/>
  <c r="M182" i="1"/>
  <c r="N182" i="1"/>
  <c r="O182" i="1"/>
  <c r="P182" i="1"/>
  <c r="P40" i="5" s="1"/>
  <c r="L188" i="1"/>
  <c r="M188" i="1"/>
  <c r="N188" i="1"/>
  <c r="O188" i="1"/>
  <c r="P188" i="1"/>
  <c r="L183" i="1"/>
  <c r="M183" i="1"/>
  <c r="N183" i="1"/>
  <c r="O183" i="1"/>
  <c r="P183" i="1"/>
  <c r="L177" i="1"/>
  <c r="L35" i="5" s="1"/>
  <c r="M177" i="1"/>
  <c r="M35" i="5" s="1"/>
  <c r="N177" i="1"/>
  <c r="O177" i="1"/>
  <c r="P177" i="1"/>
  <c r="P35" i="5" s="1"/>
  <c r="L184" i="1"/>
  <c r="L42" i="5" s="1"/>
  <c r="M184" i="1"/>
  <c r="N184" i="1"/>
  <c r="O184" i="1"/>
  <c r="P184" i="1"/>
  <c r="L189" i="1"/>
  <c r="M189" i="1"/>
  <c r="N189" i="1"/>
  <c r="N47" i="5" s="1"/>
  <c r="O189" i="1"/>
  <c r="O47" i="5" s="1"/>
  <c r="P189" i="1"/>
  <c r="O174" i="1"/>
  <c r="O32" i="5" s="1"/>
  <c r="P174" i="1"/>
  <c r="P32" i="5" s="1"/>
  <c r="N174" i="1"/>
  <c r="N32" i="5" s="1"/>
  <c r="M174" i="1"/>
  <c r="M32" i="5" s="1"/>
  <c r="L174" i="1"/>
  <c r="L32" i="5" s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3" i="9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2" i="1"/>
  <c r="J26" i="5"/>
  <c r="K26" i="5"/>
  <c r="N128" i="1"/>
  <c r="P3" i="1"/>
  <c r="P4" i="1"/>
  <c r="P5" i="1"/>
  <c r="P6" i="1"/>
  <c r="P7" i="1"/>
  <c r="P8" i="1"/>
  <c r="P18" i="3" s="1"/>
  <c r="P9" i="1"/>
  <c r="P10" i="1"/>
  <c r="P19" i="3" s="1"/>
  <c r="P11" i="1"/>
  <c r="P12" i="1"/>
  <c r="P13" i="1"/>
  <c r="P14" i="3" s="1"/>
  <c r="P14" i="1"/>
  <c r="P15" i="1"/>
  <c r="P16" i="1"/>
  <c r="P17" i="1"/>
  <c r="P18" i="1"/>
  <c r="P19" i="1"/>
  <c r="P20" i="1"/>
  <c r="P21" i="1"/>
  <c r="P25" i="5" s="1"/>
  <c r="P22" i="1"/>
  <c r="P26" i="5" s="1"/>
  <c r="P23" i="1"/>
  <c r="P24" i="1"/>
  <c r="P25" i="1"/>
  <c r="P26" i="1"/>
  <c r="P27" i="1"/>
  <c r="P28" i="5" s="1"/>
  <c r="P28" i="1"/>
  <c r="P29" i="5" s="1"/>
  <c r="P29" i="1"/>
  <c r="P27" i="5" s="1"/>
  <c r="P30" i="1"/>
  <c r="P31" i="1"/>
  <c r="P32" i="1"/>
  <c r="P33" i="1"/>
  <c r="P30" i="5" s="1"/>
  <c r="P34" i="1"/>
  <c r="P35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1" i="1"/>
  <c r="P52" i="1"/>
  <c r="P7" i="3" s="1"/>
  <c r="P53" i="1"/>
  <c r="P10" i="3" s="1"/>
  <c r="P54" i="1"/>
  <c r="P55" i="1"/>
  <c r="P56" i="1"/>
  <c r="P11" i="3" s="1"/>
  <c r="P57" i="1"/>
  <c r="P58" i="1"/>
  <c r="P59" i="1"/>
  <c r="P8" i="3" s="1"/>
  <c r="P60" i="1"/>
  <c r="P4" i="3" s="1"/>
  <c r="P61" i="1"/>
  <c r="P3" i="3" s="1"/>
  <c r="P62" i="1"/>
  <c r="P63" i="1"/>
  <c r="P64" i="1"/>
  <c r="P2" i="3" s="1"/>
  <c r="P65" i="1"/>
  <c r="P16" i="3" s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81" i="1"/>
  <c r="P82" i="1"/>
  <c r="P83" i="1"/>
  <c r="P84" i="1"/>
  <c r="P85" i="1"/>
  <c r="P86" i="1"/>
  <c r="P87" i="1"/>
  <c r="P88" i="1"/>
  <c r="P89" i="1"/>
  <c r="P90" i="1"/>
  <c r="P91" i="1"/>
  <c r="P92" i="1"/>
  <c r="P20" i="3" s="1"/>
  <c r="P93" i="1"/>
  <c r="P94" i="1"/>
  <c r="P95" i="1"/>
  <c r="P96" i="1"/>
  <c r="P97" i="1"/>
  <c r="P12" i="3" s="1"/>
  <c r="P98" i="1"/>
  <c r="P99" i="1"/>
  <c r="P100" i="1"/>
  <c r="P13" i="3" s="1"/>
  <c r="P101" i="1"/>
  <c r="P102" i="1"/>
  <c r="P103" i="1"/>
  <c r="P104" i="1"/>
  <c r="P106" i="1"/>
  <c r="P107" i="1"/>
  <c r="P108" i="1"/>
  <c r="P9" i="3" s="1"/>
  <c r="P109" i="1"/>
  <c r="P110" i="1"/>
  <c r="P111" i="1"/>
  <c r="P112" i="1"/>
  <c r="P15" i="3" s="1"/>
  <c r="P113" i="1"/>
  <c r="P114" i="1"/>
  <c r="P115" i="1"/>
  <c r="P116" i="1"/>
  <c r="P117" i="1"/>
  <c r="P6" i="3" s="1"/>
  <c r="P118" i="1"/>
  <c r="P5" i="3" s="1"/>
  <c r="P119" i="1"/>
  <c r="P17" i="3" s="1"/>
  <c r="P120" i="1"/>
  <c r="P121" i="1"/>
  <c r="P122" i="1"/>
  <c r="P123" i="1"/>
  <c r="P124" i="1"/>
  <c r="P125" i="1"/>
  <c r="P126" i="1"/>
  <c r="P2" i="1"/>
  <c r="H62" i="2"/>
  <c r="N3" i="1"/>
  <c r="N71" i="2" s="1"/>
  <c r="N4" i="1"/>
  <c r="N54" i="2" s="1"/>
  <c r="N5" i="1"/>
  <c r="N20" i="5" s="1"/>
  <c r="N6" i="1"/>
  <c r="N11" i="5" s="1"/>
  <c r="N7" i="1"/>
  <c r="N12" i="2" s="1"/>
  <c r="N8" i="1"/>
  <c r="N18" i="3" s="1"/>
  <c r="N9" i="1"/>
  <c r="N5" i="5" s="1"/>
  <c r="N10" i="1"/>
  <c r="N19" i="3" s="1"/>
  <c r="N11" i="1"/>
  <c r="N6" i="2" s="1"/>
  <c r="N12" i="1"/>
  <c r="N20" i="2" s="1"/>
  <c r="N13" i="1"/>
  <c r="N14" i="3" s="1"/>
  <c r="N14" i="1"/>
  <c r="N3" i="5" s="1"/>
  <c r="N15" i="1"/>
  <c r="N13" i="5" s="1"/>
  <c r="N16" i="1"/>
  <c r="N10" i="5" s="1"/>
  <c r="N17" i="1"/>
  <c r="N6" i="5" s="1"/>
  <c r="N18" i="1"/>
  <c r="N47" i="2" s="1"/>
  <c r="N19" i="1"/>
  <c r="N23" i="5" s="1"/>
  <c r="N20" i="1"/>
  <c r="N21" i="5" s="1"/>
  <c r="N21" i="1"/>
  <c r="N25" i="5" s="1"/>
  <c r="N22" i="1"/>
  <c r="N26" i="5" s="1"/>
  <c r="N23" i="1"/>
  <c r="N2" i="5" s="1"/>
  <c r="N24" i="1"/>
  <c r="N4" i="5" s="1"/>
  <c r="N25" i="1"/>
  <c r="N7" i="2" s="1"/>
  <c r="N26" i="1"/>
  <c r="N15" i="2" s="1"/>
  <c r="N27" i="1"/>
  <c r="N28" i="5" s="1"/>
  <c r="N28" i="1"/>
  <c r="N29" i="5" s="1"/>
  <c r="N29" i="1"/>
  <c r="N27" i="5" s="1"/>
  <c r="N30" i="1"/>
  <c r="N7" i="5" s="1"/>
  <c r="N31" i="1"/>
  <c r="N14" i="5" s="1"/>
  <c r="N32" i="1"/>
  <c r="N17" i="5" s="1"/>
  <c r="N33" i="1"/>
  <c r="N30" i="5" s="1"/>
  <c r="N34" i="1"/>
  <c r="N18" i="5" s="1"/>
  <c r="N35" i="1"/>
  <c r="N12" i="5" s="1"/>
  <c r="N36" i="1"/>
  <c r="N21" i="2" s="1"/>
  <c r="N37" i="1"/>
  <c r="N15" i="5" s="1"/>
  <c r="N38" i="1"/>
  <c r="N28" i="2" s="1"/>
  <c r="N39" i="1"/>
  <c r="N68" i="2" s="1"/>
  <c r="N40" i="1"/>
  <c r="N30" i="2" s="1"/>
  <c r="N41" i="1"/>
  <c r="N76" i="2" s="1"/>
  <c r="N42" i="1"/>
  <c r="N35" i="2" s="1"/>
  <c r="N44" i="1"/>
  <c r="N27" i="2" s="1"/>
  <c r="N45" i="1"/>
  <c r="N9" i="5" s="1"/>
  <c r="N46" i="1"/>
  <c r="N2" i="2" s="1"/>
  <c r="N47" i="1"/>
  <c r="N43" i="2" s="1"/>
  <c r="N48" i="1"/>
  <c r="N52" i="2" s="1"/>
  <c r="N49" i="1"/>
  <c r="N24" i="2" s="1"/>
  <c r="N50" i="1"/>
  <c r="N8" i="2" s="1"/>
  <c r="N51" i="1"/>
  <c r="N4" i="2" s="1"/>
  <c r="N52" i="1"/>
  <c r="N7" i="3" s="1"/>
  <c r="N53" i="1"/>
  <c r="N10" i="3" s="1"/>
  <c r="N54" i="1"/>
  <c r="N73" i="2" s="1"/>
  <c r="N55" i="1"/>
  <c r="N32" i="2" s="1"/>
  <c r="N56" i="1"/>
  <c r="N11" i="3" s="1"/>
  <c r="N57" i="1"/>
  <c r="N59" i="2" s="1"/>
  <c r="N58" i="1"/>
  <c r="N26" i="2" s="1"/>
  <c r="N59" i="1"/>
  <c r="N8" i="3" s="1"/>
  <c r="N60" i="1"/>
  <c r="N4" i="3" s="1"/>
  <c r="N61" i="1"/>
  <c r="N3" i="3" s="1"/>
  <c r="N62" i="1"/>
  <c r="N48" i="2" s="1"/>
  <c r="N63" i="1"/>
  <c r="N75" i="2" s="1"/>
  <c r="N64" i="1"/>
  <c r="N2" i="3" s="1"/>
  <c r="N65" i="1"/>
  <c r="N16" i="3" s="1"/>
  <c r="N66" i="1"/>
  <c r="N9" i="2" s="1"/>
  <c r="N67" i="1"/>
  <c r="N70" i="2" s="1"/>
  <c r="N68" i="1"/>
  <c r="N55" i="2" s="1"/>
  <c r="N69" i="1"/>
  <c r="N63" i="2" s="1"/>
  <c r="N70" i="1"/>
  <c r="N22" i="2" s="1"/>
  <c r="N71" i="1"/>
  <c r="N10" i="2" s="1"/>
  <c r="N72" i="1"/>
  <c r="N65" i="2" s="1"/>
  <c r="N73" i="1"/>
  <c r="N64" i="2" s="1"/>
  <c r="N74" i="1"/>
  <c r="N69" i="2" s="1"/>
  <c r="N75" i="1"/>
  <c r="N31" i="2" s="1"/>
  <c r="N76" i="1"/>
  <c r="N77" i="2" s="1"/>
  <c r="N77" i="1"/>
  <c r="N38" i="2" s="1"/>
  <c r="N78" i="1"/>
  <c r="N53" i="2" s="1"/>
  <c r="N81" i="1"/>
  <c r="N41" i="2" s="1"/>
  <c r="N82" i="1"/>
  <c r="N40" i="2" s="1"/>
  <c r="N83" i="1"/>
  <c r="N60" i="2" s="1"/>
  <c r="N84" i="1"/>
  <c r="N36" i="2" s="1"/>
  <c r="N85" i="1"/>
  <c r="N67" i="2" s="1"/>
  <c r="N86" i="1"/>
  <c r="N29" i="2" s="1"/>
  <c r="N87" i="1"/>
  <c r="N62" i="2" s="1"/>
  <c r="N88" i="1"/>
  <c r="N74" i="2" s="1"/>
  <c r="N89" i="1"/>
  <c r="N57" i="2" s="1"/>
  <c r="N90" i="1"/>
  <c r="N72" i="2" s="1"/>
  <c r="N91" i="1"/>
  <c r="N78" i="2" s="1"/>
  <c r="N92" i="1"/>
  <c r="N20" i="3" s="1"/>
  <c r="N93" i="1"/>
  <c r="N66" i="2" s="1"/>
  <c r="N94" i="1"/>
  <c r="N37" i="2" s="1"/>
  <c r="N95" i="1"/>
  <c r="N23" i="2" s="1"/>
  <c r="N96" i="1"/>
  <c r="N19" i="2" s="1"/>
  <c r="N97" i="1"/>
  <c r="N12" i="3" s="1"/>
  <c r="N98" i="1"/>
  <c r="N61" i="2" s="1"/>
  <c r="N99" i="1"/>
  <c r="N16" i="2" s="1"/>
  <c r="N100" i="1"/>
  <c r="N13" i="3" s="1"/>
  <c r="N101" i="1"/>
  <c r="N17" i="2" s="1"/>
  <c r="N102" i="1"/>
  <c r="N18" i="2" s="1"/>
  <c r="N103" i="1"/>
  <c r="N13" i="2" s="1"/>
  <c r="N104" i="1"/>
  <c r="N39" i="2" s="1"/>
  <c r="N106" i="1"/>
  <c r="N49" i="2" s="1"/>
  <c r="N107" i="1"/>
  <c r="N56" i="2" s="1"/>
  <c r="N108" i="1"/>
  <c r="N9" i="3" s="1"/>
  <c r="N109" i="1"/>
  <c r="N3" i="2" s="1"/>
  <c r="N110" i="1"/>
  <c r="N8" i="5" s="1"/>
  <c r="N111" i="1"/>
  <c r="N51" i="2" s="1"/>
  <c r="N112" i="1"/>
  <c r="N15" i="3" s="1"/>
  <c r="N113" i="1"/>
  <c r="N19" i="5" s="1"/>
  <c r="N114" i="1"/>
  <c r="N22" i="5" s="1"/>
  <c r="N115" i="1"/>
  <c r="N33" i="2" s="1"/>
  <c r="N116" i="1"/>
  <c r="N34" i="2" s="1"/>
  <c r="N117" i="1"/>
  <c r="N6" i="3" s="1"/>
  <c r="N118" i="1"/>
  <c r="N5" i="3" s="1"/>
  <c r="N119" i="1"/>
  <c r="N17" i="3" s="1"/>
  <c r="N120" i="1"/>
  <c r="N45" i="2" s="1"/>
  <c r="N121" i="1"/>
  <c r="N58" i="2" s="1"/>
  <c r="N122" i="1"/>
  <c r="N44" i="2" s="1"/>
  <c r="N123" i="1"/>
  <c r="N5" i="2" s="1"/>
  <c r="N124" i="1"/>
  <c r="N14" i="2" s="1"/>
  <c r="N125" i="1"/>
  <c r="N16" i="5" s="1"/>
  <c r="N126" i="1"/>
  <c r="N42" i="2" s="1"/>
  <c r="N2" i="1"/>
  <c r="N50" i="2" s="1"/>
  <c r="L41" i="5" l="1"/>
  <c r="P42" i="5"/>
  <c r="O46" i="5"/>
  <c r="L40" i="5"/>
  <c r="N39" i="5"/>
  <c r="P37" i="5"/>
  <c r="L33" i="5"/>
  <c r="O42" i="5"/>
  <c r="N46" i="5"/>
  <c r="M39" i="5"/>
  <c r="N42" i="5"/>
  <c r="M46" i="5"/>
  <c r="L39" i="5"/>
  <c r="M38" i="5"/>
  <c r="O43" i="5"/>
  <c r="P47" i="5"/>
  <c r="M42" i="5"/>
  <c r="L46" i="5"/>
  <c r="P34" i="5"/>
  <c r="N43" i="5"/>
  <c r="P41" i="5"/>
  <c r="N45" i="5"/>
  <c r="L37" i="5"/>
  <c r="M41" i="5"/>
  <c r="O40" i="5"/>
  <c r="L45" i="5"/>
  <c r="N34" i="5"/>
  <c r="M44" i="5"/>
  <c r="O33" i="5"/>
  <c r="L43" i="5"/>
  <c r="M45" i="5"/>
  <c r="O35" i="5"/>
  <c r="N40" i="5"/>
  <c r="P39" i="5"/>
  <c r="O48" i="5"/>
  <c r="L44" i="5"/>
  <c r="P36" i="5"/>
  <c r="O45" i="5"/>
  <c r="N41" i="5"/>
  <c r="N44" i="5"/>
  <c r="M47" i="5"/>
  <c r="L47" i="5"/>
  <c r="N35" i="5"/>
  <c r="P46" i="5"/>
  <c r="M40" i="5"/>
  <c r="O39" i="5"/>
  <c r="L34" i="5"/>
  <c r="N48" i="5"/>
  <c r="P38" i="5"/>
  <c r="M33" i="5"/>
  <c r="O36" i="5"/>
  <c r="N36" i="5"/>
  <c r="P43" i="5"/>
  <c r="N37" i="5"/>
  <c r="P44" i="5"/>
  <c r="L36" i="5"/>
  <c r="P45" i="5"/>
  <c r="O41" i="5"/>
  <c r="M37" i="5"/>
  <c r="O44" i="5"/>
  <c r="B8" i="5"/>
  <c r="E8" i="5"/>
  <c r="F8" i="5"/>
  <c r="G8" i="5"/>
  <c r="H8" i="5"/>
  <c r="I8" i="5"/>
  <c r="J8" i="5"/>
  <c r="K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8" i="5"/>
  <c r="O8" i="5"/>
  <c r="L110" i="1"/>
  <c r="L8" i="5" s="1"/>
  <c r="M110" i="1"/>
  <c r="M8" i="5" s="1"/>
  <c r="I4" i="5" l="1"/>
  <c r="B4" i="5"/>
  <c r="E4" i="5"/>
  <c r="F4" i="5"/>
  <c r="G4" i="5"/>
  <c r="H4" i="5"/>
  <c r="J4" i="5"/>
  <c r="K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4" i="5"/>
  <c r="O4" i="5"/>
  <c r="L24" i="1"/>
  <c r="L4" i="5" s="1"/>
  <c r="M24" i="1"/>
  <c r="M4" i="5" s="1"/>
  <c r="D92" i="7"/>
  <c r="AB2" i="2"/>
  <c r="AC2" i="2"/>
  <c r="AB3" i="2"/>
  <c r="AC3" i="2"/>
  <c r="AB4" i="2"/>
  <c r="AC4" i="2"/>
  <c r="AB5" i="2"/>
  <c r="AC5" i="2"/>
  <c r="AB6" i="2"/>
  <c r="AC6" i="2"/>
  <c r="AB7" i="2"/>
  <c r="AC7" i="2"/>
  <c r="AB8" i="2"/>
  <c r="AC8" i="2"/>
  <c r="AB9" i="2"/>
  <c r="AC9" i="2"/>
  <c r="AB10" i="2"/>
  <c r="AC10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B67" i="2"/>
  <c r="AC67" i="2"/>
  <c r="AB68" i="2"/>
  <c r="AC68" i="2"/>
  <c r="AB69" i="2"/>
  <c r="AC69" i="2"/>
  <c r="AB70" i="2"/>
  <c r="AC70" i="2"/>
  <c r="AB71" i="2"/>
  <c r="AC71" i="2"/>
  <c r="AB72" i="2"/>
  <c r="AC72" i="2"/>
  <c r="AB73" i="2"/>
  <c r="AC73" i="2"/>
  <c r="AB74" i="2"/>
  <c r="AC74" i="2"/>
  <c r="AB75" i="2"/>
  <c r="AC75" i="2"/>
  <c r="AB76" i="2"/>
  <c r="AC76" i="2"/>
  <c r="AB77" i="2"/>
  <c r="AC77" i="2"/>
  <c r="AB78" i="2"/>
  <c r="AC78" i="2"/>
  <c r="AB15" i="3"/>
  <c r="AC15" i="3"/>
  <c r="AB2" i="3"/>
  <c r="AC2" i="3"/>
  <c r="AB3" i="3"/>
  <c r="AC3" i="3"/>
  <c r="AB4" i="3"/>
  <c r="AC4" i="3"/>
  <c r="AB5" i="3"/>
  <c r="AC5" i="3"/>
  <c r="AB6" i="3"/>
  <c r="AC6" i="3"/>
  <c r="AB7" i="3"/>
  <c r="AC7" i="3"/>
  <c r="AB8" i="3"/>
  <c r="AC8" i="3"/>
  <c r="AB9" i="3"/>
  <c r="AC9" i="3"/>
  <c r="AB10" i="3"/>
  <c r="AC10" i="3"/>
  <c r="AB11" i="3"/>
  <c r="AC11" i="3"/>
  <c r="AB12" i="3"/>
  <c r="AC12" i="3"/>
  <c r="AB13" i="3"/>
  <c r="AC13" i="3"/>
  <c r="AB14" i="3"/>
  <c r="AC14" i="3"/>
  <c r="AB16" i="3"/>
  <c r="AC16" i="3"/>
  <c r="AB17" i="3"/>
  <c r="AB18" i="3"/>
  <c r="AC18" i="3"/>
  <c r="AB19" i="3"/>
  <c r="AC19" i="3"/>
  <c r="AB20" i="3"/>
  <c r="AC20" i="3"/>
  <c r="AC2" i="5"/>
  <c r="AC3" i="5"/>
  <c r="AC5" i="5"/>
  <c r="AC6" i="5"/>
  <c r="AC7" i="5"/>
  <c r="AC9" i="5"/>
  <c r="AC10" i="5"/>
  <c r="AC11" i="5"/>
  <c r="AC12" i="5"/>
  <c r="AC13" i="5"/>
  <c r="AC29" i="5"/>
  <c r="AC14" i="5"/>
  <c r="AC15" i="5"/>
  <c r="AC16" i="5"/>
  <c r="AC17" i="5"/>
  <c r="AC18" i="5"/>
  <c r="AC19" i="5"/>
  <c r="AC20" i="5"/>
  <c r="AC21" i="5"/>
  <c r="AC22" i="5"/>
  <c r="AC23" i="5"/>
  <c r="AC25" i="5"/>
  <c r="AC26" i="5"/>
  <c r="AC27" i="5"/>
  <c r="AC28" i="5"/>
  <c r="AC30" i="5"/>
  <c r="AA2" i="5"/>
  <c r="AB2" i="5"/>
  <c r="AA3" i="5"/>
  <c r="AB3" i="5"/>
  <c r="AA5" i="5"/>
  <c r="AB5" i="5"/>
  <c r="AA6" i="5"/>
  <c r="AB6" i="5"/>
  <c r="AA7" i="5"/>
  <c r="AB7" i="5"/>
  <c r="AA9" i="5"/>
  <c r="AB9" i="5"/>
  <c r="AA10" i="5"/>
  <c r="AB10" i="5"/>
  <c r="AA11" i="5"/>
  <c r="AB11" i="5"/>
  <c r="AA12" i="5"/>
  <c r="AB12" i="5"/>
  <c r="AA13" i="5"/>
  <c r="AB13" i="5"/>
  <c r="AA29" i="5"/>
  <c r="AB29" i="5"/>
  <c r="AA14" i="5"/>
  <c r="AB14" i="5"/>
  <c r="AA15" i="5"/>
  <c r="AB15" i="5"/>
  <c r="AA16" i="5"/>
  <c r="AB16" i="5"/>
  <c r="AA17" i="5"/>
  <c r="AB17" i="5"/>
  <c r="AA18" i="5"/>
  <c r="AB18" i="5"/>
  <c r="AA19" i="5"/>
  <c r="AB19" i="5"/>
  <c r="AA20" i="5"/>
  <c r="AB20" i="5"/>
  <c r="AA21" i="5"/>
  <c r="AB21" i="5"/>
  <c r="AA22" i="5"/>
  <c r="AB22" i="5"/>
  <c r="AA23" i="5"/>
  <c r="AB23" i="5"/>
  <c r="AA25" i="5"/>
  <c r="AB25" i="5"/>
  <c r="AA26" i="5"/>
  <c r="AB26" i="5"/>
  <c r="AA27" i="5"/>
  <c r="AB27" i="5"/>
  <c r="AA28" i="5"/>
  <c r="AB28" i="5"/>
  <c r="AA30" i="5"/>
  <c r="AB30" i="5"/>
  <c r="A95" i="8" l="1"/>
  <c r="B95" i="8" s="1"/>
  <c r="B94" i="8"/>
  <c r="C94" i="8" s="1"/>
  <c r="D95" i="8" l="1"/>
  <c r="C95" i="8"/>
  <c r="A96" i="8"/>
  <c r="D94" i="8"/>
  <c r="C5" i="8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B5" i="8"/>
  <c r="B6" i="8" s="1"/>
  <c r="D6" i="8" s="1"/>
  <c r="D100" i="7"/>
  <c r="D94" i="7"/>
  <c r="D95" i="7"/>
  <c r="D96" i="7"/>
  <c r="D97" i="7"/>
  <c r="D98" i="7"/>
  <c r="M128" i="1"/>
  <c r="L128" i="1"/>
  <c r="I2" i="5"/>
  <c r="A20" i="5"/>
  <c r="B20" i="5"/>
  <c r="E20" i="5"/>
  <c r="F20" i="5"/>
  <c r="G20" i="5"/>
  <c r="H20" i="5"/>
  <c r="I20" i="5"/>
  <c r="J20" i="5"/>
  <c r="K20" i="5"/>
  <c r="Q20" i="5"/>
  <c r="R20" i="5"/>
  <c r="S20" i="5"/>
  <c r="T20" i="5"/>
  <c r="U20" i="5"/>
  <c r="V20" i="5"/>
  <c r="W20" i="5"/>
  <c r="X20" i="5"/>
  <c r="Y20" i="5"/>
  <c r="Z20" i="5"/>
  <c r="A23" i="5"/>
  <c r="B23" i="5"/>
  <c r="E23" i="5"/>
  <c r="F23" i="5"/>
  <c r="G23" i="5"/>
  <c r="H23" i="5"/>
  <c r="I23" i="5"/>
  <c r="J23" i="5"/>
  <c r="K23" i="5"/>
  <c r="Q23" i="5"/>
  <c r="R23" i="5"/>
  <c r="S23" i="5"/>
  <c r="T23" i="5"/>
  <c r="U23" i="5"/>
  <c r="V23" i="5"/>
  <c r="W23" i="5"/>
  <c r="X23" i="5"/>
  <c r="Y23" i="5"/>
  <c r="Z23" i="5"/>
  <c r="A21" i="5"/>
  <c r="B21" i="5"/>
  <c r="E21" i="5"/>
  <c r="F21" i="5"/>
  <c r="G21" i="5"/>
  <c r="H21" i="5"/>
  <c r="I21" i="5"/>
  <c r="J21" i="5"/>
  <c r="K21" i="5"/>
  <c r="Q21" i="5"/>
  <c r="R21" i="5"/>
  <c r="S21" i="5"/>
  <c r="T21" i="5"/>
  <c r="U21" i="5"/>
  <c r="V21" i="5"/>
  <c r="W21" i="5"/>
  <c r="X21" i="5"/>
  <c r="Y21" i="5"/>
  <c r="Z21" i="5"/>
  <c r="A28" i="5"/>
  <c r="B28" i="5"/>
  <c r="E28" i="5"/>
  <c r="F28" i="5"/>
  <c r="G28" i="5"/>
  <c r="H28" i="5"/>
  <c r="I28" i="5"/>
  <c r="J28" i="5"/>
  <c r="K28" i="5"/>
  <c r="Q28" i="5"/>
  <c r="R28" i="5"/>
  <c r="S28" i="5"/>
  <c r="T28" i="5"/>
  <c r="U28" i="5"/>
  <c r="V28" i="5"/>
  <c r="W28" i="5"/>
  <c r="X28" i="5"/>
  <c r="Y28" i="5"/>
  <c r="Z28" i="5"/>
  <c r="A29" i="5"/>
  <c r="B29" i="5"/>
  <c r="E29" i="5"/>
  <c r="F29" i="5"/>
  <c r="G29" i="5"/>
  <c r="H29" i="5"/>
  <c r="I29" i="5"/>
  <c r="J29" i="5"/>
  <c r="K29" i="5"/>
  <c r="Q29" i="5"/>
  <c r="R29" i="5"/>
  <c r="S29" i="5"/>
  <c r="T29" i="5"/>
  <c r="U29" i="5"/>
  <c r="V29" i="5"/>
  <c r="W29" i="5"/>
  <c r="X29" i="5"/>
  <c r="Y29" i="5"/>
  <c r="Z29" i="5"/>
  <c r="A27" i="5"/>
  <c r="B27" i="5"/>
  <c r="E27" i="5"/>
  <c r="F27" i="5"/>
  <c r="G27" i="5"/>
  <c r="H27" i="5"/>
  <c r="I27" i="5"/>
  <c r="J27" i="5"/>
  <c r="K27" i="5"/>
  <c r="Q27" i="5"/>
  <c r="R27" i="5"/>
  <c r="S27" i="5"/>
  <c r="T27" i="5"/>
  <c r="U27" i="5"/>
  <c r="V27" i="5"/>
  <c r="W27" i="5"/>
  <c r="X27" i="5"/>
  <c r="Y27" i="5"/>
  <c r="Z27" i="5"/>
  <c r="A14" i="5"/>
  <c r="B14" i="5"/>
  <c r="E14" i="5"/>
  <c r="F14" i="5"/>
  <c r="G14" i="5"/>
  <c r="H14" i="5"/>
  <c r="I14" i="5"/>
  <c r="J14" i="5"/>
  <c r="K14" i="5"/>
  <c r="Q14" i="5"/>
  <c r="R14" i="5"/>
  <c r="S14" i="5"/>
  <c r="T14" i="5"/>
  <c r="U14" i="5"/>
  <c r="V14" i="5"/>
  <c r="W14" i="5"/>
  <c r="X14" i="5"/>
  <c r="Y14" i="5"/>
  <c r="Z14" i="5"/>
  <c r="A17" i="5"/>
  <c r="B17" i="5"/>
  <c r="E17" i="5"/>
  <c r="F17" i="5"/>
  <c r="G17" i="5"/>
  <c r="H17" i="5"/>
  <c r="I17" i="5"/>
  <c r="J17" i="5"/>
  <c r="K17" i="5"/>
  <c r="Q17" i="5"/>
  <c r="R17" i="5"/>
  <c r="S17" i="5"/>
  <c r="T17" i="5"/>
  <c r="U17" i="5"/>
  <c r="V17" i="5"/>
  <c r="W17" i="5"/>
  <c r="X17" i="5"/>
  <c r="Y17" i="5"/>
  <c r="Z17" i="5"/>
  <c r="A30" i="5"/>
  <c r="B30" i="5"/>
  <c r="E30" i="5"/>
  <c r="F30" i="5"/>
  <c r="G30" i="5"/>
  <c r="H30" i="5"/>
  <c r="I30" i="5"/>
  <c r="J30" i="5"/>
  <c r="K30" i="5"/>
  <c r="Q30" i="5"/>
  <c r="R30" i="5"/>
  <c r="S30" i="5"/>
  <c r="T30" i="5"/>
  <c r="U30" i="5"/>
  <c r="V30" i="5"/>
  <c r="W30" i="5"/>
  <c r="X30" i="5"/>
  <c r="Y30" i="5"/>
  <c r="Z30" i="5"/>
  <c r="A18" i="5"/>
  <c r="B18" i="5"/>
  <c r="E18" i="5"/>
  <c r="F18" i="5"/>
  <c r="G18" i="5"/>
  <c r="H18" i="5"/>
  <c r="I18" i="5"/>
  <c r="J18" i="5"/>
  <c r="K18" i="5"/>
  <c r="Q18" i="5"/>
  <c r="R18" i="5"/>
  <c r="S18" i="5"/>
  <c r="T18" i="5"/>
  <c r="U18" i="5"/>
  <c r="V18" i="5"/>
  <c r="W18" i="5"/>
  <c r="X18" i="5"/>
  <c r="Y18" i="5"/>
  <c r="Z18" i="5"/>
  <c r="A15" i="5"/>
  <c r="B15" i="5"/>
  <c r="E15" i="5"/>
  <c r="F15" i="5"/>
  <c r="G15" i="5"/>
  <c r="H15" i="5"/>
  <c r="I15" i="5"/>
  <c r="J15" i="5"/>
  <c r="K15" i="5"/>
  <c r="Q15" i="5"/>
  <c r="R15" i="5"/>
  <c r="S15" i="5"/>
  <c r="T15" i="5"/>
  <c r="U15" i="5"/>
  <c r="V15" i="5"/>
  <c r="W15" i="5"/>
  <c r="X15" i="5"/>
  <c r="Y15" i="5"/>
  <c r="Z15" i="5"/>
  <c r="A19" i="5"/>
  <c r="B19" i="5"/>
  <c r="E19" i="5"/>
  <c r="F19" i="5"/>
  <c r="G19" i="5"/>
  <c r="H19" i="5"/>
  <c r="I19" i="5"/>
  <c r="J19" i="5"/>
  <c r="K19" i="5"/>
  <c r="Q19" i="5"/>
  <c r="R19" i="5"/>
  <c r="S19" i="5"/>
  <c r="T19" i="5"/>
  <c r="U19" i="5"/>
  <c r="V19" i="5"/>
  <c r="W19" i="5"/>
  <c r="X19" i="5"/>
  <c r="Y19" i="5"/>
  <c r="Z19" i="5"/>
  <c r="A22" i="5"/>
  <c r="B22" i="5"/>
  <c r="E22" i="5"/>
  <c r="F22" i="5"/>
  <c r="G22" i="5"/>
  <c r="H22" i="5"/>
  <c r="I22" i="5"/>
  <c r="J22" i="5"/>
  <c r="K22" i="5"/>
  <c r="Q22" i="5"/>
  <c r="R22" i="5"/>
  <c r="S22" i="5"/>
  <c r="T22" i="5"/>
  <c r="U22" i="5"/>
  <c r="V22" i="5"/>
  <c r="W22" i="5"/>
  <c r="X22" i="5"/>
  <c r="Y22" i="5"/>
  <c r="Z22" i="5"/>
  <c r="A16" i="5"/>
  <c r="B16" i="5"/>
  <c r="E16" i="5"/>
  <c r="F16" i="5"/>
  <c r="G16" i="5"/>
  <c r="H16" i="5"/>
  <c r="I16" i="5"/>
  <c r="J16" i="5"/>
  <c r="K16" i="5"/>
  <c r="Q16" i="5"/>
  <c r="R16" i="5"/>
  <c r="S16" i="5"/>
  <c r="T16" i="5"/>
  <c r="U16" i="5"/>
  <c r="V16" i="5"/>
  <c r="W16" i="5"/>
  <c r="X16" i="5"/>
  <c r="Y16" i="5"/>
  <c r="Z16" i="5"/>
  <c r="A11" i="5"/>
  <c r="B11" i="5"/>
  <c r="E11" i="5"/>
  <c r="F11" i="5"/>
  <c r="G11" i="5"/>
  <c r="H11" i="5"/>
  <c r="I11" i="5"/>
  <c r="J11" i="5"/>
  <c r="K11" i="5"/>
  <c r="Q11" i="5"/>
  <c r="R11" i="5"/>
  <c r="S11" i="5"/>
  <c r="T11" i="5"/>
  <c r="U11" i="5"/>
  <c r="V11" i="5"/>
  <c r="W11" i="5"/>
  <c r="X11" i="5"/>
  <c r="Y11" i="5"/>
  <c r="Z11" i="5"/>
  <c r="A5" i="5"/>
  <c r="B5" i="5"/>
  <c r="E5" i="5"/>
  <c r="F5" i="5"/>
  <c r="G5" i="5"/>
  <c r="H5" i="5"/>
  <c r="I5" i="5"/>
  <c r="J5" i="5"/>
  <c r="K5" i="5"/>
  <c r="Q5" i="5"/>
  <c r="R5" i="5"/>
  <c r="S5" i="5"/>
  <c r="T5" i="5"/>
  <c r="U5" i="5"/>
  <c r="V5" i="5"/>
  <c r="W5" i="5"/>
  <c r="X5" i="5"/>
  <c r="Y5" i="5"/>
  <c r="Z5" i="5"/>
  <c r="A3" i="5"/>
  <c r="B3" i="5"/>
  <c r="E3" i="5"/>
  <c r="F3" i="5"/>
  <c r="G3" i="5"/>
  <c r="H3" i="5"/>
  <c r="I3" i="5"/>
  <c r="J3" i="5"/>
  <c r="K3" i="5"/>
  <c r="Q3" i="5"/>
  <c r="R3" i="5"/>
  <c r="S3" i="5"/>
  <c r="T3" i="5"/>
  <c r="U3" i="5"/>
  <c r="V3" i="5"/>
  <c r="W3" i="5"/>
  <c r="X3" i="5"/>
  <c r="Y3" i="5"/>
  <c r="Z3" i="5"/>
  <c r="A13" i="5"/>
  <c r="B13" i="5"/>
  <c r="E13" i="5"/>
  <c r="F13" i="5"/>
  <c r="G13" i="5"/>
  <c r="H13" i="5"/>
  <c r="I13" i="5"/>
  <c r="J13" i="5"/>
  <c r="K13" i="5"/>
  <c r="Q13" i="5"/>
  <c r="R13" i="5"/>
  <c r="S13" i="5"/>
  <c r="T13" i="5"/>
  <c r="U13" i="5"/>
  <c r="V13" i="5"/>
  <c r="W13" i="5"/>
  <c r="X13" i="5"/>
  <c r="Y13" i="5"/>
  <c r="Z13" i="5"/>
  <c r="A10" i="5"/>
  <c r="B10" i="5"/>
  <c r="E10" i="5"/>
  <c r="F10" i="5"/>
  <c r="G10" i="5"/>
  <c r="H10" i="5"/>
  <c r="I10" i="5"/>
  <c r="J10" i="5"/>
  <c r="K10" i="5"/>
  <c r="Q10" i="5"/>
  <c r="R10" i="5"/>
  <c r="S10" i="5"/>
  <c r="T10" i="5"/>
  <c r="U10" i="5"/>
  <c r="V10" i="5"/>
  <c r="W10" i="5"/>
  <c r="X10" i="5"/>
  <c r="Y10" i="5"/>
  <c r="Z10" i="5"/>
  <c r="A6" i="5"/>
  <c r="B6" i="5"/>
  <c r="E6" i="5"/>
  <c r="F6" i="5"/>
  <c r="G6" i="5"/>
  <c r="H6" i="5"/>
  <c r="I6" i="5"/>
  <c r="J6" i="5"/>
  <c r="K6" i="5"/>
  <c r="Q6" i="5"/>
  <c r="R6" i="5"/>
  <c r="S6" i="5"/>
  <c r="T6" i="5"/>
  <c r="U6" i="5"/>
  <c r="V6" i="5"/>
  <c r="W6" i="5"/>
  <c r="X6" i="5"/>
  <c r="Y6" i="5"/>
  <c r="Z6" i="5"/>
  <c r="A25" i="5"/>
  <c r="B25" i="5"/>
  <c r="E25" i="5"/>
  <c r="F25" i="5"/>
  <c r="G25" i="5"/>
  <c r="H25" i="5"/>
  <c r="I25" i="5"/>
  <c r="J25" i="5"/>
  <c r="K25" i="5"/>
  <c r="Q25" i="5"/>
  <c r="R25" i="5"/>
  <c r="S25" i="5"/>
  <c r="T25" i="5"/>
  <c r="U25" i="5"/>
  <c r="V25" i="5"/>
  <c r="W25" i="5"/>
  <c r="X25" i="5"/>
  <c r="Y25" i="5"/>
  <c r="Z25" i="5"/>
  <c r="A26" i="5"/>
  <c r="B26" i="5"/>
  <c r="E26" i="5"/>
  <c r="F26" i="5"/>
  <c r="G26" i="5"/>
  <c r="H26" i="5"/>
  <c r="I26" i="5"/>
  <c r="Q26" i="5"/>
  <c r="R26" i="5"/>
  <c r="S26" i="5"/>
  <c r="T26" i="5"/>
  <c r="U26" i="5"/>
  <c r="V26" i="5"/>
  <c r="W26" i="5"/>
  <c r="X26" i="5"/>
  <c r="Y26" i="5"/>
  <c r="Z26" i="5"/>
  <c r="A2" i="5"/>
  <c r="B2" i="5"/>
  <c r="E2" i="5"/>
  <c r="F2" i="5"/>
  <c r="G2" i="5"/>
  <c r="H2" i="5"/>
  <c r="J2" i="5"/>
  <c r="K2" i="5"/>
  <c r="Q2" i="5"/>
  <c r="R2" i="5"/>
  <c r="S2" i="5"/>
  <c r="T2" i="5"/>
  <c r="U2" i="5"/>
  <c r="V2" i="5"/>
  <c r="W2" i="5"/>
  <c r="X2" i="5"/>
  <c r="Y2" i="5"/>
  <c r="Z2" i="5"/>
  <c r="A7" i="5"/>
  <c r="B7" i="5"/>
  <c r="E7" i="5"/>
  <c r="F7" i="5"/>
  <c r="G7" i="5"/>
  <c r="H7" i="5"/>
  <c r="I7" i="5"/>
  <c r="J7" i="5"/>
  <c r="K7" i="5"/>
  <c r="Q7" i="5"/>
  <c r="R7" i="5"/>
  <c r="S7" i="5"/>
  <c r="T7" i="5"/>
  <c r="U7" i="5"/>
  <c r="V7" i="5"/>
  <c r="W7" i="5"/>
  <c r="X7" i="5"/>
  <c r="Y7" i="5"/>
  <c r="Z7" i="5"/>
  <c r="A12" i="5"/>
  <c r="B12" i="5"/>
  <c r="E12" i="5"/>
  <c r="F12" i="5"/>
  <c r="G12" i="5"/>
  <c r="H12" i="5"/>
  <c r="I12" i="5"/>
  <c r="J12" i="5"/>
  <c r="K12" i="5"/>
  <c r="Q12" i="5"/>
  <c r="R12" i="5"/>
  <c r="S12" i="5"/>
  <c r="T12" i="5"/>
  <c r="U12" i="5"/>
  <c r="V12" i="5"/>
  <c r="W12" i="5"/>
  <c r="X12" i="5"/>
  <c r="Y12" i="5"/>
  <c r="Z12" i="5"/>
  <c r="A9" i="5"/>
  <c r="B9" i="5"/>
  <c r="E9" i="5"/>
  <c r="F9" i="5"/>
  <c r="G9" i="5"/>
  <c r="H9" i="5"/>
  <c r="I9" i="5"/>
  <c r="J9" i="5"/>
  <c r="K9" i="5"/>
  <c r="Q9" i="5"/>
  <c r="R9" i="5"/>
  <c r="S9" i="5"/>
  <c r="T9" i="5"/>
  <c r="U9" i="5"/>
  <c r="V9" i="5"/>
  <c r="W9" i="5"/>
  <c r="X9" i="5"/>
  <c r="Y9" i="5"/>
  <c r="Z9" i="5"/>
  <c r="E6" i="3"/>
  <c r="F6" i="3"/>
  <c r="G6" i="3"/>
  <c r="H6" i="3"/>
  <c r="I6" i="3"/>
  <c r="J6" i="3"/>
  <c r="K6" i="3"/>
  <c r="Q6" i="3"/>
  <c r="R6" i="3"/>
  <c r="S6" i="3"/>
  <c r="T6" i="3"/>
  <c r="U6" i="3"/>
  <c r="V6" i="3"/>
  <c r="W6" i="3"/>
  <c r="X6" i="3"/>
  <c r="Y6" i="3"/>
  <c r="Z6" i="3"/>
  <c r="AA6" i="3"/>
  <c r="A6" i="3"/>
  <c r="Q20" i="2"/>
  <c r="Q15" i="2"/>
  <c r="Q13" i="2"/>
  <c r="S63" i="2"/>
  <c r="I19" i="3"/>
  <c r="B66" i="2"/>
  <c r="E66" i="2"/>
  <c r="F66" i="2"/>
  <c r="G66" i="2"/>
  <c r="H66" i="2"/>
  <c r="I66" i="2"/>
  <c r="J66" i="2"/>
  <c r="K66" i="2"/>
  <c r="Q66" i="2"/>
  <c r="R66" i="2"/>
  <c r="S66" i="2"/>
  <c r="T66" i="2"/>
  <c r="U66" i="2"/>
  <c r="V66" i="2"/>
  <c r="W66" i="2"/>
  <c r="X66" i="2"/>
  <c r="Y66" i="2"/>
  <c r="Z66" i="2"/>
  <c r="AA66" i="2"/>
  <c r="A66" i="2"/>
  <c r="K65" i="2"/>
  <c r="Q65" i="2"/>
  <c r="R65" i="2"/>
  <c r="S65" i="2"/>
  <c r="T65" i="2"/>
  <c r="U65" i="2"/>
  <c r="V65" i="2"/>
  <c r="W65" i="2"/>
  <c r="X65" i="2"/>
  <c r="Y65" i="2"/>
  <c r="Z65" i="2"/>
  <c r="AA65" i="2"/>
  <c r="S20" i="2"/>
  <c r="K14" i="3"/>
  <c r="K7" i="3"/>
  <c r="K10" i="3"/>
  <c r="K11" i="3"/>
  <c r="K8" i="3"/>
  <c r="K4" i="3"/>
  <c r="K3" i="3"/>
  <c r="K2" i="3"/>
  <c r="K16" i="3"/>
  <c r="K12" i="3"/>
  <c r="K13" i="3"/>
  <c r="K9" i="3"/>
  <c r="K15" i="3"/>
  <c r="K5" i="3"/>
  <c r="K18" i="3"/>
  <c r="K19" i="3"/>
  <c r="K20" i="3"/>
  <c r="K17" i="3"/>
  <c r="R12" i="2"/>
  <c r="S12" i="2"/>
  <c r="T12" i="2"/>
  <c r="U12" i="2"/>
  <c r="V12" i="2"/>
  <c r="W12" i="2"/>
  <c r="X12" i="2"/>
  <c r="Y12" i="2"/>
  <c r="Z12" i="2"/>
  <c r="AA12" i="2"/>
  <c r="Q12" i="2"/>
  <c r="K12" i="2"/>
  <c r="E65" i="2"/>
  <c r="F65" i="2"/>
  <c r="G65" i="2"/>
  <c r="H65" i="2"/>
  <c r="I65" i="2"/>
  <c r="J65" i="2"/>
  <c r="B65" i="2"/>
  <c r="A65" i="2"/>
  <c r="O20" i="5"/>
  <c r="O11" i="5"/>
  <c r="O18" i="3"/>
  <c r="O5" i="5"/>
  <c r="O19" i="3"/>
  <c r="O14" i="3"/>
  <c r="O3" i="5"/>
  <c r="O13" i="5"/>
  <c r="O10" i="5"/>
  <c r="O6" i="5"/>
  <c r="O23" i="5"/>
  <c r="O21" i="5"/>
  <c r="O25" i="5"/>
  <c r="O26" i="5"/>
  <c r="O2" i="5"/>
  <c r="O28" i="5"/>
  <c r="O29" i="5"/>
  <c r="O27" i="5"/>
  <c r="O7" i="5"/>
  <c r="O14" i="5"/>
  <c r="O17" i="5"/>
  <c r="O30" i="5"/>
  <c r="O18" i="5"/>
  <c r="O12" i="5"/>
  <c r="O15" i="5"/>
  <c r="O9" i="5"/>
  <c r="O7" i="3"/>
  <c r="O10" i="3"/>
  <c r="O11" i="3"/>
  <c r="O8" i="3"/>
  <c r="O4" i="3"/>
  <c r="O3" i="3"/>
  <c r="O2" i="3"/>
  <c r="O16" i="3"/>
  <c r="O20" i="3"/>
  <c r="O12" i="3"/>
  <c r="O13" i="3"/>
  <c r="O9" i="3"/>
  <c r="O15" i="3"/>
  <c r="O19" i="5"/>
  <c r="O22" i="5"/>
  <c r="O6" i="3"/>
  <c r="O5" i="3"/>
  <c r="O17" i="3"/>
  <c r="O16" i="5"/>
  <c r="D101" i="7"/>
  <c r="D99" i="7"/>
  <c r="D93" i="7"/>
  <c r="A18" i="3"/>
  <c r="E18" i="3"/>
  <c r="F18" i="3"/>
  <c r="G18" i="3"/>
  <c r="H18" i="3"/>
  <c r="I18" i="3"/>
  <c r="J18" i="3"/>
  <c r="Q18" i="3"/>
  <c r="R18" i="3"/>
  <c r="S18" i="3"/>
  <c r="T18" i="3"/>
  <c r="U18" i="3"/>
  <c r="V18" i="3"/>
  <c r="W18" i="3"/>
  <c r="X18" i="3"/>
  <c r="Y18" i="3"/>
  <c r="Z18" i="3"/>
  <c r="AA18" i="3"/>
  <c r="A19" i="3"/>
  <c r="E19" i="3"/>
  <c r="F19" i="3"/>
  <c r="G19" i="3"/>
  <c r="J19" i="3"/>
  <c r="Q19" i="3"/>
  <c r="R19" i="3"/>
  <c r="S19" i="3"/>
  <c r="T19" i="3"/>
  <c r="U19" i="3"/>
  <c r="V19" i="3"/>
  <c r="W19" i="3"/>
  <c r="X19" i="3"/>
  <c r="Y19" i="3"/>
  <c r="Z19" i="3"/>
  <c r="AA19" i="3"/>
  <c r="A14" i="3"/>
  <c r="E14" i="3"/>
  <c r="F14" i="3"/>
  <c r="G14" i="3"/>
  <c r="H14" i="3"/>
  <c r="I14" i="3"/>
  <c r="J14" i="3"/>
  <c r="Q14" i="3"/>
  <c r="R14" i="3"/>
  <c r="S14" i="3"/>
  <c r="T14" i="3"/>
  <c r="U14" i="3"/>
  <c r="V14" i="3"/>
  <c r="W14" i="3"/>
  <c r="X14" i="3"/>
  <c r="Y14" i="3"/>
  <c r="Z14" i="3"/>
  <c r="AA14" i="3"/>
  <c r="A7" i="3"/>
  <c r="E7" i="3"/>
  <c r="F7" i="3"/>
  <c r="G7" i="3"/>
  <c r="H7" i="3"/>
  <c r="I7" i="3"/>
  <c r="J7" i="3"/>
  <c r="Q7" i="3"/>
  <c r="R7" i="3"/>
  <c r="S7" i="3"/>
  <c r="T7" i="3"/>
  <c r="U7" i="3"/>
  <c r="V7" i="3"/>
  <c r="W7" i="3"/>
  <c r="X7" i="3"/>
  <c r="Y7" i="3"/>
  <c r="Z7" i="3"/>
  <c r="AA7" i="3"/>
  <c r="A10" i="3"/>
  <c r="E10" i="3"/>
  <c r="F10" i="3"/>
  <c r="G10" i="3"/>
  <c r="H10" i="3"/>
  <c r="I10" i="3"/>
  <c r="J10" i="3"/>
  <c r="Q10" i="3"/>
  <c r="R10" i="3"/>
  <c r="S10" i="3"/>
  <c r="T10" i="3"/>
  <c r="U10" i="3"/>
  <c r="V10" i="3"/>
  <c r="W10" i="3"/>
  <c r="X10" i="3"/>
  <c r="Y10" i="3"/>
  <c r="Z10" i="3"/>
  <c r="AA10" i="3"/>
  <c r="A11" i="3"/>
  <c r="E11" i="3"/>
  <c r="F11" i="3"/>
  <c r="G11" i="3"/>
  <c r="H11" i="3"/>
  <c r="I11" i="3"/>
  <c r="J11" i="3"/>
  <c r="Q11" i="3"/>
  <c r="R11" i="3"/>
  <c r="S11" i="3"/>
  <c r="T11" i="3"/>
  <c r="U11" i="3"/>
  <c r="V11" i="3"/>
  <c r="W11" i="3"/>
  <c r="X11" i="3"/>
  <c r="Y11" i="3"/>
  <c r="Z11" i="3"/>
  <c r="AA11" i="3"/>
  <c r="A8" i="3"/>
  <c r="E8" i="3"/>
  <c r="F8" i="3"/>
  <c r="G8" i="3"/>
  <c r="H8" i="3"/>
  <c r="I8" i="3"/>
  <c r="J8" i="3"/>
  <c r="Q8" i="3"/>
  <c r="R8" i="3"/>
  <c r="S8" i="3"/>
  <c r="T8" i="3"/>
  <c r="U8" i="3"/>
  <c r="V8" i="3"/>
  <c r="W8" i="3"/>
  <c r="X8" i="3"/>
  <c r="Y8" i="3"/>
  <c r="Z8" i="3"/>
  <c r="AA8" i="3"/>
  <c r="A4" i="3"/>
  <c r="E4" i="3"/>
  <c r="F4" i="3"/>
  <c r="G4" i="3"/>
  <c r="H4" i="3"/>
  <c r="I4" i="3"/>
  <c r="J4" i="3"/>
  <c r="Q4" i="3"/>
  <c r="R4" i="3"/>
  <c r="S4" i="3"/>
  <c r="T4" i="3"/>
  <c r="U4" i="3"/>
  <c r="V4" i="3"/>
  <c r="W4" i="3"/>
  <c r="X4" i="3"/>
  <c r="Y4" i="3"/>
  <c r="Z4" i="3"/>
  <c r="AA4" i="3"/>
  <c r="A3" i="3"/>
  <c r="E3" i="3"/>
  <c r="F3" i="3"/>
  <c r="G3" i="3"/>
  <c r="H3" i="3"/>
  <c r="I3" i="3"/>
  <c r="J3" i="3"/>
  <c r="Q3" i="3"/>
  <c r="R3" i="3"/>
  <c r="S3" i="3"/>
  <c r="T3" i="3"/>
  <c r="U3" i="3"/>
  <c r="V3" i="3"/>
  <c r="W3" i="3"/>
  <c r="X3" i="3"/>
  <c r="Y3" i="3"/>
  <c r="Z3" i="3"/>
  <c r="AA3" i="3"/>
  <c r="A2" i="3"/>
  <c r="B2" i="3"/>
  <c r="E2" i="3"/>
  <c r="F2" i="3"/>
  <c r="G2" i="3"/>
  <c r="H2" i="3"/>
  <c r="I2" i="3"/>
  <c r="J2" i="3"/>
  <c r="Q2" i="3"/>
  <c r="R2" i="3"/>
  <c r="S2" i="3"/>
  <c r="T2" i="3"/>
  <c r="U2" i="3"/>
  <c r="V2" i="3"/>
  <c r="W2" i="3"/>
  <c r="X2" i="3"/>
  <c r="Y2" i="3"/>
  <c r="Z2" i="3"/>
  <c r="AA2" i="3"/>
  <c r="A16" i="3"/>
  <c r="E16" i="3"/>
  <c r="F16" i="3"/>
  <c r="G16" i="3"/>
  <c r="H16" i="3"/>
  <c r="I16" i="3"/>
  <c r="J16" i="3"/>
  <c r="Q16" i="3"/>
  <c r="R16" i="3"/>
  <c r="S16" i="3"/>
  <c r="T16" i="3"/>
  <c r="U16" i="3"/>
  <c r="V16" i="3"/>
  <c r="W16" i="3"/>
  <c r="X16" i="3"/>
  <c r="Y16" i="3"/>
  <c r="Z16" i="3"/>
  <c r="AA16" i="3"/>
  <c r="A20" i="3"/>
  <c r="E20" i="3"/>
  <c r="F20" i="3"/>
  <c r="G20" i="3"/>
  <c r="H20" i="3"/>
  <c r="I20" i="3"/>
  <c r="J20" i="3"/>
  <c r="Q20" i="3"/>
  <c r="R20" i="3"/>
  <c r="S20" i="3"/>
  <c r="T20" i="3"/>
  <c r="U20" i="3"/>
  <c r="V20" i="3"/>
  <c r="W20" i="3"/>
  <c r="X20" i="3"/>
  <c r="Y20" i="3"/>
  <c r="Z20" i="3"/>
  <c r="AA20" i="3"/>
  <c r="A12" i="3"/>
  <c r="E12" i="3"/>
  <c r="F12" i="3"/>
  <c r="G12" i="3"/>
  <c r="H12" i="3"/>
  <c r="I12" i="3"/>
  <c r="J12" i="3"/>
  <c r="Q12" i="3"/>
  <c r="R12" i="3"/>
  <c r="S12" i="3"/>
  <c r="T12" i="3"/>
  <c r="U12" i="3"/>
  <c r="V12" i="3"/>
  <c r="W12" i="3"/>
  <c r="X12" i="3"/>
  <c r="Y12" i="3"/>
  <c r="Z12" i="3"/>
  <c r="AA12" i="3"/>
  <c r="A13" i="3"/>
  <c r="E13" i="3"/>
  <c r="F13" i="3"/>
  <c r="G13" i="3"/>
  <c r="H13" i="3"/>
  <c r="I13" i="3"/>
  <c r="J13" i="3"/>
  <c r="Q13" i="3"/>
  <c r="R13" i="3"/>
  <c r="S13" i="3"/>
  <c r="T13" i="3"/>
  <c r="U13" i="3"/>
  <c r="V13" i="3"/>
  <c r="W13" i="3"/>
  <c r="X13" i="3"/>
  <c r="Y13" i="3"/>
  <c r="Z13" i="3"/>
  <c r="AA13" i="3"/>
  <c r="A9" i="3"/>
  <c r="E9" i="3"/>
  <c r="F9" i="3"/>
  <c r="G9" i="3"/>
  <c r="H9" i="3"/>
  <c r="I9" i="3"/>
  <c r="J9" i="3"/>
  <c r="Q9" i="3"/>
  <c r="R9" i="3"/>
  <c r="S9" i="3"/>
  <c r="T9" i="3"/>
  <c r="U9" i="3"/>
  <c r="V9" i="3"/>
  <c r="W9" i="3"/>
  <c r="X9" i="3"/>
  <c r="Y9" i="3"/>
  <c r="Z9" i="3"/>
  <c r="AA9" i="3"/>
  <c r="A15" i="3"/>
  <c r="E15" i="3"/>
  <c r="F15" i="3"/>
  <c r="G15" i="3"/>
  <c r="H15" i="3"/>
  <c r="I15" i="3"/>
  <c r="J15" i="3"/>
  <c r="Q15" i="3"/>
  <c r="R15" i="3"/>
  <c r="S15" i="3"/>
  <c r="T15" i="3"/>
  <c r="U15" i="3"/>
  <c r="V15" i="3"/>
  <c r="W15" i="3"/>
  <c r="X15" i="3"/>
  <c r="Y15" i="3"/>
  <c r="Z15" i="3"/>
  <c r="AA15" i="3"/>
  <c r="A5" i="3"/>
  <c r="E5" i="3"/>
  <c r="F5" i="3"/>
  <c r="G5" i="3"/>
  <c r="H5" i="3"/>
  <c r="I5" i="3"/>
  <c r="J5" i="3"/>
  <c r="Q5" i="3"/>
  <c r="R5" i="3"/>
  <c r="S5" i="3"/>
  <c r="T5" i="3"/>
  <c r="U5" i="3"/>
  <c r="V5" i="3"/>
  <c r="W5" i="3"/>
  <c r="X5" i="3"/>
  <c r="Y5" i="3"/>
  <c r="Z5" i="3"/>
  <c r="AA5" i="3"/>
  <c r="A17" i="3"/>
  <c r="E17" i="3"/>
  <c r="F17" i="3"/>
  <c r="G17" i="3"/>
  <c r="H17" i="3"/>
  <c r="I17" i="3"/>
  <c r="J17" i="3"/>
  <c r="Q17" i="3"/>
  <c r="R17" i="3"/>
  <c r="S17" i="3"/>
  <c r="T17" i="3"/>
  <c r="U17" i="3"/>
  <c r="V17" i="3"/>
  <c r="W17" i="3"/>
  <c r="X17" i="3"/>
  <c r="Y17" i="3"/>
  <c r="Z17" i="3"/>
  <c r="AA17" i="3"/>
  <c r="S75" i="2"/>
  <c r="Q75" i="2"/>
  <c r="Q44" i="2"/>
  <c r="R44" i="2"/>
  <c r="Q51" i="2"/>
  <c r="R51" i="2"/>
  <c r="Q45" i="2"/>
  <c r="R45" i="2"/>
  <c r="Q49" i="2"/>
  <c r="R49" i="2"/>
  <c r="Q57" i="2"/>
  <c r="R57" i="2"/>
  <c r="Q52" i="2"/>
  <c r="R52" i="2"/>
  <c r="Q43" i="2"/>
  <c r="Q59" i="2"/>
  <c r="Q48" i="2"/>
  <c r="Q55" i="2"/>
  <c r="Q53" i="2"/>
  <c r="Q60" i="2"/>
  <c r="Q61" i="2"/>
  <c r="Q56" i="2"/>
  <c r="Q58" i="2"/>
  <c r="Q47" i="2"/>
  <c r="R47" i="2"/>
  <c r="Q54" i="2"/>
  <c r="R54" i="2"/>
  <c r="A71" i="2"/>
  <c r="B71" i="2"/>
  <c r="E71" i="2"/>
  <c r="F71" i="2"/>
  <c r="G71" i="2"/>
  <c r="H71" i="2"/>
  <c r="I71" i="2"/>
  <c r="J71" i="2"/>
  <c r="Q71" i="2"/>
  <c r="R71" i="2"/>
  <c r="S71" i="2"/>
  <c r="T71" i="2"/>
  <c r="U71" i="2"/>
  <c r="V71" i="2"/>
  <c r="W71" i="2"/>
  <c r="X71" i="2"/>
  <c r="Y71" i="2"/>
  <c r="Z71" i="2"/>
  <c r="AA71" i="2"/>
  <c r="A54" i="2"/>
  <c r="B54" i="2"/>
  <c r="E54" i="2"/>
  <c r="F54" i="2"/>
  <c r="G54" i="2"/>
  <c r="H54" i="2"/>
  <c r="I54" i="2"/>
  <c r="J54" i="2"/>
  <c r="S54" i="2"/>
  <c r="T54" i="2"/>
  <c r="U54" i="2"/>
  <c r="V54" i="2"/>
  <c r="W54" i="2"/>
  <c r="X54" i="2"/>
  <c r="Y54" i="2"/>
  <c r="Z54" i="2"/>
  <c r="AA54" i="2"/>
  <c r="A12" i="2"/>
  <c r="B12" i="2"/>
  <c r="E12" i="2"/>
  <c r="F12" i="2"/>
  <c r="G12" i="2"/>
  <c r="H12" i="2"/>
  <c r="I12" i="2"/>
  <c r="J12" i="2"/>
  <c r="A6" i="2"/>
  <c r="B6" i="2"/>
  <c r="E6" i="2"/>
  <c r="F6" i="2"/>
  <c r="G6" i="2"/>
  <c r="H6" i="2"/>
  <c r="I6" i="2"/>
  <c r="J6" i="2"/>
  <c r="Q6" i="2"/>
  <c r="R6" i="2"/>
  <c r="S6" i="2"/>
  <c r="T6" i="2"/>
  <c r="U6" i="2"/>
  <c r="V6" i="2"/>
  <c r="W6" i="2"/>
  <c r="X6" i="2"/>
  <c r="Y6" i="2"/>
  <c r="Z6" i="2"/>
  <c r="AA6" i="2"/>
  <c r="A20" i="2"/>
  <c r="B20" i="2"/>
  <c r="E20" i="2"/>
  <c r="F20" i="2"/>
  <c r="G20" i="2"/>
  <c r="H20" i="2"/>
  <c r="I20" i="2"/>
  <c r="J20" i="2"/>
  <c r="R20" i="2"/>
  <c r="T20" i="2"/>
  <c r="U20" i="2"/>
  <c r="V20" i="2"/>
  <c r="W20" i="2"/>
  <c r="X20" i="2"/>
  <c r="Y20" i="2"/>
  <c r="Z20" i="2"/>
  <c r="AA20" i="2"/>
  <c r="A47" i="2"/>
  <c r="B47" i="2"/>
  <c r="E47" i="2"/>
  <c r="F47" i="2"/>
  <c r="G47" i="2"/>
  <c r="H47" i="2"/>
  <c r="I47" i="2"/>
  <c r="J47" i="2"/>
  <c r="S47" i="2"/>
  <c r="T47" i="2"/>
  <c r="U47" i="2"/>
  <c r="V47" i="2"/>
  <c r="W47" i="2"/>
  <c r="X47" i="2"/>
  <c r="Y47" i="2"/>
  <c r="Z47" i="2"/>
  <c r="AA47" i="2"/>
  <c r="A7" i="2"/>
  <c r="B7" i="2"/>
  <c r="E7" i="2"/>
  <c r="F7" i="2"/>
  <c r="G7" i="2"/>
  <c r="H7" i="2"/>
  <c r="I7" i="2"/>
  <c r="J7" i="2"/>
  <c r="Q7" i="2"/>
  <c r="R7" i="2"/>
  <c r="S7" i="2"/>
  <c r="T7" i="2"/>
  <c r="U7" i="2"/>
  <c r="V7" i="2"/>
  <c r="W7" i="2"/>
  <c r="X7" i="2"/>
  <c r="Y7" i="2"/>
  <c r="Z7" i="2"/>
  <c r="AA7" i="2"/>
  <c r="A15" i="2"/>
  <c r="B15" i="2"/>
  <c r="E15" i="2"/>
  <c r="F15" i="2"/>
  <c r="G15" i="2"/>
  <c r="H15" i="2"/>
  <c r="I15" i="2"/>
  <c r="J15" i="2"/>
  <c r="R15" i="2"/>
  <c r="S15" i="2"/>
  <c r="T15" i="2"/>
  <c r="U15" i="2"/>
  <c r="V15" i="2"/>
  <c r="W15" i="2"/>
  <c r="X15" i="2"/>
  <c r="Y15" i="2"/>
  <c r="Z15" i="2"/>
  <c r="AA15" i="2"/>
  <c r="A21" i="2"/>
  <c r="B21" i="2"/>
  <c r="E21" i="2"/>
  <c r="F21" i="2"/>
  <c r="G21" i="2"/>
  <c r="H21" i="2"/>
  <c r="I21" i="2"/>
  <c r="J21" i="2"/>
  <c r="Q21" i="2"/>
  <c r="R21" i="2"/>
  <c r="S21" i="2"/>
  <c r="T21" i="2"/>
  <c r="U21" i="2"/>
  <c r="V21" i="2"/>
  <c r="W21" i="2"/>
  <c r="X21" i="2"/>
  <c r="Y21" i="2"/>
  <c r="Z21" i="2"/>
  <c r="AA21" i="2"/>
  <c r="A28" i="2"/>
  <c r="B28" i="2"/>
  <c r="E28" i="2"/>
  <c r="F28" i="2"/>
  <c r="G28" i="2"/>
  <c r="H28" i="2"/>
  <c r="I28" i="2"/>
  <c r="J28" i="2"/>
  <c r="Q28" i="2"/>
  <c r="R28" i="2"/>
  <c r="S28" i="2"/>
  <c r="T28" i="2"/>
  <c r="U28" i="2"/>
  <c r="V28" i="2"/>
  <c r="W28" i="2"/>
  <c r="X28" i="2"/>
  <c r="Y28" i="2"/>
  <c r="Z28" i="2"/>
  <c r="AA28" i="2"/>
  <c r="A68" i="2"/>
  <c r="B68" i="2"/>
  <c r="E68" i="2"/>
  <c r="F68" i="2"/>
  <c r="G68" i="2"/>
  <c r="H68" i="2"/>
  <c r="I68" i="2"/>
  <c r="J68" i="2"/>
  <c r="Q68" i="2"/>
  <c r="R68" i="2"/>
  <c r="S68" i="2"/>
  <c r="T68" i="2"/>
  <c r="U68" i="2"/>
  <c r="V68" i="2"/>
  <c r="W68" i="2"/>
  <c r="X68" i="2"/>
  <c r="Y68" i="2"/>
  <c r="Z68" i="2"/>
  <c r="AA68" i="2"/>
  <c r="A30" i="2"/>
  <c r="B30" i="2"/>
  <c r="E30" i="2"/>
  <c r="F30" i="2"/>
  <c r="G30" i="2"/>
  <c r="H30" i="2"/>
  <c r="I30" i="2"/>
  <c r="J30" i="2"/>
  <c r="Q30" i="2"/>
  <c r="R30" i="2"/>
  <c r="S30" i="2"/>
  <c r="T30" i="2"/>
  <c r="U30" i="2"/>
  <c r="V30" i="2"/>
  <c r="W30" i="2"/>
  <c r="X30" i="2"/>
  <c r="Y30" i="2"/>
  <c r="Z30" i="2"/>
  <c r="AA30" i="2"/>
  <c r="A76" i="2"/>
  <c r="B76" i="2"/>
  <c r="E76" i="2"/>
  <c r="F76" i="2"/>
  <c r="G76" i="2"/>
  <c r="H76" i="2"/>
  <c r="I76" i="2"/>
  <c r="J76" i="2"/>
  <c r="Q76" i="2"/>
  <c r="R76" i="2"/>
  <c r="S76" i="2"/>
  <c r="T76" i="2"/>
  <c r="U76" i="2"/>
  <c r="V76" i="2"/>
  <c r="W76" i="2"/>
  <c r="X76" i="2"/>
  <c r="Y76" i="2"/>
  <c r="Z76" i="2"/>
  <c r="AA76" i="2"/>
  <c r="A35" i="2"/>
  <c r="B35" i="2"/>
  <c r="E35" i="2"/>
  <c r="F35" i="2"/>
  <c r="G35" i="2"/>
  <c r="H35" i="2"/>
  <c r="I35" i="2"/>
  <c r="J35" i="2"/>
  <c r="Q35" i="2"/>
  <c r="R35" i="2"/>
  <c r="S35" i="2"/>
  <c r="T35" i="2"/>
  <c r="U35" i="2"/>
  <c r="V35" i="2"/>
  <c r="W35" i="2"/>
  <c r="X35" i="2"/>
  <c r="Y35" i="2"/>
  <c r="Z35" i="2"/>
  <c r="AA35" i="2"/>
  <c r="A27" i="2"/>
  <c r="B27" i="2"/>
  <c r="E27" i="2"/>
  <c r="F27" i="2"/>
  <c r="G27" i="2"/>
  <c r="H27" i="2"/>
  <c r="I27" i="2"/>
  <c r="J27" i="2"/>
  <c r="Q27" i="2"/>
  <c r="R27" i="2"/>
  <c r="S27" i="2"/>
  <c r="T27" i="2"/>
  <c r="U27" i="2"/>
  <c r="V27" i="2"/>
  <c r="W27" i="2"/>
  <c r="X27" i="2"/>
  <c r="Y27" i="2"/>
  <c r="Z27" i="2"/>
  <c r="AA27" i="2"/>
  <c r="A2" i="2"/>
  <c r="B2" i="2"/>
  <c r="E2" i="2"/>
  <c r="F2" i="2"/>
  <c r="G2" i="2"/>
  <c r="H2" i="2"/>
  <c r="I2" i="2"/>
  <c r="J2" i="2"/>
  <c r="Q2" i="2"/>
  <c r="R2" i="2"/>
  <c r="S2" i="2"/>
  <c r="T2" i="2"/>
  <c r="U2" i="2"/>
  <c r="V2" i="2"/>
  <c r="W2" i="2"/>
  <c r="X2" i="2"/>
  <c r="Y2" i="2"/>
  <c r="Z2" i="2"/>
  <c r="AA2" i="2"/>
  <c r="A43" i="2"/>
  <c r="B43" i="2"/>
  <c r="E43" i="2"/>
  <c r="F43" i="2"/>
  <c r="G43" i="2"/>
  <c r="H43" i="2"/>
  <c r="I43" i="2"/>
  <c r="J43" i="2"/>
  <c r="R43" i="2"/>
  <c r="S43" i="2"/>
  <c r="T43" i="2"/>
  <c r="U43" i="2"/>
  <c r="V43" i="2"/>
  <c r="W43" i="2"/>
  <c r="X43" i="2"/>
  <c r="Y43" i="2"/>
  <c r="Z43" i="2"/>
  <c r="AA43" i="2"/>
  <c r="A52" i="2"/>
  <c r="B52" i="2"/>
  <c r="E52" i="2"/>
  <c r="F52" i="2"/>
  <c r="G52" i="2"/>
  <c r="H52" i="2"/>
  <c r="I52" i="2"/>
  <c r="J52" i="2"/>
  <c r="S52" i="2"/>
  <c r="T52" i="2"/>
  <c r="U52" i="2"/>
  <c r="V52" i="2"/>
  <c r="W52" i="2"/>
  <c r="X52" i="2"/>
  <c r="Y52" i="2"/>
  <c r="Z52" i="2"/>
  <c r="AA52" i="2"/>
  <c r="A24" i="2"/>
  <c r="B24" i="2"/>
  <c r="E24" i="2"/>
  <c r="F24" i="2"/>
  <c r="G24" i="2"/>
  <c r="H24" i="2"/>
  <c r="I24" i="2"/>
  <c r="J24" i="2"/>
  <c r="Q24" i="2"/>
  <c r="R24" i="2"/>
  <c r="S24" i="2"/>
  <c r="T24" i="2"/>
  <c r="U24" i="2"/>
  <c r="V24" i="2"/>
  <c r="W24" i="2"/>
  <c r="X24" i="2"/>
  <c r="Y24" i="2"/>
  <c r="Z24" i="2"/>
  <c r="AA24" i="2"/>
  <c r="A8" i="2"/>
  <c r="B8" i="2"/>
  <c r="E8" i="2"/>
  <c r="F8" i="2"/>
  <c r="G8" i="2"/>
  <c r="H8" i="2"/>
  <c r="I8" i="2"/>
  <c r="J8" i="2"/>
  <c r="Q8" i="2"/>
  <c r="R8" i="2"/>
  <c r="S8" i="2"/>
  <c r="T8" i="2"/>
  <c r="U8" i="2"/>
  <c r="V8" i="2"/>
  <c r="W8" i="2"/>
  <c r="X8" i="2"/>
  <c r="Y8" i="2"/>
  <c r="Z8" i="2"/>
  <c r="AA8" i="2"/>
  <c r="A4" i="2"/>
  <c r="B4" i="2"/>
  <c r="E4" i="2"/>
  <c r="F4" i="2"/>
  <c r="G4" i="2"/>
  <c r="H4" i="2"/>
  <c r="I4" i="2"/>
  <c r="J4" i="2"/>
  <c r="Q4" i="2"/>
  <c r="R4" i="2"/>
  <c r="S4" i="2"/>
  <c r="T4" i="2"/>
  <c r="U4" i="2"/>
  <c r="V4" i="2"/>
  <c r="W4" i="2"/>
  <c r="X4" i="2"/>
  <c r="Y4" i="2"/>
  <c r="Z4" i="2"/>
  <c r="AA4" i="2"/>
  <c r="A73" i="2"/>
  <c r="B73" i="2"/>
  <c r="E73" i="2"/>
  <c r="F73" i="2"/>
  <c r="G73" i="2"/>
  <c r="H73" i="2"/>
  <c r="I73" i="2"/>
  <c r="J73" i="2"/>
  <c r="Q73" i="2"/>
  <c r="R73" i="2"/>
  <c r="S73" i="2"/>
  <c r="T73" i="2"/>
  <c r="U73" i="2"/>
  <c r="V73" i="2"/>
  <c r="W73" i="2"/>
  <c r="X73" i="2"/>
  <c r="Y73" i="2"/>
  <c r="Z73" i="2"/>
  <c r="AA73" i="2"/>
  <c r="A32" i="2"/>
  <c r="B32" i="2"/>
  <c r="E32" i="2"/>
  <c r="F32" i="2"/>
  <c r="G32" i="2"/>
  <c r="H32" i="2"/>
  <c r="I32" i="2"/>
  <c r="J32" i="2"/>
  <c r="Q32" i="2"/>
  <c r="R32" i="2"/>
  <c r="S32" i="2"/>
  <c r="T32" i="2"/>
  <c r="U32" i="2"/>
  <c r="V32" i="2"/>
  <c r="W32" i="2"/>
  <c r="X32" i="2"/>
  <c r="Y32" i="2"/>
  <c r="Z32" i="2"/>
  <c r="AA32" i="2"/>
  <c r="A59" i="2"/>
  <c r="B59" i="2"/>
  <c r="E59" i="2"/>
  <c r="F59" i="2"/>
  <c r="G59" i="2"/>
  <c r="H59" i="2"/>
  <c r="I59" i="2"/>
  <c r="J59" i="2"/>
  <c r="R59" i="2"/>
  <c r="S59" i="2"/>
  <c r="T59" i="2"/>
  <c r="U59" i="2"/>
  <c r="V59" i="2"/>
  <c r="W59" i="2"/>
  <c r="X59" i="2"/>
  <c r="Y59" i="2"/>
  <c r="Z59" i="2"/>
  <c r="AA59" i="2"/>
  <c r="A26" i="2"/>
  <c r="B26" i="2"/>
  <c r="E26" i="2"/>
  <c r="F26" i="2"/>
  <c r="G26" i="2"/>
  <c r="H26" i="2"/>
  <c r="I26" i="2"/>
  <c r="J26" i="2"/>
  <c r="Q26" i="2"/>
  <c r="R26" i="2"/>
  <c r="S26" i="2"/>
  <c r="T26" i="2"/>
  <c r="U26" i="2"/>
  <c r="V26" i="2"/>
  <c r="W26" i="2"/>
  <c r="X26" i="2"/>
  <c r="Y26" i="2"/>
  <c r="Z26" i="2"/>
  <c r="AA26" i="2"/>
  <c r="A48" i="2"/>
  <c r="B48" i="2"/>
  <c r="E48" i="2"/>
  <c r="F48" i="2"/>
  <c r="G48" i="2"/>
  <c r="H48" i="2"/>
  <c r="I48" i="2"/>
  <c r="J48" i="2"/>
  <c r="R48" i="2"/>
  <c r="S48" i="2"/>
  <c r="T48" i="2"/>
  <c r="U48" i="2"/>
  <c r="V48" i="2"/>
  <c r="W48" i="2"/>
  <c r="X48" i="2"/>
  <c r="Y48" i="2"/>
  <c r="Z48" i="2"/>
  <c r="AA48" i="2"/>
  <c r="A75" i="2"/>
  <c r="B75" i="2"/>
  <c r="E75" i="2"/>
  <c r="F75" i="2"/>
  <c r="G75" i="2"/>
  <c r="H75" i="2"/>
  <c r="I75" i="2"/>
  <c r="J75" i="2"/>
  <c r="R75" i="2"/>
  <c r="T75" i="2"/>
  <c r="U75" i="2"/>
  <c r="V75" i="2"/>
  <c r="W75" i="2"/>
  <c r="X75" i="2"/>
  <c r="Y75" i="2"/>
  <c r="Z75" i="2"/>
  <c r="AA75" i="2"/>
  <c r="A9" i="2"/>
  <c r="B9" i="2"/>
  <c r="E9" i="2"/>
  <c r="F9" i="2"/>
  <c r="G9" i="2"/>
  <c r="H9" i="2"/>
  <c r="I9" i="2"/>
  <c r="J9" i="2"/>
  <c r="Q9" i="2"/>
  <c r="R9" i="2"/>
  <c r="S9" i="2"/>
  <c r="T9" i="2"/>
  <c r="U9" i="2"/>
  <c r="V9" i="2"/>
  <c r="W9" i="2"/>
  <c r="X9" i="2"/>
  <c r="Y9" i="2"/>
  <c r="Z9" i="2"/>
  <c r="AA9" i="2"/>
  <c r="A70" i="2"/>
  <c r="B70" i="2"/>
  <c r="E70" i="2"/>
  <c r="F70" i="2"/>
  <c r="G70" i="2"/>
  <c r="H70" i="2"/>
  <c r="I70" i="2"/>
  <c r="J70" i="2"/>
  <c r="Q70" i="2"/>
  <c r="R70" i="2"/>
  <c r="S70" i="2"/>
  <c r="T70" i="2"/>
  <c r="U70" i="2"/>
  <c r="V70" i="2"/>
  <c r="W70" i="2"/>
  <c r="X70" i="2"/>
  <c r="Y70" i="2"/>
  <c r="Z70" i="2"/>
  <c r="AA70" i="2"/>
  <c r="A55" i="2"/>
  <c r="B55" i="2"/>
  <c r="E55" i="2"/>
  <c r="F55" i="2"/>
  <c r="G55" i="2"/>
  <c r="H55" i="2"/>
  <c r="I55" i="2"/>
  <c r="J55" i="2"/>
  <c r="R55" i="2"/>
  <c r="S55" i="2"/>
  <c r="T55" i="2"/>
  <c r="U55" i="2"/>
  <c r="V55" i="2"/>
  <c r="W55" i="2"/>
  <c r="X55" i="2"/>
  <c r="Y55" i="2"/>
  <c r="Z55" i="2"/>
  <c r="AA55" i="2"/>
  <c r="A63" i="2"/>
  <c r="B63" i="2"/>
  <c r="E63" i="2"/>
  <c r="F63" i="2"/>
  <c r="G63" i="2"/>
  <c r="H63" i="2"/>
  <c r="I63" i="2"/>
  <c r="J63" i="2"/>
  <c r="Q63" i="2"/>
  <c r="R63" i="2"/>
  <c r="T63" i="2"/>
  <c r="U63" i="2"/>
  <c r="V63" i="2"/>
  <c r="W63" i="2"/>
  <c r="X63" i="2"/>
  <c r="Y63" i="2"/>
  <c r="Z63" i="2"/>
  <c r="AA63" i="2"/>
  <c r="A22" i="2"/>
  <c r="B22" i="2"/>
  <c r="E22" i="2"/>
  <c r="F22" i="2"/>
  <c r="G22" i="2"/>
  <c r="H22" i="2"/>
  <c r="I22" i="2"/>
  <c r="J22" i="2"/>
  <c r="Q22" i="2"/>
  <c r="R22" i="2"/>
  <c r="S22" i="2"/>
  <c r="T22" i="2"/>
  <c r="U22" i="2"/>
  <c r="V22" i="2"/>
  <c r="W22" i="2"/>
  <c r="X22" i="2"/>
  <c r="Y22" i="2"/>
  <c r="Z22" i="2"/>
  <c r="AA22" i="2"/>
  <c r="A10" i="2"/>
  <c r="B10" i="2"/>
  <c r="E10" i="2"/>
  <c r="F10" i="2"/>
  <c r="G10" i="2"/>
  <c r="H10" i="2"/>
  <c r="I10" i="2"/>
  <c r="J10" i="2"/>
  <c r="Q10" i="2"/>
  <c r="R10" i="2"/>
  <c r="S10" i="2"/>
  <c r="T10" i="2"/>
  <c r="U10" i="2"/>
  <c r="V10" i="2"/>
  <c r="W10" i="2"/>
  <c r="X10" i="2"/>
  <c r="Y10" i="2"/>
  <c r="Z10" i="2"/>
  <c r="AA10" i="2"/>
  <c r="A64" i="2"/>
  <c r="B64" i="2"/>
  <c r="E64" i="2"/>
  <c r="F64" i="2"/>
  <c r="G64" i="2"/>
  <c r="H64" i="2"/>
  <c r="I64" i="2"/>
  <c r="J64" i="2"/>
  <c r="Q64" i="2"/>
  <c r="R64" i="2"/>
  <c r="S64" i="2"/>
  <c r="T64" i="2"/>
  <c r="U64" i="2"/>
  <c r="V64" i="2"/>
  <c r="W64" i="2"/>
  <c r="X64" i="2"/>
  <c r="Y64" i="2"/>
  <c r="Z64" i="2"/>
  <c r="AA64" i="2"/>
  <c r="A69" i="2"/>
  <c r="B69" i="2"/>
  <c r="E69" i="2"/>
  <c r="F69" i="2"/>
  <c r="G69" i="2"/>
  <c r="H69" i="2"/>
  <c r="I69" i="2"/>
  <c r="J69" i="2"/>
  <c r="Q69" i="2"/>
  <c r="R69" i="2"/>
  <c r="S69" i="2"/>
  <c r="T69" i="2"/>
  <c r="U69" i="2"/>
  <c r="V69" i="2"/>
  <c r="W69" i="2"/>
  <c r="X69" i="2"/>
  <c r="Y69" i="2"/>
  <c r="Z69" i="2"/>
  <c r="AA69" i="2"/>
  <c r="A31" i="2"/>
  <c r="B31" i="2"/>
  <c r="E31" i="2"/>
  <c r="F31" i="2"/>
  <c r="G31" i="2"/>
  <c r="H31" i="2"/>
  <c r="I31" i="2"/>
  <c r="J31" i="2"/>
  <c r="Q31" i="2"/>
  <c r="R31" i="2"/>
  <c r="S31" i="2"/>
  <c r="T31" i="2"/>
  <c r="U31" i="2"/>
  <c r="V31" i="2"/>
  <c r="W31" i="2"/>
  <c r="X31" i="2"/>
  <c r="Y31" i="2"/>
  <c r="Z31" i="2"/>
  <c r="AA31" i="2"/>
  <c r="A77" i="2"/>
  <c r="B77" i="2"/>
  <c r="E77" i="2"/>
  <c r="F77" i="2"/>
  <c r="G77" i="2"/>
  <c r="H77" i="2"/>
  <c r="I77" i="2"/>
  <c r="J77" i="2"/>
  <c r="Q77" i="2"/>
  <c r="R77" i="2"/>
  <c r="S77" i="2"/>
  <c r="T77" i="2"/>
  <c r="U77" i="2"/>
  <c r="V77" i="2"/>
  <c r="W77" i="2"/>
  <c r="X77" i="2"/>
  <c r="Y77" i="2"/>
  <c r="Z77" i="2"/>
  <c r="AA77" i="2"/>
  <c r="A38" i="2"/>
  <c r="B38" i="2"/>
  <c r="E38" i="2"/>
  <c r="F38" i="2"/>
  <c r="G38" i="2"/>
  <c r="H38" i="2"/>
  <c r="I38" i="2"/>
  <c r="J38" i="2"/>
  <c r="Q38" i="2"/>
  <c r="R38" i="2"/>
  <c r="S38" i="2"/>
  <c r="T38" i="2"/>
  <c r="U38" i="2"/>
  <c r="V38" i="2"/>
  <c r="W38" i="2"/>
  <c r="X38" i="2"/>
  <c r="Y38" i="2"/>
  <c r="Z38" i="2"/>
  <c r="AA38" i="2"/>
  <c r="A53" i="2"/>
  <c r="B53" i="2"/>
  <c r="E53" i="2"/>
  <c r="F53" i="2"/>
  <c r="G53" i="2"/>
  <c r="H53" i="2"/>
  <c r="I53" i="2"/>
  <c r="J53" i="2"/>
  <c r="R53" i="2"/>
  <c r="S53" i="2"/>
  <c r="T53" i="2"/>
  <c r="U53" i="2"/>
  <c r="V53" i="2"/>
  <c r="W53" i="2"/>
  <c r="X53" i="2"/>
  <c r="Y53" i="2"/>
  <c r="Z53" i="2"/>
  <c r="AA53" i="2"/>
  <c r="A25" i="2"/>
  <c r="B25" i="2"/>
  <c r="E25" i="2"/>
  <c r="F25" i="2"/>
  <c r="G25" i="2"/>
  <c r="H25" i="2"/>
  <c r="I25" i="2"/>
  <c r="J25" i="2"/>
  <c r="Q25" i="2"/>
  <c r="R25" i="2"/>
  <c r="S25" i="2"/>
  <c r="T25" i="2"/>
  <c r="U25" i="2"/>
  <c r="V25" i="2"/>
  <c r="W25" i="2"/>
  <c r="X25" i="2"/>
  <c r="Y25" i="2"/>
  <c r="Z25" i="2"/>
  <c r="AA25" i="2"/>
  <c r="A41" i="2"/>
  <c r="B41" i="2"/>
  <c r="E41" i="2"/>
  <c r="F41" i="2"/>
  <c r="G41" i="2"/>
  <c r="H41" i="2"/>
  <c r="I41" i="2"/>
  <c r="J41" i="2"/>
  <c r="Q41" i="2"/>
  <c r="R41" i="2"/>
  <c r="S41" i="2"/>
  <c r="T41" i="2"/>
  <c r="U41" i="2"/>
  <c r="V41" i="2"/>
  <c r="W41" i="2"/>
  <c r="X41" i="2"/>
  <c r="Y41" i="2"/>
  <c r="Z41" i="2"/>
  <c r="AA41" i="2"/>
  <c r="A40" i="2"/>
  <c r="B40" i="2"/>
  <c r="E40" i="2"/>
  <c r="F40" i="2"/>
  <c r="G40" i="2"/>
  <c r="H40" i="2"/>
  <c r="I40" i="2"/>
  <c r="J40" i="2"/>
  <c r="Q40" i="2"/>
  <c r="R40" i="2"/>
  <c r="S40" i="2"/>
  <c r="T40" i="2"/>
  <c r="U40" i="2"/>
  <c r="V40" i="2"/>
  <c r="W40" i="2"/>
  <c r="X40" i="2"/>
  <c r="Y40" i="2"/>
  <c r="Z40" i="2"/>
  <c r="AA40" i="2"/>
  <c r="A60" i="2"/>
  <c r="B60" i="2"/>
  <c r="E60" i="2"/>
  <c r="F60" i="2"/>
  <c r="G60" i="2"/>
  <c r="H60" i="2"/>
  <c r="I60" i="2"/>
  <c r="J60" i="2"/>
  <c r="R60" i="2"/>
  <c r="S60" i="2"/>
  <c r="T60" i="2"/>
  <c r="U60" i="2"/>
  <c r="V60" i="2"/>
  <c r="W60" i="2"/>
  <c r="X60" i="2"/>
  <c r="Y60" i="2"/>
  <c r="Z60" i="2"/>
  <c r="AA60" i="2"/>
  <c r="A36" i="2"/>
  <c r="B36" i="2"/>
  <c r="E36" i="2"/>
  <c r="F36" i="2"/>
  <c r="G36" i="2"/>
  <c r="H36" i="2"/>
  <c r="I36" i="2"/>
  <c r="J36" i="2"/>
  <c r="Q36" i="2"/>
  <c r="R36" i="2"/>
  <c r="S36" i="2"/>
  <c r="T36" i="2"/>
  <c r="U36" i="2"/>
  <c r="V36" i="2"/>
  <c r="W36" i="2"/>
  <c r="X36" i="2"/>
  <c r="Y36" i="2"/>
  <c r="Z36" i="2"/>
  <c r="AA36" i="2"/>
  <c r="A67" i="2"/>
  <c r="B67" i="2"/>
  <c r="E67" i="2"/>
  <c r="F67" i="2"/>
  <c r="G67" i="2"/>
  <c r="H67" i="2"/>
  <c r="I67" i="2"/>
  <c r="J67" i="2"/>
  <c r="Q67" i="2"/>
  <c r="R67" i="2"/>
  <c r="S67" i="2"/>
  <c r="T67" i="2"/>
  <c r="U67" i="2"/>
  <c r="V67" i="2"/>
  <c r="W67" i="2"/>
  <c r="X67" i="2"/>
  <c r="Y67" i="2"/>
  <c r="Z67" i="2"/>
  <c r="AA67" i="2"/>
  <c r="A29" i="2"/>
  <c r="B29" i="2"/>
  <c r="E29" i="2"/>
  <c r="F29" i="2"/>
  <c r="G29" i="2"/>
  <c r="H29" i="2"/>
  <c r="I29" i="2"/>
  <c r="J29" i="2"/>
  <c r="Q29" i="2"/>
  <c r="R29" i="2"/>
  <c r="S29" i="2"/>
  <c r="T29" i="2"/>
  <c r="U29" i="2"/>
  <c r="V29" i="2"/>
  <c r="W29" i="2"/>
  <c r="X29" i="2"/>
  <c r="Y29" i="2"/>
  <c r="Z29" i="2"/>
  <c r="AA29" i="2"/>
  <c r="A62" i="2"/>
  <c r="B62" i="2"/>
  <c r="E62" i="2"/>
  <c r="F62" i="2"/>
  <c r="G62" i="2"/>
  <c r="I62" i="2"/>
  <c r="J62" i="2"/>
  <c r="Q62" i="2"/>
  <c r="R62" i="2"/>
  <c r="S62" i="2"/>
  <c r="T62" i="2"/>
  <c r="U62" i="2"/>
  <c r="V62" i="2"/>
  <c r="W62" i="2"/>
  <c r="X62" i="2"/>
  <c r="Y62" i="2"/>
  <c r="Z62" i="2"/>
  <c r="AA62" i="2"/>
  <c r="A74" i="2"/>
  <c r="B74" i="2"/>
  <c r="E74" i="2"/>
  <c r="F74" i="2"/>
  <c r="G74" i="2"/>
  <c r="H74" i="2"/>
  <c r="I74" i="2"/>
  <c r="J74" i="2"/>
  <c r="Q74" i="2"/>
  <c r="R74" i="2"/>
  <c r="S74" i="2"/>
  <c r="T74" i="2"/>
  <c r="U74" i="2"/>
  <c r="V74" i="2"/>
  <c r="W74" i="2"/>
  <c r="X74" i="2"/>
  <c r="Y74" i="2"/>
  <c r="Z74" i="2"/>
  <c r="AA74" i="2"/>
  <c r="A57" i="2"/>
  <c r="B57" i="2"/>
  <c r="E57" i="2"/>
  <c r="F57" i="2"/>
  <c r="G57" i="2"/>
  <c r="H57" i="2"/>
  <c r="I57" i="2"/>
  <c r="J57" i="2"/>
  <c r="S57" i="2"/>
  <c r="T57" i="2"/>
  <c r="U57" i="2"/>
  <c r="V57" i="2"/>
  <c r="W57" i="2"/>
  <c r="X57" i="2"/>
  <c r="Y57" i="2"/>
  <c r="Z57" i="2"/>
  <c r="AA57" i="2"/>
  <c r="A72" i="2"/>
  <c r="B72" i="2"/>
  <c r="E72" i="2"/>
  <c r="F72" i="2"/>
  <c r="G72" i="2"/>
  <c r="H72" i="2"/>
  <c r="I72" i="2"/>
  <c r="J72" i="2"/>
  <c r="Q72" i="2"/>
  <c r="R72" i="2"/>
  <c r="S72" i="2"/>
  <c r="T72" i="2"/>
  <c r="U72" i="2"/>
  <c r="V72" i="2"/>
  <c r="W72" i="2"/>
  <c r="X72" i="2"/>
  <c r="Y72" i="2"/>
  <c r="Z72" i="2"/>
  <c r="AA72" i="2"/>
  <c r="A78" i="2"/>
  <c r="B78" i="2"/>
  <c r="E78" i="2"/>
  <c r="F78" i="2"/>
  <c r="G78" i="2"/>
  <c r="H78" i="2"/>
  <c r="I78" i="2"/>
  <c r="J78" i="2"/>
  <c r="Q78" i="2"/>
  <c r="R78" i="2"/>
  <c r="S78" i="2"/>
  <c r="T78" i="2"/>
  <c r="U78" i="2"/>
  <c r="V78" i="2"/>
  <c r="W78" i="2"/>
  <c r="X78" i="2"/>
  <c r="Y78" i="2"/>
  <c r="Z78" i="2"/>
  <c r="AA78" i="2"/>
  <c r="A37" i="2"/>
  <c r="B37" i="2"/>
  <c r="E37" i="2"/>
  <c r="F37" i="2"/>
  <c r="G37" i="2"/>
  <c r="H37" i="2"/>
  <c r="I37" i="2"/>
  <c r="J37" i="2"/>
  <c r="Q37" i="2"/>
  <c r="R37" i="2"/>
  <c r="S37" i="2"/>
  <c r="T37" i="2"/>
  <c r="U37" i="2"/>
  <c r="V37" i="2"/>
  <c r="W37" i="2"/>
  <c r="X37" i="2"/>
  <c r="Y37" i="2"/>
  <c r="Z37" i="2"/>
  <c r="AA37" i="2"/>
  <c r="A23" i="2"/>
  <c r="B23" i="2"/>
  <c r="E23" i="2"/>
  <c r="F23" i="2"/>
  <c r="G23" i="2"/>
  <c r="H23" i="2"/>
  <c r="I23" i="2"/>
  <c r="J23" i="2"/>
  <c r="Q23" i="2"/>
  <c r="R23" i="2"/>
  <c r="S23" i="2"/>
  <c r="T23" i="2"/>
  <c r="U23" i="2"/>
  <c r="V23" i="2"/>
  <c r="W23" i="2"/>
  <c r="X23" i="2"/>
  <c r="Y23" i="2"/>
  <c r="Z23" i="2"/>
  <c r="AA23" i="2"/>
  <c r="A19" i="2"/>
  <c r="B19" i="2"/>
  <c r="E19" i="2"/>
  <c r="F19" i="2"/>
  <c r="G19" i="2"/>
  <c r="H19" i="2"/>
  <c r="I19" i="2"/>
  <c r="J19" i="2"/>
  <c r="Q19" i="2"/>
  <c r="R19" i="2"/>
  <c r="S19" i="2"/>
  <c r="T19" i="2"/>
  <c r="U19" i="2"/>
  <c r="V19" i="2"/>
  <c r="W19" i="2"/>
  <c r="X19" i="2"/>
  <c r="Y19" i="2"/>
  <c r="Z19" i="2"/>
  <c r="AA19" i="2"/>
  <c r="A61" i="2"/>
  <c r="B61" i="2"/>
  <c r="E61" i="2"/>
  <c r="F61" i="2"/>
  <c r="G61" i="2"/>
  <c r="H61" i="2"/>
  <c r="I61" i="2"/>
  <c r="J61" i="2"/>
  <c r="R61" i="2"/>
  <c r="S61" i="2"/>
  <c r="T61" i="2"/>
  <c r="U61" i="2"/>
  <c r="V61" i="2"/>
  <c r="W61" i="2"/>
  <c r="X61" i="2"/>
  <c r="Y61" i="2"/>
  <c r="Z61" i="2"/>
  <c r="AA61" i="2"/>
  <c r="A16" i="2"/>
  <c r="B16" i="2"/>
  <c r="E16" i="2"/>
  <c r="F16" i="2"/>
  <c r="G16" i="2"/>
  <c r="H16" i="2"/>
  <c r="I16" i="2"/>
  <c r="J16" i="2"/>
  <c r="Q16" i="2"/>
  <c r="R16" i="2"/>
  <c r="S16" i="2"/>
  <c r="T16" i="2"/>
  <c r="U16" i="2"/>
  <c r="V16" i="2"/>
  <c r="W16" i="2"/>
  <c r="X16" i="2"/>
  <c r="Y16" i="2"/>
  <c r="Z16" i="2"/>
  <c r="AA16" i="2"/>
  <c r="A17" i="2"/>
  <c r="B17" i="2"/>
  <c r="E17" i="2"/>
  <c r="F17" i="2"/>
  <c r="G17" i="2"/>
  <c r="H17" i="2"/>
  <c r="I17" i="2"/>
  <c r="J17" i="2"/>
  <c r="Q17" i="2"/>
  <c r="R17" i="2"/>
  <c r="S17" i="2"/>
  <c r="T17" i="2"/>
  <c r="U17" i="2"/>
  <c r="V17" i="2"/>
  <c r="W17" i="2"/>
  <c r="X17" i="2"/>
  <c r="Y17" i="2"/>
  <c r="Z17" i="2"/>
  <c r="AA17" i="2"/>
  <c r="A18" i="2"/>
  <c r="B18" i="2"/>
  <c r="E18" i="2"/>
  <c r="F18" i="2"/>
  <c r="G18" i="2"/>
  <c r="H18" i="2"/>
  <c r="I18" i="2"/>
  <c r="J18" i="2"/>
  <c r="Q18" i="2"/>
  <c r="R18" i="2"/>
  <c r="S18" i="2"/>
  <c r="T18" i="2"/>
  <c r="U18" i="2"/>
  <c r="V18" i="2"/>
  <c r="W18" i="2"/>
  <c r="X18" i="2"/>
  <c r="Y18" i="2"/>
  <c r="Z18" i="2"/>
  <c r="AA18" i="2"/>
  <c r="A13" i="2"/>
  <c r="B13" i="2"/>
  <c r="E13" i="2"/>
  <c r="F13" i="2"/>
  <c r="G13" i="2"/>
  <c r="H13" i="2"/>
  <c r="I13" i="2"/>
  <c r="J13" i="2"/>
  <c r="R13" i="2"/>
  <c r="S13" i="2"/>
  <c r="T13" i="2"/>
  <c r="U13" i="2"/>
  <c r="V13" i="2"/>
  <c r="W13" i="2"/>
  <c r="X13" i="2"/>
  <c r="Y13" i="2"/>
  <c r="Z13" i="2"/>
  <c r="AA13" i="2"/>
  <c r="A39" i="2"/>
  <c r="B39" i="2"/>
  <c r="E39" i="2"/>
  <c r="F39" i="2"/>
  <c r="G39" i="2"/>
  <c r="H39" i="2"/>
  <c r="I39" i="2"/>
  <c r="J39" i="2"/>
  <c r="Q39" i="2"/>
  <c r="R39" i="2"/>
  <c r="S39" i="2"/>
  <c r="T39" i="2"/>
  <c r="U39" i="2"/>
  <c r="V39" i="2"/>
  <c r="W39" i="2"/>
  <c r="X39" i="2"/>
  <c r="Y39" i="2"/>
  <c r="Z39" i="2"/>
  <c r="AA39" i="2"/>
  <c r="A49" i="2"/>
  <c r="B49" i="2"/>
  <c r="E49" i="2"/>
  <c r="F49" i="2"/>
  <c r="G49" i="2"/>
  <c r="H49" i="2"/>
  <c r="I49" i="2"/>
  <c r="J49" i="2"/>
  <c r="S49" i="2"/>
  <c r="T49" i="2"/>
  <c r="U49" i="2"/>
  <c r="V49" i="2"/>
  <c r="W49" i="2"/>
  <c r="X49" i="2"/>
  <c r="Y49" i="2"/>
  <c r="Z49" i="2"/>
  <c r="AA49" i="2"/>
  <c r="A56" i="2"/>
  <c r="B56" i="2"/>
  <c r="E56" i="2"/>
  <c r="F56" i="2"/>
  <c r="G56" i="2"/>
  <c r="H56" i="2"/>
  <c r="I56" i="2"/>
  <c r="J56" i="2"/>
  <c r="R56" i="2"/>
  <c r="S56" i="2"/>
  <c r="T56" i="2"/>
  <c r="U56" i="2"/>
  <c r="V56" i="2"/>
  <c r="W56" i="2"/>
  <c r="X56" i="2"/>
  <c r="Y56" i="2"/>
  <c r="Z56" i="2"/>
  <c r="AA56" i="2"/>
  <c r="A3" i="2"/>
  <c r="B3" i="2"/>
  <c r="E3" i="2"/>
  <c r="F3" i="2"/>
  <c r="G3" i="2"/>
  <c r="H3" i="2"/>
  <c r="I3" i="2"/>
  <c r="J3" i="2"/>
  <c r="Q3" i="2"/>
  <c r="R3" i="2"/>
  <c r="S3" i="2"/>
  <c r="T3" i="2"/>
  <c r="U3" i="2"/>
  <c r="V3" i="2"/>
  <c r="W3" i="2"/>
  <c r="X3" i="2"/>
  <c r="Y3" i="2"/>
  <c r="Z3" i="2"/>
  <c r="AA3" i="2"/>
  <c r="A51" i="2"/>
  <c r="B51" i="2"/>
  <c r="E51" i="2"/>
  <c r="F51" i="2"/>
  <c r="G51" i="2"/>
  <c r="H51" i="2"/>
  <c r="I51" i="2"/>
  <c r="J51" i="2"/>
  <c r="S51" i="2"/>
  <c r="T51" i="2"/>
  <c r="U51" i="2"/>
  <c r="V51" i="2"/>
  <c r="W51" i="2"/>
  <c r="X51" i="2"/>
  <c r="Y51" i="2"/>
  <c r="Z51" i="2"/>
  <c r="AA51" i="2"/>
  <c r="A33" i="2"/>
  <c r="B33" i="2"/>
  <c r="E33" i="2"/>
  <c r="F33" i="2"/>
  <c r="G33" i="2"/>
  <c r="H33" i="2"/>
  <c r="I33" i="2"/>
  <c r="J33" i="2"/>
  <c r="Q33" i="2"/>
  <c r="R33" i="2"/>
  <c r="S33" i="2"/>
  <c r="T33" i="2"/>
  <c r="U33" i="2"/>
  <c r="V33" i="2"/>
  <c r="W33" i="2"/>
  <c r="X33" i="2"/>
  <c r="Y33" i="2"/>
  <c r="Z33" i="2"/>
  <c r="AA33" i="2"/>
  <c r="A34" i="2"/>
  <c r="B34" i="2"/>
  <c r="E34" i="2"/>
  <c r="F34" i="2"/>
  <c r="G34" i="2"/>
  <c r="H34" i="2"/>
  <c r="I34" i="2"/>
  <c r="J34" i="2"/>
  <c r="Q34" i="2"/>
  <c r="R34" i="2"/>
  <c r="S34" i="2"/>
  <c r="T34" i="2"/>
  <c r="U34" i="2"/>
  <c r="V34" i="2"/>
  <c r="W34" i="2"/>
  <c r="X34" i="2"/>
  <c r="Y34" i="2"/>
  <c r="Z34" i="2"/>
  <c r="AA34" i="2"/>
  <c r="A45" i="2"/>
  <c r="B45" i="2"/>
  <c r="E45" i="2"/>
  <c r="F45" i="2"/>
  <c r="G45" i="2"/>
  <c r="H45" i="2"/>
  <c r="I45" i="2"/>
  <c r="J45" i="2"/>
  <c r="S45" i="2"/>
  <c r="T45" i="2"/>
  <c r="U45" i="2"/>
  <c r="V45" i="2"/>
  <c r="W45" i="2"/>
  <c r="X45" i="2"/>
  <c r="Y45" i="2"/>
  <c r="Z45" i="2"/>
  <c r="AA45" i="2"/>
  <c r="A58" i="2"/>
  <c r="B58" i="2"/>
  <c r="E58" i="2"/>
  <c r="F58" i="2"/>
  <c r="G58" i="2"/>
  <c r="H58" i="2"/>
  <c r="I58" i="2"/>
  <c r="J58" i="2"/>
  <c r="R58" i="2"/>
  <c r="S58" i="2"/>
  <c r="T58" i="2"/>
  <c r="U58" i="2"/>
  <c r="V58" i="2"/>
  <c r="W58" i="2"/>
  <c r="X58" i="2"/>
  <c r="Y58" i="2"/>
  <c r="Z58" i="2"/>
  <c r="AA58" i="2"/>
  <c r="A44" i="2"/>
  <c r="B44" i="2"/>
  <c r="E44" i="2"/>
  <c r="F44" i="2"/>
  <c r="G44" i="2"/>
  <c r="H44" i="2"/>
  <c r="I44" i="2"/>
  <c r="J44" i="2"/>
  <c r="S44" i="2"/>
  <c r="T44" i="2"/>
  <c r="U44" i="2"/>
  <c r="V44" i="2"/>
  <c r="W44" i="2"/>
  <c r="X44" i="2"/>
  <c r="Y44" i="2"/>
  <c r="Z44" i="2"/>
  <c r="AA44" i="2"/>
  <c r="A5" i="2"/>
  <c r="B5" i="2"/>
  <c r="E5" i="2"/>
  <c r="F5" i="2"/>
  <c r="G5" i="2"/>
  <c r="H5" i="2"/>
  <c r="I5" i="2"/>
  <c r="J5" i="2"/>
  <c r="Q5" i="2"/>
  <c r="R5" i="2"/>
  <c r="S5" i="2"/>
  <c r="T5" i="2"/>
  <c r="U5" i="2"/>
  <c r="V5" i="2"/>
  <c r="W5" i="2"/>
  <c r="X5" i="2"/>
  <c r="Y5" i="2"/>
  <c r="Z5" i="2"/>
  <c r="AA5" i="2"/>
  <c r="A14" i="2"/>
  <c r="B14" i="2"/>
  <c r="E14" i="2"/>
  <c r="F14" i="2"/>
  <c r="G14" i="2"/>
  <c r="H14" i="2"/>
  <c r="I14" i="2"/>
  <c r="J14" i="2"/>
  <c r="Q14" i="2"/>
  <c r="R14" i="2"/>
  <c r="S14" i="2"/>
  <c r="T14" i="2"/>
  <c r="U14" i="2"/>
  <c r="V14" i="2"/>
  <c r="W14" i="2"/>
  <c r="X14" i="2"/>
  <c r="Y14" i="2"/>
  <c r="Z14" i="2"/>
  <c r="AA14" i="2"/>
  <c r="A42" i="2"/>
  <c r="B42" i="2"/>
  <c r="E42" i="2"/>
  <c r="F42" i="2"/>
  <c r="G42" i="2"/>
  <c r="H42" i="2"/>
  <c r="I42" i="2"/>
  <c r="J42" i="2"/>
  <c r="Q42" i="2"/>
  <c r="R42" i="2"/>
  <c r="S42" i="2"/>
  <c r="T42" i="2"/>
  <c r="U42" i="2"/>
  <c r="V42" i="2"/>
  <c r="W42" i="2"/>
  <c r="X42" i="2"/>
  <c r="Y42" i="2"/>
  <c r="Z42" i="2"/>
  <c r="AA42" i="2"/>
  <c r="B50" i="2"/>
  <c r="E50" i="2"/>
  <c r="F50" i="2"/>
  <c r="G50" i="2"/>
  <c r="H50" i="2"/>
  <c r="I50" i="2"/>
  <c r="J50" i="2"/>
  <c r="Q50" i="2"/>
  <c r="R50" i="2"/>
  <c r="S50" i="2"/>
  <c r="T50" i="2"/>
  <c r="U50" i="2"/>
  <c r="V50" i="2"/>
  <c r="W50" i="2"/>
  <c r="X50" i="2"/>
  <c r="Y50" i="2"/>
  <c r="Z50" i="2"/>
  <c r="AA50" i="2"/>
  <c r="A50" i="2"/>
  <c r="A79" i="2"/>
  <c r="B79" i="2"/>
  <c r="E79" i="2"/>
  <c r="F79" i="2"/>
  <c r="G79" i="2"/>
  <c r="H79" i="2"/>
  <c r="I79" i="2"/>
  <c r="J79" i="2"/>
  <c r="L79" i="2"/>
  <c r="M79" i="2"/>
  <c r="Q79" i="2"/>
  <c r="R79" i="2"/>
  <c r="S79" i="2"/>
  <c r="T79" i="2"/>
  <c r="U79" i="2"/>
  <c r="V79" i="2"/>
  <c r="W79" i="2"/>
  <c r="X79" i="2"/>
  <c r="Y79" i="2"/>
  <c r="Z79" i="2"/>
  <c r="AA79" i="2"/>
  <c r="M68" i="1"/>
  <c r="L68" i="1"/>
  <c r="A97" i="8" l="1"/>
  <c r="B96" i="8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D5" i="8"/>
  <c r="M13" i="1"/>
  <c r="L13" i="1"/>
  <c r="M12" i="1"/>
  <c r="L12" i="1"/>
  <c r="M14" i="3" l="1"/>
  <c r="L14" i="3"/>
  <c r="C96" i="8"/>
  <c r="D96" i="8"/>
  <c r="A98" i="8"/>
  <c r="B97" i="8"/>
  <c r="M2" i="1"/>
  <c r="M3" i="1"/>
  <c r="M4" i="1"/>
  <c r="M5" i="1"/>
  <c r="M20" i="5" s="1"/>
  <c r="M6" i="1"/>
  <c r="M7" i="1"/>
  <c r="M8" i="1"/>
  <c r="M9" i="1"/>
  <c r="M5" i="5" s="1"/>
  <c r="M10" i="1"/>
  <c r="M11" i="1"/>
  <c r="M6" i="2" s="1"/>
  <c r="M14" i="1"/>
  <c r="M15" i="1"/>
  <c r="M16" i="1"/>
  <c r="M17" i="1"/>
  <c r="M6" i="5" s="1"/>
  <c r="M18" i="1"/>
  <c r="M19" i="1"/>
  <c r="M23" i="5" s="1"/>
  <c r="M20" i="1"/>
  <c r="M21" i="5" s="1"/>
  <c r="M21" i="1"/>
  <c r="M25" i="5" s="1"/>
  <c r="M22" i="1"/>
  <c r="M26" i="5" s="1"/>
  <c r="M23" i="1"/>
  <c r="M2" i="5" s="1"/>
  <c r="M25" i="1"/>
  <c r="M26" i="1"/>
  <c r="M27" i="1"/>
  <c r="M28" i="5" s="1"/>
  <c r="M28" i="1"/>
  <c r="M29" i="5" s="1"/>
  <c r="M29" i="1"/>
  <c r="M27" i="5" s="1"/>
  <c r="M30" i="1"/>
  <c r="M7" i="5" s="1"/>
  <c r="M31" i="1"/>
  <c r="M14" i="5" s="1"/>
  <c r="M32" i="1"/>
  <c r="M33" i="1"/>
  <c r="M34" i="1"/>
  <c r="M18" i="5" s="1"/>
  <c r="M35" i="1"/>
  <c r="M36" i="1"/>
  <c r="M37" i="1"/>
  <c r="M15" i="5" s="1"/>
  <c r="M38" i="1"/>
  <c r="M28" i="2" s="1"/>
  <c r="M39" i="1"/>
  <c r="M68" i="2" s="1"/>
  <c r="M40" i="1"/>
  <c r="M41" i="1"/>
  <c r="M42" i="1"/>
  <c r="M35" i="2" s="1"/>
  <c r="M44" i="1"/>
  <c r="M27" i="2" s="1"/>
  <c r="M45" i="1"/>
  <c r="M9" i="5" s="1"/>
  <c r="M46" i="1"/>
  <c r="M47" i="1"/>
  <c r="M43" i="2" s="1"/>
  <c r="M48" i="1"/>
  <c r="M52" i="2" s="1"/>
  <c r="M49" i="1"/>
  <c r="M50" i="1"/>
  <c r="M8" i="2" s="1"/>
  <c r="M51" i="1"/>
  <c r="M52" i="1"/>
  <c r="M7" i="3" s="1"/>
  <c r="M53" i="1"/>
  <c r="M54" i="1"/>
  <c r="M55" i="1"/>
  <c r="M32" i="2" s="1"/>
  <c r="M56" i="1"/>
  <c r="M57" i="1"/>
  <c r="M58" i="1"/>
  <c r="M59" i="1"/>
  <c r="M60" i="1"/>
  <c r="M61" i="1"/>
  <c r="M62" i="1"/>
  <c r="M63" i="1"/>
  <c r="M75" i="2" s="1"/>
  <c r="M64" i="1"/>
  <c r="M65" i="1"/>
  <c r="M66" i="1"/>
  <c r="M9" i="2" s="1"/>
  <c r="M67" i="1"/>
  <c r="M69" i="1"/>
  <c r="M70" i="1"/>
  <c r="M71" i="1"/>
  <c r="M72" i="1"/>
  <c r="M65" i="2" s="1"/>
  <c r="M73" i="1"/>
  <c r="M74" i="1"/>
  <c r="M69" i="2" s="1"/>
  <c r="M75" i="1"/>
  <c r="M31" i="2" s="1"/>
  <c r="M76" i="1"/>
  <c r="M77" i="1"/>
  <c r="M78" i="1"/>
  <c r="M81" i="1"/>
  <c r="M41" i="2" s="1"/>
  <c r="M82" i="1"/>
  <c r="M83" i="1"/>
  <c r="M60" i="2" s="1"/>
  <c r="M84" i="1"/>
  <c r="M85" i="1"/>
  <c r="M86" i="1"/>
  <c r="M87" i="1"/>
  <c r="M88" i="1"/>
  <c r="M89" i="1"/>
  <c r="M57" i="2" s="1"/>
  <c r="M90" i="1"/>
  <c r="M91" i="1"/>
  <c r="M92" i="1"/>
  <c r="M93" i="1"/>
  <c r="M20" i="2" s="1"/>
  <c r="M94" i="1"/>
  <c r="M95" i="1"/>
  <c r="M23" i="2" s="1"/>
  <c r="M96" i="1"/>
  <c r="M19" i="2" s="1"/>
  <c r="M97" i="1"/>
  <c r="M98" i="1"/>
  <c r="M99" i="1"/>
  <c r="M16" i="2" s="1"/>
  <c r="M100" i="1"/>
  <c r="M101" i="1"/>
  <c r="M17" i="2" s="1"/>
  <c r="M102" i="1"/>
  <c r="M103" i="1"/>
  <c r="M104" i="1"/>
  <c r="M39" i="2" s="1"/>
  <c r="M106" i="1"/>
  <c r="M49" i="2" s="1"/>
  <c r="M107" i="1"/>
  <c r="M56" i="2" s="1"/>
  <c r="M108" i="1"/>
  <c r="M9" i="3" s="1"/>
  <c r="M109" i="1"/>
  <c r="M3" i="2" s="1"/>
  <c r="M111" i="1"/>
  <c r="M112" i="1"/>
  <c r="M15" i="3" s="1"/>
  <c r="M113" i="1"/>
  <c r="M19" i="5" s="1"/>
  <c r="M114" i="1"/>
  <c r="M22" i="5" s="1"/>
  <c r="M115" i="1"/>
  <c r="M33" i="2" s="1"/>
  <c r="M116" i="1"/>
  <c r="M34" i="2" s="1"/>
  <c r="M117" i="1"/>
  <c r="M6" i="3" s="1"/>
  <c r="M118" i="1"/>
  <c r="M119" i="1"/>
  <c r="M120" i="1"/>
  <c r="M45" i="2" s="1"/>
  <c r="M121" i="1"/>
  <c r="M58" i="2" s="1"/>
  <c r="M122" i="1"/>
  <c r="M44" i="2" s="1"/>
  <c r="M123" i="1"/>
  <c r="M5" i="2" s="1"/>
  <c r="M124" i="1"/>
  <c r="M14" i="2" s="1"/>
  <c r="M125" i="1"/>
  <c r="M16" i="5" s="1"/>
  <c r="M126" i="1"/>
  <c r="M42" i="2" s="1"/>
  <c r="M3" i="3" l="1"/>
  <c r="M10" i="3"/>
  <c r="M21" i="2"/>
  <c r="M18" i="2"/>
  <c r="M47" i="2"/>
  <c r="M17" i="3"/>
  <c r="M51" i="2"/>
  <c r="M55" i="2"/>
  <c r="M5" i="3"/>
  <c r="M13" i="3"/>
  <c r="M76" i="2"/>
  <c r="M7" i="2"/>
  <c r="M10" i="5"/>
  <c r="M11" i="5"/>
  <c r="M12" i="3"/>
  <c r="M59" i="2"/>
  <c r="M30" i="2"/>
  <c r="M13" i="5"/>
  <c r="M61" i="2"/>
  <c r="M3" i="5"/>
  <c r="M48" i="2"/>
  <c r="M73" i="2"/>
  <c r="M2" i="2"/>
  <c r="M62" i="2"/>
  <c r="M36" i="2"/>
  <c r="M74" i="2"/>
  <c r="M53" i="2"/>
  <c r="M22" i="2"/>
  <c r="M71" i="2"/>
  <c r="M37" i="2"/>
  <c r="M12" i="5"/>
  <c r="M77" i="2"/>
  <c r="M70" i="2"/>
  <c r="M26" i="2"/>
  <c r="M30" i="5"/>
  <c r="M25" i="2"/>
  <c r="M10" i="2"/>
  <c r="M19" i="3"/>
  <c r="M50" i="2"/>
  <c r="M29" i="2"/>
  <c r="M38" i="2"/>
  <c r="M4" i="3"/>
  <c r="M18" i="3"/>
  <c r="M66" i="2"/>
  <c r="M67" i="2"/>
  <c r="M8" i="3"/>
  <c r="M4" i="2"/>
  <c r="M12" i="2"/>
  <c r="M20" i="3"/>
  <c r="M78" i="2"/>
  <c r="M16" i="3"/>
  <c r="M24" i="2"/>
  <c r="M17" i="5"/>
  <c r="M72" i="2"/>
  <c r="M40" i="2"/>
  <c r="M2" i="3"/>
  <c r="M11" i="3"/>
  <c r="M54" i="2"/>
  <c r="D97" i="8"/>
  <c r="C97" i="8"/>
  <c r="A99" i="8"/>
  <c r="B98" i="8"/>
  <c r="D7" i="8"/>
  <c r="M64" i="2"/>
  <c r="M13" i="2"/>
  <c r="M63" i="2"/>
  <c r="M15" i="2"/>
  <c r="L126" i="1"/>
  <c r="L42" i="2" s="1"/>
  <c r="L125" i="1"/>
  <c r="L16" i="5" s="1"/>
  <c r="L124" i="1"/>
  <c r="L14" i="2" s="1"/>
  <c r="L123" i="1"/>
  <c r="L5" i="2" s="1"/>
  <c r="L122" i="1"/>
  <c r="L121" i="1"/>
  <c r="L120" i="1"/>
  <c r="L119" i="1"/>
  <c r="L118" i="1"/>
  <c r="L117" i="1"/>
  <c r="L6" i="3" s="1"/>
  <c r="L116" i="1"/>
  <c r="L115" i="1"/>
  <c r="L114" i="1"/>
  <c r="L22" i="5" s="1"/>
  <c r="L113" i="1"/>
  <c r="L19" i="5" s="1"/>
  <c r="L112" i="1"/>
  <c r="L111" i="1"/>
  <c r="L109" i="1"/>
  <c r="L3" i="2" s="1"/>
  <c r="L108" i="1"/>
  <c r="L9" i="3" s="1"/>
  <c r="L97" i="1"/>
  <c r="L12" i="3" l="1"/>
  <c r="L5" i="3"/>
  <c r="L51" i="2"/>
  <c r="L55" i="2"/>
  <c r="L17" i="3"/>
  <c r="L44" i="2"/>
  <c r="L58" i="2"/>
  <c r="L33" i="2"/>
  <c r="L34" i="2"/>
  <c r="C98" i="8"/>
  <c r="D98" i="8"/>
  <c r="A100" i="8"/>
  <c r="B99" i="8"/>
  <c r="D8" i="8"/>
  <c r="L92" i="1"/>
  <c r="L77" i="1"/>
  <c r="L38" i="2" s="1"/>
  <c r="L82" i="1"/>
  <c r="L75" i="1"/>
  <c r="L107" i="1"/>
  <c r="L56" i="2" s="1"/>
  <c r="L106" i="1"/>
  <c r="L104" i="1"/>
  <c r="L103" i="1"/>
  <c r="L102" i="1"/>
  <c r="L101" i="1"/>
  <c r="L100" i="1"/>
  <c r="L99" i="1"/>
  <c r="L98" i="1"/>
  <c r="L96" i="1"/>
  <c r="L19" i="2" s="1"/>
  <c r="L95" i="1"/>
  <c r="L23" i="2" s="1"/>
  <c r="L94" i="1"/>
  <c r="L93" i="1"/>
  <c r="L45" i="2" s="1"/>
  <c r="L91" i="1"/>
  <c r="L78" i="2" s="1"/>
  <c r="L90" i="1"/>
  <c r="L72" i="2" s="1"/>
  <c r="L89" i="1"/>
  <c r="L88" i="1"/>
  <c r="L87" i="1"/>
  <c r="L86" i="1"/>
  <c r="L85" i="1"/>
  <c r="L4" i="1"/>
  <c r="L73" i="1"/>
  <c r="L72" i="1"/>
  <c r="L65" i="2" s="1"/>
  <c r="L71" i="1"/>
  <c r="L70" i="1"/>
  <c r="L69" i="1"/>
  <c r="L67" i="1"/>
  <c r="L66" i="1"/>
  <c r="L9" i="2" s="1"/>
  <c r="L78" i="1"/>
  <c r="L76" i="1"/>
  <c r="L77" i="2" s="1"/>
  <c r="L74" i="1"/>
  <c r="L69" i="2" s="1"/>
  <c r="L39" i="2" l="1"/>
  <c r="L13" i="3"/>
  <c r="L17" i="2"/>
  <c r="L18" i="2"/>
  <c r="L40" i="2"/>
  <c r="L53" i="2"/>
  <c r="L67" i="2"/>
  <c r="L37" i="2"/>
  <c r="L66" i="2"/>
  <c r="L20" i="2"/>
  <c r="L62" i="2"/>
  <c r="L31" i="2"/>
  <c r="C99" i="8"/>
  <c r="D99" i="8"/>
  <c r="B100" i="8"/>
  <c r="A101" i="8"/>
  <c r="D9" i="8"/>
  <c r="L13" i="2"/>
  <c r="L63" i="2"/>
  <c r="L64" i="2"/>
  <c r="L20" i="3"/>
  <c r="L11" i="1"/>
  <c r="L49" i="1"/>
  <c r="L50" i="1"/>
  <c r="L8" i="2" s="1"/>
  <c r="L51" i="1"/>
  <c r="L52" i="1"/>
  <c r="L7" i="3" s="1"/>
  <c r="L53" i="1"/>
  <c r="L54" i="1"/>
  <c r="L55" i="1"/>
  <c r="L56" i="1"/>
  <c r="L57" i="1"/>
  <c r="L59" i="2" s="1"/>
  <c r="L58" i="1"/>
  <c r="L59" i="1"/>
  <c r="L60" i="1"/>
  <c r="L61" i="1"/>
  <c r="L62" i="1"/>
  <c r="L48" i="2" s="1"/>
  <c r="L63" i="1"/>
  <c r="L75" i="2" s="1"/>
  <c r="L64" i="1"/>
  <c r="L15" i="3" s="1"/>
  <c r="L65" i="1"/>
  <c r="L25" i="2"/>
  <c r="L81" i="1"/>
  <c r="L41" i="2" s="1"/>
  <c r="L83" i="1"/>
  <c r="L60" i="2" s="1"/>
  <c r="L84" i="1"/>
  <c r="L36" i="2" s="1"/>
  <c r="L42" i="1"/>
  <c r="L35" i="2" s="1"/>
  <c r="L41" i="1"/>
  <c r="L76" i="2" s="1"/>
  <c r="L40" i="1"/>
  <c r="L30" i="2" s="1"/>
  <c r="L32" i="2" l="1"/>
  <c r="L3" i="3"/>
  <c r="L10" i="3"/>
  <c r="L49" i="2"/>
  <c r="L22" i="2"/>
  <c r="L16" i="3"/>
  <c r="L2" i="3"/>
  <c r="L11" i="3"/>
  <c r="L70" i="2"/>
  <c r="L57" i="2"/>
  <c r="L29" i="2"/>
  <c r="L10" i="2"/>
  <c r="L4" i="3"/>
  <c r="L8" i="3"/>
  <c r="L74" i="2"/>
  <c r="L54" i="2"/>
  <c r="B101" i="8"/>
  <c r="A102" i="8"/>
  <c r="C100" i="8"/>
  <c r="D100" i="8"/>
  <c r="D10" i="8"/>
  <c r="L73" i="2"/>
  <c r="L39" i="1"/>
  <c r="L38" i="1"/>
  <c r="L61" i="2" s="1"/>
  <c r="L10" i="1"/>
  <c r="L14" i="1"/>
  <c r="L15" i="1"/>
  <c r="L13" i="5" s="1"/>
  <c r="L16" i="1"/>
  <c r="L17" i="1"/>
  <c r="L6" i="5" s="1"/>
  <c r="L18" i="1"/>
  <c r="L6" i="2" s="1"/>
  <c r="L19" i="1"/>
  <c r="L23" i="5" s="1"/>
  <c r="L20" i="1"/>
  <c r="L21" i="5" s="1"/>
  <c r="L21" i="1"/>
  <c r="L22" i="1"/>
  <c r="L26" i="5" s="1"/>
  <c r="L23" i="1"/>
  <c r="L2" i="5" s="1"/>
  <c r="L25" i="1"/>
  <c r="L26" i="1"/>
  <c r="L27" i="1"/>
  <c r="L28" i="5" s="1"/>
  <c r="L28" i="1"/>
  <c r="L29" i="5" s="1"/>
  <c r="L29" i="1"/>
  <c r="L27" i="5" s="1"/>
  <c r="L30" i="1"/>
  <c r="L7" i="5" s="1"/>
  <c r="L31" i="1"/>
  <c r="L14" i="5" s="1"/>
  <c r="L32" i="1"/>
  <c r="L33" i="1"/>
  <c r="L34" i="1"/>
  <c r="L18" i="5" s="1"/>
  <c r="L35" i="1"/>
  <c r="L36" i="1"/>
  <c r="L21" i="2" s="1"/>
  <c r="L37" i="1"/>
  <c r="L15" i="5" s="1"/>
  <c r="L44" i="1"/>
  <c r="L27" i="2" s="1"/>
  <c r="L45" i="1"/>
  <c r="L9" i="5" s="1"/>
  <c r="L46" i="1"/>
  <c r="L2" i="2" s="1"/>
  <c r="L47" i="1"/>
  <c r="L43" i="2" s="1"/>
  <c r="L48" i="1"/>
  <c r="L52" i="2" s="1"/>
  <c r="L3" i="1"/>
  <c r="L71" i="2" s="1"/>
  <c r="L5" i="1"/>
  <c r="L20" i="5" s="1"/>
  <c r="L6" i="1"/>
  <c r="L11" i="5" s="1"/>
  <c r="L7" i="1"/>
  <c r="L12" i="2" s="1"/>
  <c r="L8" i="1"/>
  <c r="L9" i="1"/>
  <c r="L5" i="5" s="1"/>
  <c r="L2" i="1"/>
  <c r="L50" i="2" s="1"/>
  <c r="L3" i="5" l="1"/>
  <c r="L68" i="2"/>
  <c r="L16" i="2"/>
  <c r="L47" i="2"/>
  <c r="L10" i="5"/>
  <c r="L7" i="2"/>
  <c r="L25" i="5"/>
  <c r="L12" i="5"/>
  <c r="L30" i="5"/>
  <c r="L28" i="2"/>
  <c r="L26" i="2"/>
  <c r="L24" i="2"/>
  <c r="L4" i="2"/>
  <c r="L17" i="5"/>
  <c r="A103" i="8"/>
  <c r="B102" i="8"/>
  <c r="D101" i="8"/>
  <c r="C101" i="8"/>
  <c r="D11" i="8"/>
  <c r="L18" i="3"/>
  <c r="L15" i="2"/>
  <c r="L19" i="3"/>
  <c r="C102" i="8" l="1"/>
  <c r="D102" i="8"/>
  <c r="A104" i="8"/>
  <c r="B103" i="8"/>
  <c r="D12" i="8"/>
  <c r="D103" i="8" l="1"/>
  <c r="C103" i="8"/>
  <c r="A105" i="8"/>
  <c r="B104" i="8"/>
  <c r="D13" i="8"/>
  <c r="C104" i="8" l="1"/>
  <c r="D104" i="8"/>
  <c r="A106" i="8"/>
  <c r="B105" i="8"/>
  <c r="D14" i="8"/>
  <c r="C105" i="8" l="1"/>
  <c r="D105" i="8"/>
  <c r="A107" i="8"/>
  <c r="B106" i="8"/>
  <c r="D15" i="8"/>
  <c r="A108" i="8" l="1"/>
  <c r="B107" i="8"/>
  <c r="C106" i="8"/>
  <c r="D106" i="8"/>
  <c r="D16" i="8"/>
  <c r="C107" i="8" l="1"/>
  <c r="D107" i="8"/>
  <c r="A109" i="8"/>
  <c r="B108" i="8"/>
  <c r="D17" i="8"/>
  <c r="D108" i="8" l="1"/>
  <c r="C108" i="8"/>
  <c r="A110" i="8"/>
  <c r="B109" i="8"/>
  <c r="D18" i="8"/>
  <c r="D109" i="8" l="1"/>
  <c r="C109" i="8"/>
  <c r="A111" i="8"/>
  <c r="B110" i="8"/>
  <c r="D19" i="8"/>
  <c r="C110" i="8" l="1"/>
  <c r="D110" i="8"/>
  <c r="A112" i="8"/>
  <c r="B111" i="8"/>
  <c r="D20" i="8"/>
  <c r="A113" i="8" l="1"/>
  <c r="B112" i="8"/>
  <c r="D111" i="8"/>
  <c r="C111" i="8"/>
  <c r="D21" i="8"/>
  <c r="C112" i="8" l="1"/>
  <c r="D112" i="8"/>
  <c r="A114" i="8"/>
  <c r="B113" i="8"/>
  <c r="D22" i="8"/>
  <c r="A115" i="8" l="1"/>
  <c r="B114" i="8"/>
  <c r="C113" i="8"/>
  <c r="D113" i="8"/>
  <c r="D23" i="8"/>
  <c r="C114" i="8" l="1"/>
  <c r="D114" i="8"/>
  <c r="A116" i="8"/>
  <c r="B115" i="8"/>
  <c r="D24" i="8"/>
  <c r="A117" i="8" l="1"/>
  <c r="B116" i="8"/>
  <c r="C115" i="8"/>
  <c r="D115" i="8"/>
  <c r="D25" i="8"/>
  <c r="C116" i="8" l="1"/>
  <c r="D116" i="8"/>
  <c r="A118" i="8"/>
  <c r="B117" i="8"/>
  <c r="D26" i="8"/>
  <c r="D117" i="8" l="1"/>
  <c r="C117" i="8"/>
  <c r="A119" i="8"/>
  <c r="B118" i="8"/>
  <c r="D27" i="8"/>
  <c r="A120" i="8" l="1"/>
  <c r="B119" i="8"/>
  <c r="C118" i="8"/>
  <c r="D118" i="8"/>
  <c r="D28" i="8"/>
  <c r="D119" i="8" l="1"/>
  <c r="C119" i="8"/>
  <c r="A121" i="8"/>
  <c r="B120" i="8"/>
  <c r="D29" i="8"/>
  <c r="C120" i="8" l="1"/>
  <c r="D120" i="8"/>
  <c r="A122" i="8"/>
  <c r="B121" i="8"/>
  <c r="D30" i="8"/>
  <c r="C121" i="8" l="1"/>
  <c r="D121" i="8"/>
  <c r="A123" i="8"/>
  <c r="B122" i="8"/>
  <c r="D31" i="8"/>
  <c r="C122" i="8" l="1"/>
  <c r="D122" i="8"/>
  <c r="A124" i="8"/>
  <c r="B123" i="8"/>
  <c r="D32" i="8"/>
  <c r="C123" i="8" l="1"/>
  <c r="D123" i="8"/>
  <c r="A125" i="8"/>
  <c r="B124" i="8"/>
  <c r="D33" i="8"/>
  <c r="C124" i="8" l="1"/>
  <c r="D124" i="8"/>
  <c r="A126" i="8"/>
  <c r="B125" i="8"/>
  <c r="D34" i="8"/>
  <c r="D125" i="8" l="1"/>
  <c r="C125" i="8"/>
  <c r="A127" i="8"/>
  <c r="B126" i="8"/>
  <c r="D35" i="8"/>
  <c r="A128" i="8" l="1"/>
  <c r="B127" i="8"/>
  <c r="C126" i="8"/>
  <c r="D126" i="8"/>
  <c r="D36" i="8"/>
  <c r="D127" i="8" l="1"/>
  <c r="C127" i="8"/>
  <c r="A129" i="8"/>
  <c r="B128" i="8"/>
  <c r="D37" i="8"/>
  <c r="C128" i="8" l="1"/>
  <c r="D128" i="8"/>
  <c r="A130" i="8"/>
  <c r="B129" i="8"/>
  <c r="D38" i="8"/>
  <c r="C129" i="8" l="1"/>
  <c r="D129" i="8"/>
  <c r="A131" i="8"/>
  <c r="B130" i="8"/>
  <c r="D39" i="8"/>
  <c r="C130" i="8" l="1"/>
  <c r="D130" i="8"/>
  <c r="A132" i="8"/>
  <c r="B131" i="8"/>
  <c r="D40" i="8"/>
  <c r="D131" i="8" l="1"/>
  <c r="C131" i="8"/>
  <c r="B132" i="8"/>
  <c r="A133" i="8"/>
  <c r="D41" i="8"/>
  <c r="A134" i="8" l="1"/>
  <c r="B133" i="8"/>
  <c r="C132" i="8"/>
  <c r="D132" i="8"/>
  <c r="D42" i="8"/>
  <c r="A135" i="8" l="1"/>
  <c r="B134" i="8"/>
  <c r="D133" i="8"/>
  <c r="C133" i="8"/>
  <c r="D43" i="8"/>
  <c r="C134" i="8" l="1"/>
  <c r="D134" i="8"/>
  <c r="A136" i="8"/>
  <c r="B135" i="8"/>
  <c r="D44" i="8"/>
  <c r="D135" i="8" l="1"/>
  <c r="C135" i="8"/>
  <c r="A137" i="8"/>
  <c r="B136" i="8"/>
  <c r="D45" i="8"/>
  <c r="A138" i="8" l="1"/>
  <c r="B137" i="8"/>
  <c r="C136" i="8"/>
  <c r="D136" i="8"/>
  <c r="D46" i="8"/>
  <c r="D137" i="8" l="1"/>
  <c r="C137" i="8"/>
  <c r="A139" i="8"/>
  <c r="B138" i="8"/>
  <c r="D47" i="8"/>
  <c r="A140" i="8" l="1"/>
  <c r="B139" i="8"/>
  <c r="C138" i="8"/>
  <c r="D138" i="8"/>
  <c r="D48" i="8"/>
  <c r="D139" i="8" l="1"/>
  <c r="C139" i="8"/>
  <c r="A141" i="8"/>
  <c r="B140" i="8"/>
  <c r="D49" i="8"/>
  <c r="C140" i="8" l="1"/>
  <c r="D140" i="8"/>
  <c r="A142" i="8"/>
  <c r="B141" i="8"/>
  <c r="D50" i="8"/>
  <c r="A143" i="8" l="1"/>
  <c r="B142" i="8"/>
  <c r="C141" i="8"/>
  <c r="D141" i="8"/>
  <c r="D51" i="8"/>
  <c r="C142" i="8" l="1"/>
  <c r="D142" i="8"/>
  <c r="A144" i="8"/>
  <c r="B143" i="8"/>
  <c r="D52" i="8"/>
  <c r="D143" i="8" l="1"/>
  <c r="C143" i="8"/>
  <c r="A145" i="8"/>
  <c r="B144" i="8"/>
  <c r="D53" i="8"/>
  <c r="C144" i="8" l="1"/>
  <c r="D144" i="8"/>
  <c r="A146" i="8"/>
  <c r="B145" i="8"/>
  <c r="D54" i="8"/>
  <c r="A147" i="8" l="1"/>
  <c r="B146" i="8"/>
  <c r="C145" i="8"/>
  <c r="D145" i="8"/>
  <c r="D55" i="8"/>
  <c r="C146" i="8" l="1"/>
  <c r="D146" i="8"/>
  <c r="A148" i="8"/>
  <c r="B147" i="8"/>
  <c r="D56" i="8"/>
  <c r="A149" i="8" l="1"/>
  <c r="B148" i="8"/>
  <c r="C147" i="8"/>
  <c r="D147" i="8"/>
  <c r="D57" i="8"/>
  <c r="C148" i="8" l="1"/>
  <c r="D148" i="8"/>
  <c r="A150" i="8"/>
  <c r="B149" i="8"/>
  <c r="D58" i="8"/>
  <c r="D149" i="8" l="1"/>
  <c r="C149" i="8"/>
  <c r="A151" i="8"/>
  <c r="B150" i="8"/>
  <c r="D59" i="8"/>
  <c r="C150" i="8" l="1"/>
  <c r="D150" i="8"/>
  <c r="A152" i="8"/>
  <c r="B151" i="8"/>
  <c r="D60" i="8"/>
  <c r="D151" i="8" l="1"/>
  <c r="C151" i="8"/>
  <c r="A153" i="8"/>
  <c r="B152" i="8"/>
  <c r="D61" i="8"/>
  <c r="C152" i="8" l="1"/>
  <c r="D152" i="8"/>
  <c r="A154" i="8"/>
  <c r="B153" i="8"/>
  <c r="D62" i="8"/>
  <c r="B154" i="8" l="1"/>
  <c r="A155" i="8"/>
  <c r="C154" i="8"/>
  <c r="D154" i="8"/>
  <c r="D153" i="8"/>
  <c r="C153" i="8"/>
  <c r="D63" i="8"/>
  <c r="B155" i="8" l="1"/>
  <c r="A156" i="8"/>
  <c r="D64" i="8"/>
  <c r="B156" i="8" l="1"/>
  <c r="A157" i="8"/>
  <c r="C155" i="8"/>
  <c r="D155" i="8"/>
  <c r="D65" i="8"/>
  <c r="A158" i="8" l="1"/>
  <c r="B157" i="8"/>
  <c r="D156" i="8"/>
  <c r="C156" i="8"/>
  <c r="D66" i="8"/>
  <c r="C157" i="8" l="1"/>
  <c r="D157" i="8"/>
  <c r="B158" i="8"/>
  <c r="A159" i="8"/>
  <c r="D67" i="8"/>
  <c r="A160" i="8" l="1"/>
  <c r="B159" i="8"/>
  <c r="C158" i="8"/>
  <c r="D158" i="8"/>
  <c r="D68" i="8"/>
  <c r="D159" i="8" l="1"/>
  <c r="C159" i="8"/>
  <c r="B160" i="8"/>
  <c r="A161" i="8"/>
  <c r="D69" i="8"/>
  <c r="A162" i="8" l="1"/>
  <c r="B161" i="8"/>
  <c r="C160" i="8"/>
  <c r="D160" i="8"/>
  <c r="D70" i="8"/>
  <c r="D161" i="8" l="1"/>
  <c r="C161" i="8"/>
  <c r="B162" i="8"/>
  <c r="A163" i="8"/>
  <c r="D71" i="8"/>
  <c r="A164" i="8" l="1"/>
  <c r="B163" i="8"/>
  <c r="C162" i="8"/>
  <c r="D162" i="8"/>
  <c r="D72" i="8"/>
  <c r="D163" i="8" l="1"/>
  <c r="C163" i="8"/>
  <c r="B164" i="8"/>
  <c r="A165" i="8"/>
  <c r="D73" i="8"/>
  <c r="B165" i="8" l="1"/>
  <c r="A166" i="8"/>
  <c r="C164" i="8"/>
  <c r="D164" i="8"/>
  <c r="D74" i="8"/>
  <c r="B166" i="8" l="1"/>
  <c r="A167" i="8"/>
  <c r="D165" i="8"/>
  <c r="C165" i="8"/>
  <c r="D75" i="8"/>
  <c r="A168" i="8" l="1"/>
  <c r="B167" i="8"/>
  <c r="D166" i="8"/>
  <c r="C166" i="8"/>
  <c r="D76" i="8"/>
  <c r="C167" i="8" l="1"/>
  <c r="D167" i="8"/>
  <c r="B168" i="8"/>
  <c r="A169" i="8"/>
  <c r="D77" i="8"/>
  <c r="A170" i="8" l="1"/>
  <c r="B169" i="8"/>
  <c r="C168" i="8"/>
  <c r="D168" i="8"/>
  <c r="D78" i="8"/>
  <c r="D169" i="8" l="1"/>
  <c r="C169" i="8"/>
  <c r="B170" i="8"/>
  <c r="A171" i="8"/>
  <c r="D79" i="8"/>
  <c r="A172" i="8" l="1"/>
  <c r="B171" i="8"/>
  <c r="C170" i="8"/>
  <c r="D170" i="8"/>
  <c r="D80" i="8"/>
  <c r="C171" i="8" l="1"/>
  <c r="D171" i="8"/>
  <c r="A173" i="8"/>
  <c r="B172" i="8"/>
  <c r="D81" i="8"/>
  <c r="C172" i="8" l="1"/>
  <c r="D172" i="8"/>
  <c r="B173" i="8"/>
  <c r="A174" i="8"/>
  <c r="D82" i="8"/>
  <c r="B174" i="8" l="1"/>
  <c r="A175" i="8"/>
  <c r="C173" i="8"/>
  <c r="D173" i="8"/>
  <c r="D83" i="8"/>
  <c r="A176" i="8" l="1"/>
  <c r="B175" i="8"/>
  <c r="C174" i="8"/>
  <c r="D174" i="8"/>
  <c r="D84" i="8"/>
  <c r="C175" i="8" l="1"/>
  <c r="D175" i="8"/>
  <c r="A177" i="8"/>
  <c r="B176" i="8"/>
  <c r="D85" i="8"/>
  <c r="C176" i="8" l="1"/>
  <c r="D176" i="8"/>
  <c r="A178" i="8"/>
  <c r="B177" i="8"/>
  <c r="D177" i="8" l="1"/>
  <c r="C177" i="8"/>
  <c r="A179" i="8"/>
  <c r="B178" i="8"/>
  <c r="D178" i="8" l="1"/>
  <c r="C178" i="8"/>
  <c r="A180" i="8"/>
  <c r="B179" i="8"/>
  <c r="D179" i="8" l="1"/>
  <c r="C179" i="8"/>
  <c r="B180" i="8"/>
  <c r="A181" i="8"/>
  <c r="A182" i="8" l="1"/>
  <c r="B181" i="8"/>
  <c r="C180" i="8"/>
  <c r="D180" i="8"/>
  <c r="D181" i="8" l="1"/>
  <c r="C181" i="8"/>
  <c r="B182" i="8"/>
  <c r="A183" i="8"/>
  <c r="A184" i="8" l="1"/>
  <c r="B183" i="8"/>
  <c r="C182" i="8"/>
  <c r="D182" i="8"/>
  <c r="D183" i="8" l="1"/>
  <c r="C183" i="8"/>
  <c r="B184" i="8"/>
  <c r="D184" i="8" l="1"/>
  <c r="C184" i="8"/>
</calcChain>
</file>

<file path=xl/sharedStrings.xml><?xml version="1.0" encoding="utf-8"?>
<sst xmlns="http://schemas.openxmlformats.org/spreadsheetml/2006/main" count="2272" uniqueCount="678">
  <si>
    <t>Location</t>
  </si>
  <si>
    <t>Trafalgar</t>
  </si>
  <si>
    <t>NB</t>
  </si>
  <si>
    <t>L/D</t>
  </si>
  <si>
    <t>Ancient name</t>
  </si>
  <si>
    <t>X</t>
  </si>
  <si>
    <t>Mellaria</t>
  </si>
  <si>
    <t>Porto Banus</t>
  </si>
  <si>
    <t>-</t>
  </si>
  <si>
    <t>Malaga</t>
  </si>
  <si>
    <t>Malaca</t>
  </si>
  <si>
    <t>coast
(°N)</t>
  </si>
  <si>
    <t xml:space="preserve">Ficariensis Locus </t>
  </si>
  <si>
    <t>Mazaron</t>
  </si>
  <si>
    <t>Mar Menor</t>
  </si>
  <si>
    <t>Alicante</t>
  </si>
  <si>
    <t>Lucentum</t>
  </si>
  <si>
    <t>La Olla</t>
  </si>
  <si>
    <t>Xilxes N</t>
  </si>
  <si>
    <t>Xilxes S</t>
  </si>
  <si>
    <t>Burriana</t>
  </si>
  <si>
    <t xml:space="preserve">Port of Sebelaci </t>
  </si>
  <si>
    <t>Castellon</t>
  </si>
  <si>
    <t>Peniscola</t>
  </si>
  <si>
    <t>Tyreche</t>
  </si>
  <si>
    <t>Cambrils S</t>
  </si>
  <si>
    <t>Cambrils N</t>
  </si>
  <si>
    <t>Salou</t>
  </si>
  <si>
    <t>Salauris</t>
  </si>
  <si>
    <t>Altafulla</t>
  </si>
  <si>
    <t>Palfuriana</t>
  </si>
  <si>
    <t>Blanes</t>
  </si>
  <si>
    <t>Vendrell</t>
  </si>
  <si>
    <t>Blanda</t>
  </si>
  <si>
    <t>Empuries</t>
  </si>
  <si>
    <t>Emporia</t>
  </si>
  <si>
    <t>Country</t>
  </si>
  <si>
    <t>Spain S</t>
  </si>
  <si>
    <t>France S</t>
  </si>
  <si>
    <t>Barcarès</t>
  </si>
  <si>
    <t>XX</t>
  </si>
  <si>
    <t>BW: man-made detached breakwater (X for single, XX for group)</t>
  </si>
  <si>
    <t>Valras E</t>
  </si>
  <si>
    <t>Valras W</t>
  </si>
  <si>
    <t>Valras N</t>
  </si>
  <si>
    <t>Agde</t>
  </si>
  <si>
    <t>b/D</t>
  </si>
  <si>
    <t>Frontignan</t>
  </si>
  <si>
    <t>Palavas</t>
  </si>
  <si>
    <t>Carnon</t>
  </si>
  <si>
    <t>La Ciotat</t>
  </si>
  <si>
    <t>Giens</t>
  </si>
  <si>
    <t>St Aygulf</t>
  </si>
  <si>
    <t>Orbetello</t>
  </si>
  <si>
    <t>Italy W</t>
  </si>
  <si>
    <t>Olbia</t>
  </si>
  <si>
    <t>Portu Herculis</t>
  </si>
  <si>
    <t>Rondinara</t>
  </si>
  <si>
    <t>Corsica</t>
  </si>
  <si>
    <t>Porto Pollo</t>
  </si>
  <si>
    <t>Sardinia</t>
  </si>
  <si>
    <t>Nora</t>
  </si>
  <si>
    <t>Sant'Antioco</t>
  </si>
  <si>
    <t>Sulcitanus Portus</t>
  </si>
  <si>
    <t>Mandriola</t>
  </si>
  <si>
    <t>Korakodes portus</t>
  </si>
  <si>
    <t>Torre Flavia</t>
  </si>
  <si>
    <t>Torre Astura</t>
  </si>
  <si>
    <t>Stora</t>
  </si>
  <si>
    <t>Circaeum prom.</t>
  </si>
  <si>
    <t>Circeo</t>
  </si>
  <si>
    <t>Junonis prom.</t>
  </si>
  <si>
    <t>Gaeta</t>
  </si>
  <si>
    <t>Caieta</t>
  </si>
  <si>
    <t>Sant'Angelo</t>
  </si>
  <si>
    <t>Palinuro</t>
  </si>
  <si>
    <t>Saracinello</t>
  </si>
  <si>
    <t>Cirella</t>
  </si>
  <si>
    <t>Torre Ovo</t>
  </si>
  <si>
    <t>Hemeroscopion?</t>
  </si>
  <si>
    <t>Spain E</t>
  </si>
  <si>
    <t>Ifach</t>
  </si>
  <si>
    <t>Klenovica</t>
  </si>
  <si>
    <t>Croatia</t>
  </si>
  <si>
    <t>Makarska</t>
  </si>
  <si>
    <t>Corfu</t>
  </si>
  <si>
    <t>Greece NW</t>
  </si>
  <si>
    <t>Monemvasia</t>
  </si>
  <si>
    <t>Carthage</t>
  </si>
  <si>
    <t>Parga</t>
  </si>
  <si>
    <t>Toryne</t>
  </si>
  <si>
    <t>Asprogiali</t>
  </si>
  <si>
    <t>Oeniades</t>
  </si>
  <si>
    <t>Ag. Nikolaos</t>
  </si>
  <si>
    <t>Kafkalida</t>
  </si>
  <si>
    <t>Greece Pelop</t>
  </si>
  <si>
    <t>Kokkinia</t>
  </si>
  <si>
    <t>Coron</t>
  </si>
  <si>
    <t>Asine</t>
  </si>
  <si>
    <t>Kotronas</t>
  </si>
  <si>
    <t>Teuthrone</t>
  </si>
  <si>
    <t>Sed</t>
  </si>
  <si>
    <t>Pb</t>
  </si>
  <si>
    <t>Sd</t>
  </si>
  <si>
    <t>Marathias</t>
  </si>
  <si>
    <t>Lefki</t>
  </si>
  <si>
    <t>Onougnathos</t>
  </si>
  <si>
    <t>Pavlopetri</t>
  </si>
  <si>
    <t>Notes</t>
  </si>
  <si>
    <t>Minoa</t>
  </si>
  <si>
    <t>Kantharos</t>
  </si>
  <si>
    <t>Greece Attica</t>
  </si>
  <si>
    <t>Ag. Dimitrios</t>
  </si>
  <si>
    <t>Hyphormus Portus</t>
  </si>
  <si>
    <t>Anavysos</t>
  </si>
  <si>
    <t>Mikrolimano</t>
  </si>
  <si>
    <t>Porthmos</t>
  </si>
  <si>
    <t>Daskalio</t>
  </si>
  <si>
    <t>Anastasis</t>
  </si>
  <si>
    <t>Tragana</t>
  </si>
  <si>
    <t>Gades</t>
  </si>
  <si>
    <t>Gibraltar</t>
  </si>
  <si>
    <t>L-island 
(m)</t>
  </si>
  <si>
    <t>D-island 
(m)</t>
  </si>
  <si>
    <t>b-isthm. 
(m)</t>
  </si>
  <si>
    <t>island 
axis (°N)</t>
  </si>
  <si>
    <t>isthm 
axis (°N)</t>
  </si>
  <si>
    <t>cf. Goiran (2011)</t>
  </si>
  <si>
    <t>salient axis at 160°</t>
  </si>
  <si>
    <t>Eretria</t>
  </si>
  <si>
    <t>Greece Evia</t>
  </si>
  <si>
    <t>Ag. Vasileios</t>
  </si>
  <si>
    <t>Potideia</t>
  </si>
  <si>
    <t>Greece Kalki</t>
  </si>
  <si>
    <t>Stryme</t>
  </si>
  <si>
    <t>Greece NE</t>
  </si>
  <si>
    <t>Molivoti</t>
  </si>
  <si>
    <t>Turkey W</t>
  </si>
  <si>
    <t>Potamoi</t>
  </si>
  <si>
    <t>Darica</t>
  </si>
  <si>
    <t>Paximadi</t>
  </si>
  <si>
    <t>Cyzicos</t>
  </si>
  <si>
    <t>Kapidag</t>
  </si>
  <si>
    <t>Kane</t>
  </si>
  <si>
    <t>Cana</t>
  </si>
  <si>
    <t>Phokia</t>
  </si>
  <si>
    <t>Foça</t>
  </si>
  <si>
    <t>Karantina</t>
  </si>
  <si>
    <t>Klazomenai</t>
  </si>
  <si>
    <t>Aerae</t>
  </si>
  <si>
    <t>Demircili</t>
  </si>
  <si>
    <t>Teos</t>
  </si>
  <si>
    <t>Ciçek Adasi</t>
  </si>
  <si>
    <t>Myonnesos</t>
  </si>
  <si>
    <t>Cifit Adasi</t>
  </si>
  <si>
    <t>Cw</t>
  </si>
  <si>
    <t>BW
det.</t>
  </si>
  <si>
    <t>Tarifa</t>
  </si>
  <si>
    <t>Kizik</t>
  </si>
  <si>
    <t>Lebedos</t>
  </si>
  <si>
    <t>Murtzeflos (Limnos)</t>
  </si>
  <si>
    <t>Greece isl.</t>
  </si>
  <si>
    <t>Alike</t>
  </si>
  <si>
    <t>Aliki (Thasos)</t>
  </si>
  <si>
    <t>Teichiussa</t>
  </si>
  <si>
    <t>Sapli Adasi</t>
  </si>
  <si>
    <t>Cnide</t>
  </si>
  <si>
    <t>Cnide-Triopion</t>
  </si>
  <si>
    <t>Perili</t>
  </si>
  <si>
    <t>Kiyilari</t>
  </si>
  <si>
    <t>Ciftlik Adasi</t>
  </si>
  <si>
    <t>Prasonisi (Rhodos)</t>
  </si>
  <si>
    <t>Vroulia</t>
  </si>
  <si>
    <t>Iusagura</t>
  </si>
  <si>
    <t>Tigani Cape (Crete)</t>
  </si>
  <si>
    <t>Ag. Theodori (Crete)</t>
  </si>
  <si>
    <t>Akoition</t>
  </si>
  <si>
    <t>Ag. Apostoli (Crete)</t>
  </si>
  <si>
    <t>Nirou Khani (Crete)</t>
  </si>
  <si>
    <t>Ag. Varvara (Crete)</t>
  </si>
  <si>
    <t>Mallia Metamorfosi</t>
  </si>
  <si>
    <t>Frangokastello (Crete)</t>
  </si>
  <si>
    <t>Selino</t>
  </si>
  <si>
    <t>Paleochora (Crete)</t>
  </si>
  <si>
    <t>Turkey S</t>
  </si>
  <si>
    <t>Patara beach</t>
  </si>
  <si>
    <t>Patara</t>
  </si>
  <si>
    <t>limit case tombolo/salient</t>
  </si>
  <si>
    <t>Aphrodisias</t>
  </si>
  <si>
    <t>Tisan</t>
  </si>
  <si>
    <t>Phileunte</t>
  </si>
  <si>
    <t>Cyprus</t>
  </si>
  <si>
    <t>Altinkum Beach</t>
  </si>
  <si>
    <t>Akrotiri</t>
  </si>
  <si>
    <t>Curias Prom.</t>
  </si>
  <si>
    <t>b/L</t>
  </si>
  <si>
    <t>Y</t>
  </si>
  <si>
    <t>o</t>
  </si>
  <si>
    <t>x</t>
  </si>
  <si>
    <t>Tb
fat</t>
  </si>
  <si>
    <t>Tb
nor</t>
  </si>
  <si>
    <t>Formentera</t>
  </si>
  <si>
    <t>Baleares</t>
  </si>
  <si>
    <t>Na Moltona islet</t>
  </si>
  <si>
    <t>Tunisia</t>
  </si>
  <si>
    <t>Zire</t>
  </si>
  <si>
    <t>Sidon</t>
  </si>
  <si>
    <t>Lebanon</t>
  </si>
  <si>
    <t>Tyre</t>
  </si>
  <si>
    <t>Tell Nami</t>
  </si>
  <si>
    <t>Israel</t>
  </si>
  <si>
    <t>Pigeon islets</t>
  </si>
  <si>
    <t>4 islets = dotted line over 500 m</t>
  </si>
  <si>
    <t>Netanya</t>
  </si>
  <si>
    <t>Tel Aviv</t>
  </si>
  <si>
    <t>Alexandria</t>
  </si>
  <si>
    <t>Egypt</t>
  </si>
  <si>
    <t>Platea</t>
  </si>
  <si>
    <t>Bombah</t>
  </si>
  <si>
    <t>Kainopolis</t>
  </si>
  <si>
    <t>Libya</t>
  </si>
  <si>
    <t>Maaten al-Uqla</t>
  </si>
  <si>
    <t>3 islets = dotted line over 700 m</t>
  </si>
  <si>
    <t>Ajdabiya</t>
  </si>
  <si>
    <t>Hypali insulae</t>
  </si>
  <si>
    <t>islets &amp; reef = dotted line over 1200 m</t>
  </si>
  <si>
    <t>Mysinos</t>
  </si>
  <si>
    <t>Reefs</t>
  </si>
  <si>
    <t>Mahdia</t>
  </si>
  <si>
    <t>Gummi</t>
  </si>
  <si>
    <t>Haouaria</t>
  </si>
  <si>
    <t>Cap Serrat</t>
  </si>
  <si>
    <t>Tabarka</t>
  </si>
  <si>
    <t>Thabraca</t>
  </si>
  <si>
    <t>Skikda</t>
  </si>
  <si>
    <t>Algeria</t>
  </si>
  <si>
    <t>Sidi Ferruch</t>
  </si>
  <si>
    <t>Obori?</t>
  </si>
  <si>
    <t>St
nor</t>
  </si>
  <si>
    <t>St
wk</t>
  </si>
  <si>
    <t>Cw: causeway</t>
  </si>
  <si>
    <t>Sed: Sand or Pebbles</t>
  </si>
  <si>
    <t>Piraeus</t>
  </si>
  <si>
    <t>--</t>
  </si>
  <si>
    <t>fat: b/L = 0.5 à 1.0</t>
  </si>
  <si>
    <t>L: length of island parallel to coastline</t>
  </si>
  <si>
    <t>b: smallest width of isthmus, or width of salient at inflexion point</t>
  </si>
  <si>
    <t>d: distance of salient tip to initial straight coastline</t>
  </si>
  <si>
    <t>D: distance of island to initial straight coastline</t>
  </si>
  <si>
    <t>or nearly invisible salient, weak response, no mvt of the tip</t>
  </si>
  <si>
    <t>d-salient
(m)</t>
  </si>
  <si>
    <t>Tb: full tombolo (b &gt; 0): normal, or fat, or ombilical, has no inflexion point</t>
  </si>
  <si>
    <t>weak salient: b/d &gt; 5</t>
  </si>
  <si>
    <t>Tombolo: L/D &gt; 2</t>
  </si>
  <si>
    <t xml:space="preserve">Tombolo: </t>
  </si>
  <si>
    <t xml:space="preserve">Salient: </t>
  </si>
  <si>
    <t>if b is increasing (e.g. accreting from normal to fat) you move along a horizontal line with L/D = ct</t>
  </si>
  <si>
    <t>from left to right</t>
  </si>
  <si>
    <t>in order to create a developed salient that will end up into a tombolo</t>
  </si>
  <si>
    <t>Cyzicos island is a monster !</t>
  </si>
  <si>
    <t>d-salient=200 m can be discussed (but see FIG)</t>
  </si>
  <si>
    <t>D=600 m can be discussed (but see FIG)</t>
  </si>
  <si>
    <t>triangle</t>
  </si>
  <si>
    <t>single artificial detached breakwater</t>
  </si>
  <si>
    <t>multiple artificial detached breakwaters</t>
  </si>
  <si>
    <t>square</t>
  </si>
  <si>
    <t>normal: b/L = 0.05 à 0.5</t>
  </si>
  <si>
    <t>L/D &gt; 0.65</t>
  </si>
  <si>
    <t>L/D &lt; 0.65</t>
  </si>
  <si>
    <t>Natural salients:</t>
  </si>
  <si>
    <t>Artificial salients:</t>
  </si>
  <si>
    <t>Zoom on small values:</t>
  </si>
  <si>
    <t>Natural tombolos:</t>
  </si>
  <si>
    <t>Artificial tombolos:</t>
  </si>
  <si>
    <t>General conclusion:</t>
  </si>
  <si>
    <t>but beware !!</t>
  </si>
  <si>
    <t>tombolos may connect and disconnect (= become salient)</t>
  </si>
  <si>
    <t>Salient: L/D = 0.5 to 1.3</t>
  </si>
  <si>
    <t>Tombolo: L/D &gt; 1.3</t>
  </si>
  <si>
    <t>Limited response: L/D &lt; 0.5</t>
  </si>
  <si>
    <t>Salient: L/D = 0.5 to 2</t>
  </si>
  <si>
    <t>no effect: L/D &lt; 0.2</t>
  </si>
  <si>
    <t>Weak salient: L/D = 0.2 to 0.5</t>
  </si>
  <si>
    <t>Tombolo: L/D &gt; 0.67</t>
  </si>
  <si>
    <t>Salient: L/D = 0.3 to 0.67</t>
  </si>
  <si>
    <t>Limited response: L/D &lt; 0.3</t>
  </si>
  <si>
    <t>St: salient: normal, with some mvt of the tip depending on wave direction,</t>
  </si>
  <si>
    <t>if b is decreasing (e.g. accreting from weak to normal)</t>
  </si>
  <si>
    <t>you move along a horizontal line with L/D = ct</t>
  </si>
  <si>
    <t>from left to right, because we suppose that as b decreases, d increases</t>
  </si>
  <si>
    <t>Sunamura &amp; Mizuno (1987) for 23 natural islands in Japan:</t>
  </si>
  <si>
    <t>)</t>
  </si>
  <si>
    <t>)  FULL</t>
  </si>
  <si>
    <t>)  AGREEMENT</t>
  </si>
  <si>
    <t>but not on the final equilibrium shoreline</t>
  </si>
  <si>
    <t>Refrences:</t>
  </si>
  <si>
    <t>normal salient: b/d = 0 to 5</t>
  </si>
  <si>
    <t>Pr</t>
  </si>
  <si>
    <t>sigma:</t>
  </si>
  <si>
    <t>moyenne:</t>
  </si>
  <si>
    <t>Moy + X</t>
  </si>
  <si>
    <t>Moy - X</t>
  </si>
  <si>
    <t>a</t>
  </si>
  <si>
    <t>Tetha</t>
  </si>
  <si>
    <t>m</t>
  </si>
  <si>
    <t>degrés</t>
  </si>
  <si>
    <t>radians</t>
  </si>
  <si>
    <t>NB: la courbe littorale est en spirale logarithmique</t>
  </si>
  <si>
    <t>limited 
waves</t>
  </si>
  <si>
    <t>Gauss curve</t>
  </si>
  <si>
    <t>Logarithmic spiral</t>
  </si>
  <si>
    <t>Our data do not counter this, as our cases with "limited waves" are scattered all around the graph</t>
  </si>
  <si>
    <t>It looks like L and b are just INDEPENDENT</t>
  </si>
  <si>
    <t>Their result showing NO EFFECT of their wave and sediment parameter ("K")</t>
  </si>
  <si>
    <t>yields that these parameters may have influence on the evolution speed</t>
  </si>
  <si>
    <t>zoom 2</t>
  </si>
  <si>
    <t>zoom 1</t>
  </si>
  <si>
    <t>mais pour le salient, on a pris une courbe de Gauss (plus facile)</t>
  </si>
  <si>
    <t>A tombolo can exist only if:</t>
  </si>
  <si>
    <t>c) an island (or obstacle) generates an area sheltered from waves,</t>
  </si>
  <si>
    <t>A tombolo consists of two sand spits connecting the mainland to an offshore island.</t>
  </si>
  <si>
    <t>Behind a small island, both sand spits will join, possibly leaving a triangular marsh area near the coastline.</t>
  </si>
  <si>
    <t>A large island may generate separate sand spits and a large marsh area (Giens, Orbetello).</t>
  </si>
  <si>
    <t>a) the initial coastline is a sandy beach (or shingle, pebbles),</t>
  </si>
  <si>
    <t>d) no currents flow between the island and the initial coastline.</t>
  </si>
  <si>
    <t>such a sand spit may encounter an island and this will look like a tombolo, but it is not because there is no wave diffraction (Cadiz).</t>
  </si>
  <si>
    <t>The beach of a tombolo follows a logarithmic spiral because of wave diffraction and refraction.</t>
  </si>
  <si>
    <t>Each tombolo is geometrically defined by L/D which is a constant,  as long as the sea level is constant.</t>
  </si>
  <si>
    <t>Salient: L/D &lt; 0.6 to 0.7</t>
  </si>
  <si>
    <t>Tombolo: L/D &gt; 0.9 to 1.0</t>
  </si>
  <si>
    <t>Rosen (1982, fig 8) for a single detached breakwater:</t>
  </si>
  <si>
    <t>Tombolo x/D = 0.33 L/D (x is clean distance along inner side of BW)</t>
  </si>
  <si>
    <t>) OK</t>
  </si>
  <si>
    <t>) wide range !</t>
  </si>
  <si>
    <t>Rosati (1990) nice overview of all formulations, but no final answers</t>
  </si>
  <si>
    <t>Dean (1973) &amp; Dalrymple (1976)</t>
  </si>
  <si>
    <t>Tombolo: L/D &gt; 1.25</t>
  </si>
  <si>
    <t>Villanova</t>
  </si>
  <si>
    <t>Bricio et al. (2008) for 27 multiple detached breakwaters on Catalan coast:</t>
  </si>
  <si>
    <t>"Dean Nb": Ho/Vf T (Ho, T of waves, Vf is fall velocity of sediment)</t>
  </si>
  <si>
    <t>but in accordance with our data (with much scatter).</t>
  </si>
  <si>
    <t>Very schematically, L/D = 1 to 2,  with much scatter</t>
  </si>
  <si>
    <t>Let's first have a look at the relationships between L and D, and b and D:</t>
  </si>
  <si>
    <t>say: L = a+b+a = b + 2a   with a = f(waves)</t>
  </si>
  <si>
    <t>then: L/D = b/D + 2a/D</t>
  </si>
  <si>
    <t>Rosen (1982, fig. 8) gives:  a/D = 0.33 L/D</t>
  </si>
  <si>
    <t xml:space="preserve">thus:  b = 0.33 L  (hence, a = b) which is of course very schematic, </t>
  </si>
  <si>
    <t>b) wave crests approach the initial coastline with an angle smaller than 45°,</t>
  </si>
  <si>
    <t>Let's now have a look at a relationship between the dimensionless parameters L/D and b/D:  again much scatter is found.</t>
  </si>
  <si>
    <t>We can distinguish "fat" tombolos with b/L around 1,</t>
  </si>
  <si>
    <t xml:space="preserve">We excluded Cyzicos (L/D = 25; b/D = 1.42; b/L = 0.06) which should have been a double tombolo </t>
  </si>
  <si>
    <t>like Orbetello, but no waves (and no sediment?) for that happening.</t>
  </si>
  <si>
    <t>fat: b/L = 0.5 to 1.0</t>
  </si>
  <si>
    <t>normal: b/L = 0.05 to 0.5</t>
  </si>
  <si>
    <t>Artificial tombolos and salients nicely mix-up with "normal" natural ones,</t>
  </si>
  <si>
    <t>and no difference is observed between single and multiple detached breakwaters</t>
  </si>
  <si>
    <t>How about the results of other researchers?</t>
  </si>
  <si>
    <t>Perhaps, a finer parameter, taking wave and sediment into account should be used,</t>
  </si>
  <si>
    <t>but no grouping of data was found there either …</t>
  </si>
  <si>
    <t>and all we can do is check if specific areas would have any effect on data scattering,</t>
  </si>
  <si>
    <t>just like the height of a mountain has little to do with its basal width, or with local wind conditions ….</t>
  </si>
  <si>
    <t>Haifa</t>
  </si>
  <si>
    <t>Suh &amp; Dalrymple (1987) scale model tests &amp; some field data</t>
  </si>
  <si>
    <t>Ming (2000) scale model tests, with interesting result on salient area</t>
  </si>
  <si>
    <t>van Rijn (2013) for artificial detached breakwaters:</t>
  </si>
  <si>
    <t>Mangor (2020) for a single detached breakwater:</t>
  </si>
  <si>
    <t xml:space="preserve">A sand spit is generated by wave crests approaching the coastline at an angle larger than 45°; </t>
  </si>
  <si>
    <t>depending on wave conditions.</t>
  </si>
  <si>
    <t>Tb
um</t>
  </si>
  <si>
    <t>and "umbilical" tombolos with b/L &lt; 0.05.</t>
  </si>
  <si>
    <t>umbilical: b/L = 0 to 0.05</t>
  </si>
  <si>
    <t>umbilical: b/L = 0 à 0.05</t>
  </si>
  <si>
    <t>maintaining the umbilical shape can only be understood if there is no sand available, or no waves</t>
  </si>
  <si>
    <t>a hyperbolic curve for L/D vs b/D</t>
  </si>
  <si>
    <t>and at L/D=1.11 and b/D=0.11 (Patara)</t>
  </si>
  <si>
    <t>and at L/D=1.45 and b/D=0.05 (Formentera)</t>
  </si>
  <si>
    <t>passing at L/D=0.69 and b/D=0.15 (Agde)</t>
  </si>
  <si>
    <t>Looking at the 5 "limit cases tombolo/salient" yields</t>
  </si>
  <si>
    <t>étiquettes sur Tomb norm et fat: b en mètres</t>
  </si>
  <si>
    <t>=&gt; rien de clair !</t>
  </si>
  <si>
    <t>Les detached sont plutôt avec les normaux</t>
  </si>
  <si>
    <t>La présentation en b/L est plus parlante qu'en b/D</t>
  </si>
  <si>
    <t>les umbilic sont à gauche b/L &lt; 0.05</t>
  </si>
  <si>
    <t>les fat sont à droite b/L &gt; 0.50</t>
  </si>
  <si>
    <t>les normaux sur b/L 0.05 à 0.50</t>
  </si>
  <si>
    <t>passing at L/D=0.69 and b/L=0.22 (Agde)</t>
  </si>
  <si>
    <t>and at L/D=1.11 and b/L=0.10 (Patara)</t>
  </si>
  <si>
    <t>and at L/D=1.45 and b/L=0.03 (Formentera)</t>
  </si>
  <si>
    <t>mais elle introduit un effet "1/L"</t>
  </si>
  <si>
    <t>d/D</t>
  </si>
  <si>
    <t>Pigeon islets is also excluded as it is a dotted line of islets with uncertain L</t>
  </si>
  <si>
    <t>étiquettes sur Tomb norm et fat: b en mètres n'apporte rien</t>
  </si>
  <si>
    <t>d/b</t>
  </si>
  <si>
    <t>on voit des tendances en oblique</t>
  </si>
  <si>
    <t>Test No</t>
  </si>
  <si>
    <t>Ho/Lo</t>
  </si>
  <si>
    <t>Dn</t>
  </si>
  <si>
    <t>T (s)</t>
  </si>
  <si>
    <t>Lo (m)</t>
  </si>
  <si>
    <t>Ho (m)</t>
  </si>
  <si>
    <t>D (m)</t>
  </si>
  <si>
    <t>L (m)</t>
  </si>
  <si>
    <t>d (m)</t>
  </si>
  <si>
    <t>Xbr (m)</t>
  </si>
  <si>
    <t>b (m)</t>
  </si>
  <si>
    <t>only tombolo</t>
  </si>
  <si>
    <t>Xbr/D</t>
  </si>
  <si>
    <t>Vf (m/s)</t>
  </si>
  <si>
    <t>Rosen tests
on salients</t>
  </si>
  <si>
    <t>Bak</t>
  </si>
  <si>
    <t>for L/D = 1 and 2 a tombolo should form …</t>
  </si>
  <si>
    <t>Xbr/D&gt;1: waves break offshore of BW</t>
  </si>
  <si>
    <t>L/D=1 &amp; 2 should be a tombolo ?!</t>
  </si>
  <si>
    <t>His salients are too short (d/D should be much larger)</t>
  </si>
  <si>
    <t>These tests may have a qualitative value, but no quantitative value</t>
  </si>
  <si>
    <t>Rosen tests (1982) with bakelite (1.42 t/m3, D50=0.64 mm, Vf = 0.029 m/s)</t>
  </si>
  <si>
    <t>étiquettes: d/b</t>
  </si>
  <si>
    <t>Rosen scale-model tests
on salients</t>
  </si>
  <si>
    <t>islets &amp; reef = dotted line over 2000 m</t>
  </si>
  <si>
    <t>islet + nearshore reefs</t>
  </si>
  <si>
    <t>but currents probably operate in the strait.</t>
  </si>
  <si>
    <t xml:space="preserve">We also exluded Pavlopetri (L/D = 4; b/d = 0.50) from the list of natural salients, as it should be a tombolo, </t>
  </si>
  <si>
    <t>e.g. the "Dean Number": De = Ho/Vf T (Ho, T of waves, Vf is fall velocity of sediment).</t>
  </si>
  <si>
    <t>Makah Bay</t>
  </si>
  <si>
    <t>Tunnel Island</t>
  </si>
  <si>
    <t>with river outlet</t>
  </si>
  <si>
    <t>Trinidad</t>
  </si>
  <si>
    <t>US-WA</t>
  </si>
  <si>
    <t>US-CA</t>
  </si>
  <si>
    <t>Point Reyes</t>
  </si>
  <si>
    <t>Venice Beach</t>
  </si>
  <si>
    <t>Punta Cabras</t>
  </si>
  <si>
    <t>Mex</t>
  </si>
  <si>
    <t>Maria</t>
  </si>
  <si>
    <t>Santa Rosalilita</t>
  </si>
  <si>
    <t>Rosarito</t>
  </si>
  <si>
    <t>Rincon</t>
  </si>
  <si>
    <t>Cabo San Lazaro</t>
  </si>
  <si>
    <t>asymetrical tombolo = headland</t>
  </si>
  <si>
    <t>Agua Verde</t>
  </si>
  <si>
    <t>Pescador</t>
  </si>
  <si>
    <t>Molino</t>
  </si>
  <si>
    <t>Lobos</t>
  </si>
  <si>
    <t>Mex-Calif Gulf</t>
  </si>
  <si>
    <t>Kino</t>
  </si>
  <si>
    <t>San Luis</t>
  </si>
  <si>
    <t>Tenacatita</t>
  </si>
  <si>
    <t>Tequepa</t>
  </si>
  <si>
    <t>Aserradores</t>
  </si>
  <si>
    <t>Nicaragua</t>
  </si>
  <si>
    <t>Manuel Antonio</t>
  </si>
  <si>
    <t>Costa Rica</t>
  </si>
  <si>
    <t>Uvita</t>
  </si>
  <si>
    <t>superb !</t>
  </si>
  <si>
    <t>Morrillo</t>
  </si>
  <si>
    <t>Panama</t>
  </si>
  <si>
    <t>Venao</t>
  </si>
  <si>
    <t>umbilical via 2 islets</t>
  </si>
  <si>
    <t>Octavia</t>
  </si>
  <si>
    <t>Colombia</t>
  </si>
  <si>
    <t>Samanco</t>
  </si>
  <si>
    <t>Peru</t>
  </si>
  <si>
    <t>Lima</t>
  </si>
  <si>
    <t>small island behind large island</t>
  </si>
  <si>
    <t>Pacachamac</t>
  </si>
  <si>
    <t>Asia</t>
  </si>
  <si>
    <t>Lomas</t>
  </si>
  <si>
    <t>Tortolas</t>
  </si>
  <si>
    <t>Chili</t>
  </si>
  <si>
    <t>Copiapo</t>
  </si>
  <si>
    <t>also a salient nearby</t>
  </si>
  <si>
    <t>Tongoy</t>
  </si>
  <si>
    <t>Yanes</t>
  </si>
  <si>
    <t>Morguilla</t>
  </si>
  <si>
    <t>Chanchan</t>
  </si>
  <si>
    <t>Godoy</t>
  </si>
  <si>
    <t>Chiloe</t>
  </si>
  <si>
    <t>2 tombolos</t>
  </si>
  <si>
    <t>Pacific coast tombolos (Vancouver-Cape Horn)</t>
  </si>
  <si>
    <t>PM</t>
  </si>
  <si>
    <t>A rocky cape is obviously not a tombolo as it does not have a sandy isthmus.</t>
  </si>
  <si>
    <t>tags: b in meters</t>
  </si>
  <si>
    <t>tags: D in meters</t>
  </si>
  <si>
    <t>les b &lt; 50 m sont bien sûr groupés à gauche</t>
  </si>
  <si>
    <t>3 isles/R Acheloos</t>
  </si>
  <si>
    <t>Latitude 
(°N)</t>
  </si>
  <si>
    <t>Longitude 
(°E)</t>
  </si>
  <si>
    <r>
      <t>Another parameter might be even better, the "Dalrymple Number": Da =  gHo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/Vf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</t>
    </r>
  </si>
  <si>
    <t>(see Komar, 1998, p 310)</t>
  </si>
  <si>
    <t xml:space="preserve">However, we usually do not have the value of these parameters on site, </t>
  </si>
  <si>
    <t>Frustrating!</t>
  </si>
  <si>
    <t>21A</t>
  </si>
  <si>
    <t>22A</t>
  </si>
  <si>
    <t>79A</t>
  </si>
  <si>
    <t>83A</t>
  </si>
  <si>
    <t>83B</t>
  </si>
  <si>
    <t>86A</t>
  </si>
  <si>
    <t>Hof Hacarmel, Haifa, Israel</t>
  </si>
  <si>
    <t>Netanya, Israel</t>
  </si>
  <si>
    <t>Sheraton Hilton, Tel Aviv, Israel</t>
  </si>
  <si>
    <t>Central Tel Aviv Coast, Israel</t>
  </si>
  <si>
    <t>Herzliya, Israel</t>
  </si>
  <si>
    <t>Kaike, Japan</t>
  </si>
  <si>
    <t>Sea Palling, Norfolk, UK</t>
  </si>
  <si>
    <t>Elmer, West Sussex, UK</t>
  </si>
  <si>
    <t>Monks Bay, UK</t>
  </si>
  <si>
    <t>Rhos on Sea, Conwy, UK</t>
  </si>
  <si>
    <t>Leasowe Bay, UK</t>
  </si>
  <si>
    <t xml:space="preserve">Winthrop Beach, MA, USA </t>
  </si>
  <si>
    <t>Colonial Beach (Central Beach), Virginia, USA</t>
  </si>
  <si>
    <t>Colonial Beach (Castlewood park), Virginia, USA</t>
  </si>
  <si>
    <t>Elm's Beach, Maryland, USA (Chesapeake Bay)</t>
  </si>
  <si>
    <t>Elk Neck state Park, Maryland, USA (Chesapeake Bay)</t>
  </si>
  <si>
    <t>Terrapin Beach, Maryland, USA (Chesapeake Bay)</t>
  </si>
  <si>
    <t>Eastern Neck, Marylands, USA (Chesapeake Bay)</t>
  </si>
  <si>
    <t>Bay Ridge, Maryland, USA (Chesapeake Bay)</t>
  </si>
  <si>
    <t>Holly Beach, Louisiana, USA (Gulf of Mexico) - Part 1</t>
  </si>
  <si>
    <t>Holly Beach, Louisiana, USA (Gulf of Mexico) - Part 2</t>
  </si>
  <si>
    <t>Grand Isle, Louisiana, USA (Gulf of Mexico) - Part 1</t>
  </si>
  <si>
    <t>Grand Isle, Louisiana, USA (Gulf of Mexico) - Part 2</t>
  </si>
  <si>
    <t>Lakeview Park, Ohio, USA (Lake Erie Coast)</t>
  </si>
  <si>
    <t>Presque Isle, Pennsylvania, USA (Lake Erie Coast)</t>
  </si>
  <si>
    <t>Lakeshore Park, Ashtabula, Ohio, USA (Lake Erie Coast)</t>
  </si>
  <si>
    <t>East Habour, Ohio, USA (Lake Erie Coast)</t>
  </si>
  <si>
    <t>Maumee Bay, Ohio, USA (Lake Erie Coast)</t>
  </si>
  <si>
    <t>Sims Park, Ohio, USA (Lake Erie Coast)</t>
  </si>
  <si>
    <t>Klode Park , Whitefish Bay, USA (Lake Michigan Coast)</t>
  </si>
  <si>
    <t>Venice, Los Angeles, USA (Pacific Coast)</t>
  </si>
  <si>
    <t>Haleiwa Beach, Hawaii, USA (Pacific Coast)</t>
  </si>
  <si>
    <t>Santa Monica, CA, USA</t>
  </si>
  <si>
    <t>Altafulla Beach, Altafulla, Tarragona, Spain</t>
  </si>
  <si>
    <t>Cubelles Beach, Cubelles, Barcelona, Spain</t>
  </si>
  <si>
    <t>Port of Pollença, Spain</t>
  </si>
  <si>
    <t>Beach of Altea, Spain</t>
  </si>
  <si>
    <t>Rihuete, Murcia, Spain</t>
  </si>
  <si>
    <t>La Garrucha, Almería, Spain</t>
  </si>
  <si>
    <t>Zapillo Beach, Spain</t>
  </si>
  <si>
    <t>Aguadulce Beach, Spain</t>
  </si>
  <si>
    <t>Castell de Ferro Beach, Spain</t>
  </si>
  <si>
    <t>Torrenueva Beach, Spain</t>
  </si>
  <si>
    <t>Fuentepiedra Beach, Spain</t>
  </si>
  <si>
    <t>Rincón de la Victoria and Cala del Moral Beaches</t>
  </si>
  <si>
    <t>Palo Beach, Málaga Spain</t>
  </si>
  <si>
    <t>Benalmádena Beach, Spain</t>
  </si>
  <si>
    <t>La Laja Beach, Spain</t>
  </si>
  <si>
    <t>Puertilo de Güimar, Spain</t>
  </si>
  <si>
    <t>Fañabé Beach, Spain</t>
  </si>
  <si>
    <t>Cunit Beach, Cunit, Tarragona, Spain</t>
  </si>
  <si>
    <t>L'Ardiaca Beach, Cambrilas, Tarragona, Spain</t>
  </si>
  <si>
    <t>Mota de Sant Pere Beach, Cubelles, Barcelona, Spain</t>
  </si>
  <si>
    <t>San Antonio Beach, Calonge, Gerona, Spain</t>
  </si>
  <si>
    <t>San Gervasio Beach, Vilanova i la Geltru, Barcelona, Spain</t>
  </si>
  <si>
    <t>Terramar Beach,Sitges, Barcelona, Spain</t>
  </si>
  <si>
    <t>Banús, Marbella, Málaga, Spain</t>
  </si>
  <si>
    <t>Fuengirola, Málaga, Spain</t>
  </si>
  <si>
    <t>Pedregalejo, Málaga, Spain</t>
  </si>
  <si>
    <t>Skagen, Kattegat, Denmark</t>
  </si>
  <si>
    <t>Liseleje, North coast of Zealand, Danmark</t>
  </si>
  <si>
    <t>Silvi Marina, Italy</t>
  </si>
  <si>
    <t>Casalbordino, Italy</t>
  </si>
  <si>
    <t>Casal Borsetti, Italy</t>
  </si>
  <si>
    <t>Lido Adriano, Italy</t>
  </si>
  <si>
    <t>Lido di Savio-Lido di Classe, Italy</t>
  </si>
  <si>
    <t>Cesenatico, Italy</t>
  </si>
  <si>
    <t>S. Mauro-Gatteo, Italy</t>
  </si>
  <si>
    <t>Bellaria-Igea Marina, Italy</t>
  </si>
  <si>
    <t>Rimini, Italy</t>
  </si>
  <si>
    <t>Misano Adriatico, Italy</t>
  </si>
  <si>
    <t>Cattolica, Italy</t>
  </si>
  <si>
    <t>Gabicce, Italy</t>
  </si>
  <si>
    <t>Casteldimezzo di Pesaro, Italy</t>
  </si>
  <si>
    <t>San Marino di Pesaro, Italy</t>
  </si>
  <si>
    <t>Pesaro-Fano, Italy</t>
  </si>
  <si>
    <t>Metaurilia, Italy</t>
  </si>
  <si>
    <t>Marotta, Italy</t>
  </si>
  <si>
    <t>Senigallia, Italy</t>
  </si>
  <si>
    <t>Falconara Marittima-Torrette di Ancona, Italy</t>
  </si>
  <si>
    <t>Ancona, Italy</t>
  </si>
  <si>
    <t>Scossicci-Porto Recanati, Italy</t>
  </si>
  <si>
    <t>Porto Potenza Picena, Italy</t>
  </si>
  <si>
    <t>Fontespina-Porto Civitanova, Italy</t>
  </si>
  <si>
    <t>From Lido di Fermo to Porto S.Giorgio, Italy</t>
  </si>
  <si>
    <t>Marina di Altidona, Italy</t>
  </si>
  <si>
    <t>Marina di Campofilone, Italy</t>
  </si>
  <si>
    <t>Cupramarittima, Italy</t>
  </si>
  <si>
    <t>Grottammare (North of Tesino river mouth), Italy</t>
  </si>
  <si>
    <t>Grottammare (South of Tesino river mouth), Italy</t>
  </si>
  <si>
    <t>San Benedetto del Tronto - Porto d’Ascoli, Italy</t>
  </si>
  <si>
    <t>Bari, Italy</t>
  </si>
  <si>
    <t>Brindisi, Italy</t>
  </si>
  <si>
    <t>Japan</t>
  </si>
  <si>
    <t>UK</t>
  </si>
  <si>
    <t>Danmark</t>
  </si>
  <si>
    <t>USA-Gt Lakes</t>
  </si>
  <si>
    <t>USA-LA</t>
  </si>
  <si>
    <t>USA-CA</t>
  </si>
  <si>
    <t>USA-Atlantic</t>
  </si>
  <si>
    <t>USA-Hawai</t>
  </si>
  <si>
    <t>7A</t>
  </si>
  <si>
    <t>8A</t>
  </si>
  <si>
    <t>12A</t>
  </si>
  <si>
    <t>13A</t>
  </si>
  <si>
    <t>17A</t>
  </si>
  <si>
    <t>19A</t>
  </si>
  <si>
    <t>19B</t>
  </si>
  <si>
    <t>9A</t>
  </si>
  <si>
    <t>42A</t>
  </si>
  <si>
    <t>52A</t>
  </si>
  <si>
    <t>66A</t>
  </si>
  <si>
    <t>69A</t>
  </si>
  <si>
    <t>71A</t>
  </si>
  <si>
    <t>72A</t>
  </si>
  <si>
    <t>77A</t>
  </si>
  <si>
    <t>Spain East</t>
  </si>
  <si>
    <t>Italy Adriatic</t>
  </si>
  <si>
    <t>Spain Mallorca</t>
  </si>
  <si>
    <t>Ras Ibn Hani</t>
  </si>
  <si>
    <t>Ugarit</t>
  </si>
  <si>
    <t>Syria</t>
  </si>
  <si>
    <t>D50 = 0.115 mm</t>
  </si>
  <si>
    <t>D50 = 0.8 mm</t>
  </si>
  <si>
    <t>D50 = 0.3 mm</t>
  </si>
  <si>
    <t>D50 = 0.5 mm</t>
  </si>
  <si>
    <t>D50 = 0.2 mm</t>
  </si>
  <si>
    <t>D50 = 0.125 mm</t>
  </si>
  <si>
    <t>D50 = 0.4 mm</t>
  </si>
  <si>
    <t>D50 = 1.0 mm</t>
  </si>
  <si>
    <t>D50 = 0.23 mm</t>
  </si>
  <si>
    <t>D50 = 0.16 mm</t>
  </si>
  <si>
    <t>D50 = 1.86 mm</t>
  </si>
  <si>
    <t>D50 = 0.14 mm</t>
  </si>
  <si>
    <t>D50 = 1.42 mm</t>
  </si>
  <si>
    <t>D50 = 0.29 mm</t>
  </si>
  <si>
    <t>NB: 79/123= 64% of tombolos are ancient settlements</t>
  </si>
  <si>
    <r>
      <t xml:space="preserve">Khuong data
</t>
    </r>
    <r>
      <rPr>
        <sz val="11"/>
        <color rgb="FFFF0000"/>
        <rFont val="Calibri"/>
        <family val="2"/>
        <scheme val="minor"/>
      </rPr>
      <t>(revised data)</t>
    </r>
  </si>
  <si>
    <r>
      <rPr>
        <sz val="11"/>
        <color rgb="FFFF0000"/>
        <rFont val="Calibri"/>
        <family val="2"/>
        <scheme val="minor"/>
      </rPr>
      <t>Tel Aviv</t>
    </r>
    <r>
      <rPr>
        <sz val="11"/>
        <color theme="1"/>
        <rFont val="Calibri"/>
        <family val="2"/>
        <scheme val="minor"/>
      </rPr>
      <t>, Israel</t>
    </r>
  </si>
  <si>
    <t xml:space="preserve">5 detached breakwaters with small gaps forming a single structure </t>
  </si>
  <si>
    <t>not relevant</t>
  </si>
  <si>
    <t xml:space="preserve"> X</t>
  </si>
  <si>
    <t>submerged breakwater</t>
  </si>
  <si>
    <t>Spain Canaria</t>
  </si>
  <si>
    <t>quasi-continuous breakwater</t>
  </si>
  <si>
    <t>not relevant: not a tombolo but a "T" groyne</t>
  </si>
  <si>
    <t>D50 = 0.31 mm, not relevant: not a tombolo but a "T" groyne</t>
  </si>
  <si>
    <t>D50 = 1.55 mm, quasi-continuous breakwater</t>
  </si>
  <si>
    <t xml:space="preserve"> d/D is far too small</t>
  </si>
  <si>
    <t>L/D&gt;=0.67 is limit for tombolo</t>
  </si>
  <si>
    <r>
      <t xml:space="preserve">Khuong data </t>
    </r>
    <r>
      <rPr>
        <sz val="11"/>
        <color theme="1"/>
        <rFont val="Calibri"/>
        <family val="2"/>
        <scheme val="minor"/>
      </rPr>
      <t>(irrelevant data is deleted)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NB: his measurement of L &amp; D may differ from mine</t>
    </r>
  </si>
  <si>
    <t>continuous breakwater</t>
  </si>
  <si>
    <t>y</t>
  </si>
  <si>
    <r>
      <t>y=0.5X-0.1X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</si>
  <si>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y=0.6X-0.12X</t>
    </r>
    <r>
      <rPr>
        <vertAlign val="superscript"/>
        <sz val="11"/>
        <color theme="1"/>
        <rFont val="Calibri"/>
        <family val="2"/>
        <scheme val="minor"/>
      </rPr>
      <t>2</t>
    </r>
  </si>
  <si>
    <t>y=0.43 X puiss 2/3</t>
  </si>
  <si>
    <t>Un bonne formule serait une fonction de L/D et d'un autre élément extérieur (houle, etc)</t>
  </si>
  <si>
    <t>Cette formule a peu d'intérêt car elle se réfère à des éléments implicites d et b dans d/b</t>
  </si>
  <si>
    <t>Piombino</t>
  </si>
  <si>
    <t>Populonio</t>
  </si>
  <si>
    <t>d/D = 0.25 - 0.4*L/D + (d/b)puiss 2/3</t>
  </si>
  <si>
    <t>sand spit: not a tombolo</t>
  </si>
  <si>
    <t>Cadiz</t>
  </si>
  <si>
    <t>unclear patterns</t>
  </si>
  <si>
    <t>probably a headland</t>
  </si>
  <si>
    <t>lateral waves = headland?</t>
  </si>
  <si>
    <t>headland?</t>
  </si>
  <si>
    <t>headland</t>
  </si>
  <si>
    <t>man-made connection?</t>
  </si>
  <si>
    <t>Enez</t>
  </si>
  <si>
    <t>Ainos</t>
  </si>
  <si>
    <t>Note 81 sites out of 125 were ancient settlements (65%)</t>
  </si>
  <si>
    <t>x (d/b)</t>
  </si>
  <si>
    <t>y (L/D)</t>
  </si>
  <si>
    <t>Figure utilisée pour "Salient formula" (voir ppt)</t>
  </si>
  <si>
    <t>not relevant? Far too large island, currents in strait?</t>
  </si>
  <si>
    <t>island mostly submerged</t>
  </si>
  <si>
    <t>Suspect beachrock perp. coastline</t>
  </si>
  <si>
    <t>headland with 2 wave climates</t>
  </si>
  <si>
    <t>very special case with wide submerged reef area</t>
  </si>
  <si>
    <t>not relevant headland? with rocky east 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</si>
</sst>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2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/>
    </xf>
    <xf numFmtId="2" fontId="0" fillId="0" borderId="1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2" fontId="0" fillId="0" borderId="2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0" fillId="0" borderId="0" xfId="0" applyNumberFormat="1"/>
    <xf numFmtId="0" fontId="0" fillId="0" borderId="0" xfId="0" quotePrefix="1"/>
    <xf numFmtId="165" fontId="0" fillId="0" borderId="0" xfId="0" applyNumberFormat="1" applyAlignment="1">
      <alignment horizontal="center"/>
    </xf>
    <xf numFmtId="165" fontId="0" fillId="7" borderId="0" xfId="0" applyNumberFormat="1" applyFill="1" applyAlignment="1">
      <alignment horizontal="center"/>
    </xf>
    <xf numFmtId="0" fontId="0" fillId="8" borderId="0" xfId="0" applyFill="1" applyAlignment="1">
      <alignment horizontal="left"/>
    </xf>
    <xf numFmtId="0" fontId="1" fillId="8" borderId="0" xfId="0" applyFont="1" applyFill="1" applyAlignment="1">
      <alignment vertical="top" wrapText="1"/>
    </xf>
    <xf numFmtId="2" fontId="0" fillId="8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left"/>
    </xf>
    <xf numFmtId="0" fontId="1" fillId="2" borderId="0" xfId="0" applyFont="1" applyFill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0" fontId="1" fillId="8" borderId="0" xfId="0" applyFont="1" applyFill="1" applyAlignment="1">
      <alignment horizontal="left" vertical="top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2" fontId="0" fillId="10" borderId="0" xfId="0" applyNumberFormat="1" applyFill="1" applyAlignment="1">
      <alignment horizontal="center"/>
    </xf>
    <xf numFmtId="0" fontId="0" fillId="8" borderId="0" xfId="0" applyFill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1" fillId="10" borderId="0" xfId="0" applyFont="1" applyFill="1" applyAlignment="1">
      <alignment vertical="top" wrapText="1"/>
    </xf>
    <xf numFmtId="0" fontId="1" fillId="8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Tombolos</a:t>
            </a:r>
          </a:p>
        </c:rich>
      </c:tx>
      <c:layout>
        <c:manualLayout>
          <c:xMode val="edge"/>
          <c:yMode val="edge"/>
          <c:x val="0.41427329884025227"/>
          <c:y val="1.2698412698412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Nat Tombolos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'Nat. Tombolos'!$M$2:$M$41</c:f>
              <c:numCache>
                <c:formatCode>0.00</c:formatCode>
                <c:ptCount val="40"/>
                <c:pt idx="0">
                  <c:v>0.3</c:v>
                </c:pt>
                <c:pt idx="1">
                  <c:v>0.31176470588235294</c:v>
                </c:pt>
                <c:pt idx="2">
                  <c:v>9.0909090909090912E-2</c:v>
                </c:pt>
                <c:pt idx="3">
                  <c:v>0.34210526315789475</c:v>
                </c:pt>
                <c:pt idx="4">
                  <c:v>0.3</c:v>
                </c:pt>
                <c:pt idx="5">
                  <c:v>0.11538461538461539</c:v>
                </c:pt>
                <c:pt idx="6">
                  <c:v>5.5555555555555552E-2</c:v>
                </c:pt>
                <c:pt idx="7">
                  <c:v>9.0909090909090912E-2</c:v>
                </c:pt>
                <c:pt idx="8">
                  <c:v>0.16666666666666666</c:v>
                </c:pt>
                <c:pt idx="9">
                  <c:v>0.8</c:v>
                </c:pt>
                <c:pt idx="10">
                  <c:v>7.4999999999999997E-2</c:v>
                </c:pt>
                <c:pt idx="11">
                  <c:v>0.10714285714285714</c:v>
                </c:pt>
                <c:pt idx="12">
                  <c:v>0.28409090909090912</c:v>
                </c:pt>
                <c:pt idx="13">
                  <c:v>8.6956521739130432E-2</c:v>
                </c:pt>
                <c:pt idx="14">
                  <c:v>7.407407407407407E-2</c:v>
                </c:pt>
                <c:pt idx="15">
                  <c:v>0.32142857142857145</c:v>
                </c:pt>
                <c:pt idx="16">
                  <c:v>0.64</c:v>
                </c:pt>
                <c:pt idx="17">
                  <c:v>0.4642857142857143</c:v>
                </c:pt>
                <c:pt idx="18">
                  <c:v>4.5454545454545456E-2</c:v>
                </c:pt>
                <c:pt idx="19">
                  <c:v>0.27</c:v>
                </c:pt>
                <c:pt idx="20">
                  <c:v>0.33333333333333331</c:v>
                </c:pt>
                <c:pt idx="21">
                  <c:v>0.11842105263157894</c:v>
                </c:pt>
                <c:pt idx="22">
                  <c:v>0.17499999999999999</c:v>
                </c:pt>
                <c:pt idx="23">
                  <c:v>0.5</c:v>
                </c:pt>
                <c:pt idx="24">
                  <c:v>0.9</c:v>
                </c:pt>
                <c:pt idx="25">
                  <c:v>0.87272727272727268</c:v>
                </c:pt>
                <c:pt idx="26">
                  <c:v>0.33333333333333331</c:v>
                </c:pt>
                <c:pt idx="27">
                  <c:v>0.31578947368421051</c:v>
                </c:pt>
                <c:pt idx="28">
                  <c:v>0.2</c:v>
                </c:pt>
                <c:pt idx="29">
                  <c:v>0.4375</c:v>
                </c:pt>
                <c:pt idx="30">
                  <c:v>0.6</c:v>
                </c:pt>
                <c:pt idx="31">
                  <c:v>0.58333333333333337</c:v>
                </c:pt>
                <c:pt idx="32">
                  <c:v>0.5625</c:v>
                </c:pt>
                <c:pt idx="33">
                  <c:v>1.25</c:v>
                </c:pt>
                <c:pt idx="34">
                  <c:v>0.22727272727272727</c:v>
                </c:pt>
                <c:pt idx="35">
                  <c:v>0.3125</c:v>
                </c:pt>
                <c:pt idx="36">
                  <c:v>0.4</c:v>
                </c:pt>
                <c:pt idx="37">
                  <c:v>0.7</c:v>
                </c:pt>
                <c:pt idx="38">
                  <c:v>0.38461538461538464</c:v>
                </c:pt>
                <c:pt idx="39">
                  <c:v>1.4166666666666667</c:v>
                </c:pt>
              </c:numCache>
            </c:numRef>
          </c:xVal>
          <c:yVal>
            <c:numRef>
              <c:f>'Nat. Tombolos'!$L$2:$L$41</c:f>
              <c:numCache>
                <c:formatCode>0.00</c:formatCode>
                <c:ptCount val="40"/>
                <c:pt idx="0">
                  <c:v>0.75</c:v>
                </c:pt>
                <c:pt idx="1">
                  <c:v>0.76470588235294112</c:v>
                </c:pt>
                <c:pt idx="2">
                  <c:v>0.81818181818181823</c:v>
                </c:pt>
                <c:pt idx="3">
                  <c:v>0.84210526315789469</c:v>
                </c:pt>
                <c:pt idx="4">
                  <c:v>0.85</c:v>
                </c:pt>
                <c:pt idx="5">
                  <c:v>0.88461538461538458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1.075</c:v>
                </c:pt>
                <c:pt idx="11">
                  <c:v>1.1071428571428572</c:v>
                </c:pt>
                <c:pt idx="12">
                  <c:v>1.1363636363636365</c:v>
                </c:pt>
                <c:pt idx="13">
                  <c:v>1.173913043478261</c:v>
                </c:pt>
                <c:pt idx="14">
                  <c:v>1.2222222222222223</c:v>
                </c:pt>
                <c:pt idx="15">
                  <c:v>1.25</c:v>
                </c:pt>
                <c:pt idx="16">
                  <c:v>1.4</c:v>
                </c:pt>
                <c:pt idx="17">
                  <c:v>1.4285714285714286</c:v>
                </c:pt>
                <c:pt idx="18">
                  <c:v>1.4545454545454546</c:v>
                </c:pt>
                <c:pt idx="19">
                  <c:v>1.46</c:v>
                </c:pt>
                <c:pt idx="20">
                  <c:v>1.6</c:v>
                </c:pt>
                <c:pt idx="21">
                  <c:v>1.7105263157894737</c:v>
                </c:pt>
                <c:pt idx="22">
                  <c:v>1.75</c:v>
                </c:pt>
                <c:pt idx="23">
                  <c:v>1.8</c:v>
                </c:pt>
                <c:pt idx="24">
                  <c:v>1.9</c:v>
                </c:pt>
                <c:pt idx="25">
                  <c:v>2.1090909090909089</c:v>
                </c:pt>
                <c:pt idx="26">
                  <c:v>2.1666666666666665</c:v>
                </c:pt>
                <c:pt idx="27">
                  <c:v>2.2105263157894739</c:v>
                </c:pt>
                <c:pt idx="28">
                  <c:v>2.25</c:v>
                </c:pt>
                <c:pt idx="29">
                  <c:v>2.375</c:v>
                </c:pt>
                <c:pt idx="30">
                  <c:v>2.4666666666666668</c:v>
                </c:pt>
                <c:pt idx="31">
                  <c:v>2.5</c:v>
                </c:pt>
                <c:pt idx="32">
                  <c:v>3.125</c:v>
                </c:pt>
                <c:pt idx="33">
                  <c:v>3.6</c:v>
                </c:pt>
                <c:pt idx="34">
                  <c:v>3.6363636363636362</c:v>
                </c:pt>
                <c:pt idx="35">
                  <c:v>3.75</c:v>
                </c:pt>
                <c:pt idx="36">
                  <c:v>4.8666666666666663</c:v>
                </c:pt>
                <c:pt idx="37">
                  <c:v>5</c:v>
                </c:pt>
                <c:pt idx="38">
                  <c:v>6.9230769230769234</c:v>
                </c:pt>
                <c:pt idx="39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1A-478E-BEDC-864F9ADA0C17}"/>
            </c:ext>
          </c:extLst>
        </c:ser>
        <c:ser>
          <c:idx val="8"/>
          <c:order val="1"/>
          <c:tx>
            <c:v>Nat Tombolos (fat)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'Nat. Tombolos'!$M$42:$M$61</c:f>
              <c:numCache>
                <c:formatCode>0.00</c:formatCode>
                <c:ptCount val="20"/>
                <c:pt idx="0">
                  <c:v>0.32222222222222224</c:v>
                </c:pt>
                <c:pt idx="1">
                  <c:v>0.61111111111111116</c:v>
                </c:pt>
                <c:pt idx="2">
                  <c:v>0.42499999999999999</c:v>
                </c:pt>
                <c:pt idx="3">
                  <c:v>0.5</c:v>
                </c:pt>
                <c:pt idx="4">
                  <c:v>0.55454545454545456</c:v>
                </c:pt>
                <c:pt idx="5">
                  <c:v>0.66666666666666663</c:v>
                </c:pt>
                <c:pt idx="6">
                  <c:v>0.6</c:v>
                </c:pt>
                <c:pt idx="7">
                  <c:v>0.69565217391304346</c:v>
                </c:pt>
                <c:pt idx="8">
                  <c:v>0.8571428571428571</c:v>
                </c:pt>
                <c:pt idx="9">
                  <c:v>0.66666666666666663</c:v>
                </c:pt>
                <c:pt idx="10">
                  <c:v>0.58333333333333337</c:v>
                </c:pt>
                <c:pt idx="11">
                  <c:v>0.9</c:v>
                </c:pt>
                <c:pt idx="12">
                  <c:v>0.7142857142857143</c:v>
                </c:pt>
                <c:pt idx="13">
                  <c:v>1.0714285714285714</c:v>
                </c:pt>
                <c:pt idx="14">
                  <c:v>1.0307692307692307</c:v>
                </c:pt>
                <c:pt idx="15">
                  <c:v>1</c:v>
                </c:pt>
                <c:pt idx="16">
                  <c:v>1.25</c:v>
                </c:pt>
                <c:pt idx="17">
                  <c:v>1.3333333333333333</c:v>
                </c:pt>
                <c:pt idx="18">
                  <c:v>2.6</c:v>
                </c:pt>
                <c:pt idx="19">
                  <c:v>5.15</c:v>
                </c:pt>
              </c:numCache>
            </c:numRef>
          </c:xVal>
          <c:yVal>
            <c:numRef>
              <c:f>'Nat. Tombolos'!$L$42:$L$61</c:f>
              <c:numCache>
                <c:formatCode>0.00</c:formatCode>
                <c:ptCount val="20"/>
                <c:pt idx="0">
                  <c:v>0.66666666666666663</c:v>
                </c:pt>
                <c:pt idx="1">
                  <c:v>0.64444444444444449</c:v>
                </c:pt>
                <c:pt idx="2">
                  <c:v>0.70833333333333337</c:v>
                </c:pt>
                <c:pt idx="3">
                  <c:v>0.75</c:v>
                </c:pt>
                <c:pt idx="4">
                  <c:v>0.81818181818181823</c:v>
                </c:pt>
                <c:pt idx="5">
                  <c:v>0.88888888888888884</c:v>
                </c:pt>
                <c:pt idx="6">
                  <c:v>0.9</c:v>
                </c:pt>
                <c:pt idx="7">
                  <c:v>0.95652173913043481</c:v>
                </c:pt>
                <c:pt idx="8">
                  <c:v>1</c:v>
                </c:pt>
                <c:pt idx="9">
                  <c:v>1</c:v>
                </c:pt>
                <c:pt idx="10">
                  <c:v>1.0833333333333333</c:v>
                </c:pt>
                <c:pt idx="11">
                  <c:v>1.2</c:v>
                </c:pt>
                <c:pt idx="12">
                  <c:v>1.2142857142857142</c:v>
                </c:pt>
                <c:pt idx="13">
                  <c:v>1.3571428571428572</c:v>
                </c:pt>
                <c:pt idx="14">
                  <c:v>1.476923076923077</c:v>
                </c:pt>
                <c:pt idx="15">
                  <c:v>1.5</c:v>
                </c:pt>
                <c:pt idx="16">
                  <c:v>1.55</c:v>
                </c:pt>
                <c:pt idx="17">
                  <c:v>1.8518518518518519</c:v>
                </c:pt>
                <c:pt idx="18">
                  <c:v>6.2</c:v>
                </c:pt>
                <c:pt idx="19">
                  <c:v>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1A-478E-BEDC-864F9ADA0C17}"/>
            </c:ext>
          </c:extLst>
        </c:ser>
        <c:ser>
          <c:idx val="9"/>
          <c:order val="2"/>
          <c:tx>
            <c:v>Nat Tombolos (ombilical)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chemeClr val="accent4">
                  <a:lumMod val="60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'Nat. Tombolos'!$M$62:$M$78</c:f>
              <c:numCache>
                <c:formatCode>0.00</c:formatCode>
                <c:ptCount val="17"/>
                <c:pt idx="0">
                  <c:v>2.5000000000000001E-3</c:v>
                </c:pt>
                <c:pt idx="1">
                  <c:v>5.8823529411764705E-3</c:v>
                </c:pt>
                <c:pt idx="2">
                  <c:v>3.5714285714285713E-3</c:v>
                </c:pt>
                <c:pt idx="3">
                  <c:v>0.01</c:v>
                </c:pt>
                <c:pt idx="4">
                  <c:v>3.1250000000000002E-3</c:v>
                </c:pt>
                <c:pt idx="5">
                  <c:v>2.8301886792452831E-2</c:v>
                </c:pt>
                <c:pt idx="6">
                  <c:v>2.7272727272727271E-2</c:v>
                </c:pt>
                <c:pt idx="7">
                  <c:v>0.05</c:v>
                </c:pt>
                <c:pt idx="8">
                  <c:v>0.04</c:v>
                </c:pt>
                <c:pt idx="9">
                  <c:v>2E-3</c:v>
                </c:pt>
                <c:pt idx="10">
                  <c:v>4.8000000000000001E-2</c:v>
                </c:pt>
                <c:pt idx="11">
                  <c:v>0.05</c:v>
                </c:pt>
                <c:pt idx="12">
                  <c:v>8.3333333333333332E-3</c:v>
                </c:pt>
                <c:pt idx="13">
                  <c:v>0.12727272727272726</c:v>
                </c:pt>
                <c:pt idx="14">
                  <c:v>0.03</c:v>
                </c:pt>
                <c:pt idx="15">
                  <c:v>0.3</c:v>
                </c:pt>
                <c:pt idx="16">
                  <c:v>0.43333333333333335</c:v>
                </c:pt>
              </c:numCache>
            </c:numRef>
          </c:xVal>
          <c:yVal>
            <c:numRef>
              <c:f>'Nat. Tombolos'!$L$62:$L$78</c:f>
              <c:numCache>
                <c:formatCode>0.00</c:formatCode>
                <c:ptCount val="17"/>
                <c:pt idx="0">
                  <c:v>0.65</c:v>
                </c:pt>
                <c:pt idx="1">
                  <c:v>0.6470588235294118</c:v>
                </c:pt>
                <c:pt idx="2">
                  <c:v>0.6785714285714286</c:v>
                </c:pt>
                <c:pt idx="3">
                  <c:v>0.7</c:v>
                </c:pt>
                <c:pt idx="4">
                  <c:v>0.8125</c:v>
                </c:pt>
                <c:pt idx="5">
                  <c:v>0.94339622641509435</c:v>
                </c:pt>
                <c:pt idx="6">
                  <c:v>1</c:v>
                </c:pt>
                <c:pt idx="7">
                  <c:v>1.05</c:v>
                </c:pt>
                <c:pt idx="8">
                  <c:v>1.1399999999999999</c:v>
                </c:pt>
                <c:pt idx="9">
                  <c:v>1.2</c:v>
                </c:pt>
                <c:pt idx="10">
                  <c:v>1.2</c:v>
                </c:pt>
                <c:pt idx="11">
                  <c:v>1.5</c:v>
                </c:pt>
                <c:pt idx="12">
                  <c:v>1.6666666666666667</c:v>
                </c:pt>
                <c:pt idx="13">
                  <c:v>2.4545454545454546</c:v>
                </c:pt>
                <c:pt idx="14">
                  <c:v>3.6</c:v>
                </c:pt>
                <c:pt idx="15">
                  <c:v>7.4</c:v>
                </c:pt>
                <c:pt idx="16">
                  <c:v>9.3333333333333339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1A-478E-BEDC-864F9ADA0C17}"/>
            </c:ext>
          </c:extLst>
        </c:ser>
        <c:ser>
          <c:idx val="1"/>
          <c:order val="3"/>
          <c:tx>
            <c:v>b/L = 1.0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0"/>
                  <c:y val="-1.01587301587301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1A-478E-BEDC-864F9ADA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(FIG!$C$91,FIG!$C$93)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(FIG!$B$91,FIG!$B$93)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1A-478E-BEDC-864F9ADA0C17}"/>
            </c:ext>
          </c:extLst>
        </c:ser>
        <c:ser>
          <c:idx val="2"/>
          <c:order val="4"/>
          <c:tx>
            <c:v>b/L = 0.5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0"/>
                  <c:y val="-1.269841269841269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1A-478E-BEDC-864F9ADA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(FIG!$C$91,FIG!$C$95)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(FIG!$B$91,FIG!$B$95)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1A-478E-BEDC-864F9ADA0C17}"/>
            </c:ext>
          </c:extLst>
        </c:ser>
        <c:ser>
          <c:idx val="4"/>
          <c:order val="5"/>
          <c:tx>
            <c:v>b/L = 0.25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0"/>
                  <c:y val="-1.01587301587301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1A-478E-BEDC-864F9ADA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(FIG!$C$91,FIG!$C$97)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(FIG!$B$91,FIG!$B$97)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71A-478E-BEDC-864F9ADA0C17}"/>
            </c:ext>
          </c:extLst>
        </c:ser>
        <c:ser>
          <c:idx val="5"/>
          <c:order val="6"/>
          <c:tx>
            <c:v>b/L = 0.15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CA-40B4-BFAF-BFFEB3AED82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(FIG!$C$91,FIG!$C$99)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xVal>
          <c:yVal>
            <c:numRef>
              <c:f>(FIG!$B$91,FIG!$B$99)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71A-478E-BEDC-864F9ADA0C17}"/>
            </c:ext>
          </c:extLst>
        </c:ser>
        <c:ser>
          <c:idx val="7"/>
          <c:order val="7"/>
          <c:tx>
            <c:v>b/L = 0.05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B71A-478E-BEDC-864F9ADA0C1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1A-478E-BEDC-864F9ADA0C1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(FIG!$C$91,FIG!$C$101)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(FIG!$B$91,FIG!$B$101)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71A-478E-BEDC-864F9ADA0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</c:valAx>
      <c:valAx>
        <c:axId val="7332504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L/D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44991141732283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Tombolos &amp; Salients</a:t>
            </a:r>
          </a:p>
        </c:rich>
      </c:tx>
      <c:layout>
        <c:manualLayout>
          <c:xMode val="edge"/>
          <c:yMode val="edge"/>
          <c:x val="0.29123359580052488"/>
          <c:y val="1.5950434403799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Spain E &amp; Baleares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ALL!$N$7:$N$26</c:f>
              <c:numCache>
                <c:formatCode>0.00</c:formatCode>
                <c:ptCount val="20"/>
                <c:pt idx="0">
                  <c:v>6.9767441860465115E-2</c:v>
                </c:pt>
                <c:pt idx="1">
                  <c:v>1.1382113821138211</c:v>
                </c:pt>
                <c:pt idx="2">
                  <c:v>0.11764705882352941</c:v>
                </c:pt>
                <c:pt idx="3">
                  <c:v>2</c:v>
                </c:pt>
                <c:pt idx="4">
                  <c:v>0.35294117647058826</c:v>
                </c:pt>
                <c:pt idx="5">
                  <c:v>3.125E-2</c:v>
                </c:pt>
                <c:pt idx="6">
                  <c:v>0.66666666666666663</c:v>
                </c:pt>
                <c:pt idx="7">
                  <c:v>0.23333333333333334</c:v>
                </c:pt>
                <c:pt idx="8">
                  <c:v>0.44827586206896552</c:v>
                </c:pt>
                <c:pt idx="9">
                  <c:v>0.52500000000000002</c:v>
                </c:pt>
                <c:pt idx="10">
                  <c:v>0.53103448275862064</c:v>
                </c:pt>
                <c:pt idx="11">
                  <c:v>0.75</c:v>
                </c:pt>
                <c:pt idx="12">
                  <c:v>0.48780487804878048</c:v>
                </c:pt>
                <c:pt idx="13">
                  <c:v>0.24390243902439024</c:v>
                </c:pt>
                <c:pt idx="14">
                  <c:v>3.4722222222222223</c:v>
                </c:pt>
                <c:pt idx="15">
                  <c:v>1.0476190476190477</c:v>
                </c:pt>
                <c:pt idx="16">
                  <c:v>0.58536585365853655</c:v>
                </c:pt>
                <c:pt idx="17">
                  <c:v>0.25</c:v>
                </c:pt>
                <c:pt idx="18">
                  <c:v>0.13043478260869565</c:v>
                </c:pt>
                <c:pt idx="19">
                  <c:v>7.407407407407407E-2</c:v>
                </c:pt>
              </c:numCache>
            </c:numRef>
          </c:xVal>
          <c:yVal>
            <c:numRef>
              <c:f>ALL!$L$7:$L$26</c:f>
              <c:numCache>
                <c:formatCode>0.00</c:formatCode>
                <c:ptCount val="20"/>
                <c:pt idx="0">
                  <c:v>1.075</c:v>
                </c:pt>
                <c:pt idx="1">
                  <c:v>0.246</c:v>
                </c:pt>
                <c:pt idx="2">
                  <c:v>1</c:v>
                </c:pt>
                <c:pt idx="3">
                  <c:v>0.27272727272727271</c:v>
                </c:pt>
                <c:pt idx="4">
                  <c:v>0.85</c:v>
                </c:pt>
                <c:pt idx="5">
                  <c:v>1.4545454545454546</c:v>
                </c:pt>
                <c:pt idx="6">
                  <c:v>0.66666666666666663</c:v>
                </c:pt>
                <c:pt idx="7">
                  <c:v>0.83333333333333337</c:v>
                </c:pt>
                <c:pt idx="8">
                  <c:v>2.2307692307692308</c:v>
                </c:pt>
                <c:pt idx="9">
                  <c:v>1.7777777777777777</c:v>
                </c:pt>
                <c:pt idx="10">
                  <c:v>1</c:v>
                </c:pt>
                <c:pt idx="11">
                  <c:v>0.88888888888888884</c:v>
                </c:pt>
                <c:pt idx="12">
                  <c:v>1.5769230769230769</c:v>
                </c:pt>
                <c:pt idx="13">
                  <c:v>1.3666666666666667</c:v>
                </c:pt>
                <c:pt idx="14">
                  <c:v>0.32727272727272727</c:v>
                </c:pt>
                <c:pt idx="15">
                  <c:v>0.4375</c:v>
                </c:pt>
                <c:pt idx="16">
                  <c:v>0.82</c:v>
                </c:pt>
                <c:pt idx="17">
                  <c:v>0.86956521739130432</c:v>
                </c:pt>
                <c:pt idx="18">
                  <c:v>0.88461538461538458</c:v>
                </c:pt>
                <c:pt idx="19">
                  <c:v>1.173913043478261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676-463A-B551-7BD1E3269840}"/>
            </c:ext>
          </c:extLst>
        </c:ser>
        <c:ser>
          <c:idx val="3"/>
          <c:order val="1"/>
          <c:tx>
            <c:v>France 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ALL!$N$27:$N$37</c:f>
              <c:numCache>
                <c:formatCode>0.00</c:formatCode>
                <c:ptCount val="11"/>
                <c:pt idx="0">
                  <c:v>0.6428571428571429</c:v>
                </c:pt>
                <c:pt idx="1">
                  <c:v>0.41176470588235292</c:v>
                </c:pt>
                <c:pt idx="2">
                  <c:v>0.5714285714285714</c:v>
                </c:pt>
                <c:pt idx="3">
                  <c:v>0.5</c:v>
                </c:pt>
                <c:pt idx="4">
                  <c:v>0.216</c:v>
                </c:pt>
                <c:pt idx="5">
                  <c:v>0.4</c:v>
                </c:pt>
                <c:pt idx="6">
                  <c:v>0.56521739130434778</c:v>
                </c:pt>
                <c:pt idx="7">
                  <c:v>0.1</c:v>
                </c:pt>
                <c:pt idx="8">
                  <c:v>0.5</c:v>
                </c:pt>
                <c:pt idx="9">
                  <c:v>0.18493150684931506</c:v>
                </c:pt>
                <c:pt idx="10">
                  <c:v>0.16666666666666666</c:v>
                </c:pt>
              </c:numCache>
            </c:numRef>
          </c:xVal>
          <c:yVal>
            <c:numRef>
              <c:f>ALL!$L$27:$L$37</c:f>
              <c:numCache>
                <c:formatCode>0.00</c:formatCode>
                <c:ptCount val="11"/>
                <c:pt idx="0">
                  <c:v>0.51851851851851849</c:v>
                </c:pt>
                <c:pt idx="1">
                  <c:v>0.6071428571428571</c:v>
                </c:pt>
                <c:pt idx="2">
                  <c:v>0.46666666666666667</c:v>
                </c:pt>
                <c:pt idx="3">
                  <c:v>1.1282051282051282</c:v>
                </c:pt>
                <c:pt idx="4">
                  <c:v>0.69444444444444442</c:v>
                </c:pt>
                <c:pt idx="5">
                  <c:v>1</c:v>
                </c:pt>
                <c:pt idx="6">
                  <c:v>0.67647058823529416</c:v>
                </c:pt>
                <c:pt idx="7">
                  <c:v>1</c:v>
                </c:pt>
                <c:pt idx="8">
                  <c:v>2</c:v>
                </c:pt>
                <c:pt idx="9">
                  <c:v>1.46</c:v>
                </c:pt>
                <c:pt idx="10">
                  <c:v>0.8571428571428571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676-463A-B551-7BD1E3269840}"/>
            </c:ext>
          </c:extLst>
        </c:ser>
        <c:ser>
          <c:idx val="6"/>
          <c:order val="2"/>
          <c:tx>
            <c:v>Italy 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ALL!$N$44:$N$53</c:f>
              <c:numCache>
                <c:formatCode>0.00</c:formatCode>
                <c:ptCount val="10"/>
                <c:pt idx="0">
                  <c:v>0.41379310344827586</c:v>
                </c:pt>
                <c:pt idx="1">
                  <c:v>0.43333333333333335</c:v>
                </c:pt>
                <c:pt idx="2">
                  <c:v>0.4</c:v>
                </c:pt>
                <c:pt idx="3">
                  <c:v>0.94827586206896552</c:v>
                </c:pt>
                <c:pt idx="4">
                  <c:v>0.53846153846153844</c:v>
                </c:pt>
                <c:pt idx="5">
                  <c:v>0.1</c:v>
                </c:pt>
                <c:pt idx="6">
                  <c:v>6.25E-2</c:v>
                </c:pt>
                <c:pt idx="7">
                  <c:v>0.1111111111111111</c:v>
                </c:pt>
                <c:pt idx="8">
                  <c:v>1.875</c:v>
                </c:pt>
                <c:pt idx="9">
                  <c:v>1.1499999999999999</c:v>
                </c:pt>
              </c:numCache>
            </c:numRef>
          </c:xVal>
          <c:yVal>
            <c:numRef>
              <c:f>ALL!$L$44:$L$53</c:f>
              <c:numCache>
                <c:formatCode>0.00</c:formatCode>
                <c:ptCount val="10"/>
                <c:pt idx="0">
                  <c:v>2.1090909090909089</c:v>
                </c:pt>
                <c:pt idx="1">
                  <c:v>1.6666666666666667</c:v>
                </c:pt>
                <c:pt idx="2">
                  <c:v>0.75</c:v>
                </c:pt>
                <c:pt idx="3">
                  <c:v>0.64444444444444449</c:v>
                </c:pt>
                <c:pt idx="4">
                  <c:v>1.0833333333333333</c:v>
                </c:pt>
                <c:pt idx="5">
                  <c:v>1.75</c:v>
                </c:pt>
                <c:pt idx="6">
                  <c:v>0.88888888888888884</c:v>
                </c:pt>
                <c:pt idx="7">
                  <c:v>0.81818181818181823</c:v>
                </c:pt>
                <c:pt idx="8">
                  <c:v>0.4</c:v>
                </c:pt>
                <c:pt idx="9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676-463A-B551-7BD1E3269840}"/>
            </c:ext>
          </c:extLst>
        </c:ser>
        <c:ser>
          <c:idx val="8"/>
          <c:order val="3"/>
          <c:tx>
            <c:v>Turkey W &amp; Crete 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ALL!$N$83:$N$100</c:f>
              <c:numCache>
                <c:formatCode>0.00</c:formatCode>
                <c:ptCount val="18"/>
                <c:pt idx="0">
                  <c:v>0.41935483870967744</c:v>
                </c:pt>
                <c:pt idx="1">
                  <c:v>6.25E-2</c:v>
                </c:pt>
                <c:pt idx="2">
                  <c:v>0.03</c:v>
                </c:pt>
                <c:pt idx="3">
                  <c:v>0.14285714285714285</c:v>
                </c:pt>
                <c:pt idx="4">
                  <c:v>3.8461538461538464E-3</c:v>
                </c:pt>
                <c:pt idx="5">
                  <c:v>5.0000000000000001E-3</c:v>
                </c:pt>
                <c:pt idx="6">
                  <c:v>0.66666666666666663</c:v>
                </c:pt>
                <c:pt idx="7">
                  <c:v>0.04</c:v>
                </c:pt>
                <c:pt idx="8">
                  <c:v>4.642857142857143E-2</c:v>
                </c:pt>
                <c:pt idx="9">
                  <c:v>0.68965517241379315</c:v>
                </c:pt>
                <c:pt idx="10">
                  <c:v>3.8461538461538464E-3</c:v>
                </c:pt>
                <c:pt idx="11">
                  <c:v>8.3333333333333329E-2</c:v>
                </c:pt>
                <c:pt idx="12">
                  <c:v>6.9230769230769235E-2</c:v>
                </c:pt>
                <c:pt idx="13">
                  <c:v>0.32500000000000001</c:v>
                </c:pt>
                <c:pt idx="14">
                  <c:v>0.45454545454545453</c:v>
                </c:pt>
                <c:pt idx="15">
                  <c:v>0.76296296296296295</c:v>
                </c:pt>
                <c:pt idx="16">
                  <c:v>6.0606060606060608E-2</c:v>
                </c:pt>
                <c:pt idx="17">
                  <c:v>0.48</c:v>
                </c:pt>
              </c:numCache>
            </c:numRef>
          </c:xVal>
          <c:yVal>
            <c:numRef>
              <c:f>ALL!$L$83:$L$100</c:f>
              <c:numCache>
                <c:formatCode>0.00</c:formatCode>
                <c:ptCount val="18"/>
                <c:pt idx="0">
                  <c:v>6.2</c:v>
                </c:pt>
                <c:pt idx="1">
                  <c:v>3.6363636363636362</c:v>
                </c:pt>
                <c:pt idx="2">
                  <c:v>0.94339622641509435</c:v>
                </c:pt>
                <c:pt idx="3">
                  <c:v>2.2105263157894739</c:v>
                </c:pt>
                <c:pt idx="4">
                  <c:v>0.65</c:v>
                </c:pt>
                <c:pt idx="5">
                  <c:v>1.6666666666666667</c:v>
                </c:pt>
                <c:pt idx="6">
                  <c:v>1.5</c:v>
                </c:pt>
                <c:pt idx="7">
                  <c:v>1.2</c:v>
                </c:pt>
                <c:pt idx="8">
                  <c:v>9.3333333333333339</c:v>
                </c:pt>
                <c:pt idx="9">
                  <c:v>0.61052631578947369</c:v>
                </c:pt>
                <c:pt idx="10">
                  <c:v>0.8125</c:v>
                </c:pt>
                <c:pt idx="11">
                  <c:v>3.75</c:v>
                </c:pt>
                <c:pt idx="12">
                  <c:v>1.7105263157894737</c:v>
                </c:pt>
                <c:pt idx="13">
                  <c:v>1.4285714285714286</c:v>
                </c:pt>
                <c:pt idx="14">
                  <c:v>0.55000000000000004</c:v>
                </c:pt>
                <c:pt idx="15">
                  <c:v>6.75</c:v>
                </c:pt>
                <c:pt idx="16">
                  <c:v>1.2222222222222223</c:v>
                </c:pt>
                <c:pt idx="17">
                  <c:v>0.625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676-463A-B551-7BD1E3269840}"/>
            </c:ext>
          </c:extLst>
        </c:ser>
        <c:ser>
          <c:idx val="9"/>
          <c:order val="4"/>
          <c:tx>
            <c:v>Levant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(ALL!$N$108:$N$111,ALL!$N$113,ALL!$N$114)</c:f>
              <c:numCache>
                <c:formatCode>0.00</c:formatCode>
                <c:ptCount val="6"/>
                <c:pt idx="0">
                  <c:v>1.1111111111111112</c:v>
                </c:pt>
                <c:pt idx="1">
                  <c:v>0.40769230769230769</c:v>
                </c:pt>
                <c:pt idx="2">
                  <c:v>0.29629629629629628</c:v>
                </c:pt>
                <c:pt idx="3">
                  <c:v>0.66666666666666663</c:v>
                </c:pt>
                <c:pt idx="4">
                  <c:v>0.3</c:v>
                </c:pt>
                <c:pt idx="5">
                  <c:v>0.25806451612903225</c:v>
                </c:pt>
              </c:numCache>
            </c:numRef>
          </c:xVal>
          <c:yVal>
            <c:numRef>
              <c:f>(ALL!$L$108:$L$111,ALL!$L$113,ALL!$L$114)</c:f>
              <c:numCache>
                <c:formatCode>0.00</c:formatCode>
                <c:ptCount val="6"/>
                <c:pt idx="0">
                  <c:v>0.45</c:v>
                </c:pt>
                <c:pt idx="1">
                  <c:v>0.76470588235294112</c:v>
                </c:pt>
                <c:pt idx="2">
                  <c:v>1.35</c:v>
                </c:pt>
                <c:pt idx="3">
                  <c:v>1</c:v>
                </c:pt>
                <c:pt idx="4">
                  <c:v>1</c:v>
                </c:pt>
                <c:pt idx="5">
                  <c:v>1.55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676-463A-B551-7BD1E3269840}"/>
            </c:ext>
          </c:extLst>
        </c:ser>
        <c:ser>
          <c:idx val="10"/>
          <c:order val="5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76-463A-B551-7BD1E3269840}"/>
                </c:ext>
              </c:extLst>
            </c:dLbl>
            <c:dLbl>
              <c:idx val="1"/>
              <c:layout>
                <c:manualLayout>
                  <c:x val="-4.7875523638541556E-3"/>
                  <c:y val="-2.5047940606602422E-2"/>
                </c:manualLayout>
              </c:layout>
              <c:spPr>
                <a:solidFill>
                  <a:srgbClr val="ED7D31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A-2676-463A-B551-7BD1E326984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(FIG!$C$103,FIG!$C$104)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(FIG!$B$103,FIG!$B$104)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676-463A-B551-7BD1E3269840}"/>
            </c:ext>
          </c:extLst>
        </c:ser>
        <c:ser>
          <c:idx val="1"/>
          <c:order val="6"/>
          <c:tx>
            <c:v>N Africa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ALL!$N$116:$N$126</c:f>
              <c:numCache>
                <c:formatCode>0.00</c:formatCode>
                <c:ptCount val="11"/>
                <c:pt idx="0">
                  <c:v>0.18</c:v>
                </c:pt>
                <c:pt idx="1">
                  <c:v>0.92307692307692313</c:v>
                </c:pt>
                <c:pt idx="2">
                  <c:v>0.90909090909090906</c:v>
                </c:pt>
                <c:pt idx="3">
                  <c:v>3.2</c:v>
                </c:pt>
                <c:pt idx="4">
                  <c:v>0.66666666666666663</c:v>
                </c:pt>
                <c:pt idx="5">
                  <c:v>0.80645161290322576</c:v>
                </c:pt>
                <c:pt idx="6">
                  <c:v>0.6</c:v>
                </c:pt>
                <c:pt idx="7">
                  <c:v>0.40625</c:v>
                </c:pt>
                <c:pt idx="8">
                  <c:v>0.25</c:v>
                </c:pt>
                <c:pt idx="9">
                  <c:v>0.2</c:v>
                </c:pt>
                <c:pt idx="10">
                  <c:v>0.48333333333333334</c:v>
                </c:pt>
              </c:numCache>
            </c:numRef>
          </c:xVal>
          <c:yVal>
            <c:numRef>
              <c:f>ALL!$L$116:$L$126</c:f>
              <c:numCache>
                <c:formatCode>0.00</c:formatCode>
                <c:ptCount val="11"/>
                <c:pt idx="0">
                  <c:v>3.125</c:v>
                </c:pt>
                <c:pt idx="1">
                  <c:v>0.37142857142857144</c:v>
                </c:pt>
                <c:pt idx="2">
                  <c:v>0.3235294117647059</c:v>
                </c:pt>
                <c:pt idx="3">
                  <c:v>0.4</c:v>
                </c:pt>
                <c:pt idx="4">
                  <c:v>0.75</c:v>
                </c:pt>
                <c:pt idx="5">
                  <c:v>1.55</c:v>
                </c:pt>
                <c:pt idx="6">
                  <c:v>0.70833333333333337</c:v>
                </c:pt>
                <c:pt idx="7">
                  <c:v>0.84210526315789469</c:v>
                </c:pt>
                <c:pt idx="8">
                  <c:v>1.1363636363636365</c:v>
                </c:pt>
                <c:pt idx="9">
                  <c:v>0.88235294117647056</c:v>
                </c:pt>
                <c:pt idx="10">
                  <c:v>0.66666666666666663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77-4B77-AE2B-AA3DBBCEF34B}"/>
            </c:ext>
          </c:extLst>
        </c:ser>
        <c:ser>
          <c:idx val="2"/>
          <c:order val="7"/>
          <c:tx>
            <c:v>Pacific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ALL!$N$133:$N$163</c:f>
              <c:numCache>
                <c:formatCode>0.00</c:formatCode>
                <c:ptCount val="31"/>
                <c:pt idx="0">
                  <c:v>0.4946236559139785</c:v>
                </c:pt>
                <c:pt idx="1">
                  <c:v>0.46511627906976744</c:v>
                </c:pt>
                <c:pt idx="2">
                  <c:v>0.62264150943396224</c:v>
                </c:pt>
                <c:pt idx="3">
                  <c:v>0.3</c:v>
                </c:pt>
                <c:pt idx="4">
                  <c:v>0.32727272727272727</c:v>
                </c:pt>
                <c:pt idx="5">
                  <c:v>2.0454545454545454</c:v>
                </c:pt>
                <c:pt idx="6">
                  <c:v>5.5</c:v>
                </c:pt>
                <c:pt idx="7">
                  <c:v>0.33333333333333331</c:v>
                </c:pt>
                <c:pt idx="8" formatCode="General">
                  <c:v>0.125</c:v>
                </c:pt>
                <c:pt idx="9">
                  <c:v>0.57894736842105265</c:v>
                </c:pt>
                <c:pt idx="10">
                  <c:v>0.33333333333333331</c:v>
                </c:pt>
                <c:pt idx="11">
                  <c:v>1.8333333333333333</c:v>
                </c:pt>
                <c:pt idx="12">
                  <c:v>1.6666666666666666E-2</c:v>
                </c:pt>
                <c:pt idx="13">
                  <c:v>0.52307692307692311</c:v>
                </c:pt>
                <c:pt idx="14">
                  <c:v>1.5</c:v>
                </c:pt>
                <c:pt idx="15">
                  <c:v>0.13333333333333333</c:v>
                </c:pt>
                <c:pt idx="16">
                  <c:v>5.6000000000000001E-2</c:v>
                </c:pt>
                <c:pt idx="17">
                  <c:v>0.13</c:v>
                </c:pt>
                <c:pt idx="18">
                  <c:v>3.3333333333333333E-2</c:v>
                </c:pt>
                <c:pt idx="19">
                  <c:v>0.02</c:v>
                </c:pt>
                <c:pt idx="20">
                  <c:v>0.13076923076923078</c:v>
                </c:pt>
                <c:pt idx="21">
                  <c:v>1</c:v>
                </c:pt>
                <c:pt idx="22">
                  <c:v>1.1111111111111112</c:v>
                </c:pt>
                <c:pt idx="23">
                  <c:v>0.56923076923076921</c:v>
                </c:pt>
                <c:pt idx="24">
                  <c:v>0.4</c:v>
                </c:pt>
                <c:pt idx="25">
                  <c:v>2.5000000000000001E-2</c:v>
                </c:pt>
                <c:pt idx="26">
                  <c:v>0.40909090909090912</c:v>
                </c:pt>
                <c:pt idx="27">
                  <c:v>0.125</c:v>
                </c:pt>
                <c:pt idx="28">
                  <c:v>1.4545454545454546</c:v>
                </c:pt>
                <c:pt idx="29">
                  <c:v>0.35</c:v>
                </c:pt>
                <c:pt idx="30">
                  <c:v>0.26315789473684209</c:v>
                </c:pt>
              </c:numCache>
            </c:numRef>
          </c:xVal>
          <c:yVal>
            <c:numRef>
              <c:f>ALL!$L$133:$L$163</c:f>
              <c:numCache>
                <c:formatCode>0.00</c:formatCode>
                <c:ptCount val="31"/>
                <c:pt idx="0">
                  <c:v>2.3250000000000002</c:v>
                </c:pt>
                <c:pt idx="1">
                  <c:v>2.15</c:v>
                </c:pt>
                <c:pt idx="2">
                  <c:v>1.2045454545454546</c:v>
                </c:pt>
                <c:pt idx="3">
                  <c:v>1</c:v>
                </c:pt>
                <c:pt idx="4">
                  <c:v>1.8333333333333333</c:v>
                </c:pt>
                <c:pt idx="5">
                  <c:v>0.33846153846153848</c:v>
                </c:pt>
                <c:pt idx="6">
                  <c:v>9.0909090909090912E-2</c:v>
                </c:pt>
                <c:pt idx="7">
                  <c:v>1.5</c:v>
                </c:pt>
                <c:pt idx="8" formatCode="General">
                  <c:v>6</c:v>
                </c:pt>
                <c:pt idx="9">
                  <c:v>2.1111111111111112</c:v>
                </c:pt>
                <c:pt idx="10">
                  <c:v>1</c:v>
                </c:pt>
                <c:pt idx="11">
                  <c:v>0.33333333333333331</c:v>
                </c:pt>
                <c:pt idx="12">
                  <c:v>0.4</c:v>
                </c:pt>
                <c:pt idx="13">
                  <c:v>0.72222222222222221</c:v>
                </c:pt>
                <c:pt idx="14">
                  <c:v>0.375</c:v>
                </c:pt>
                <c:pt idx="15">
                  <c:v>1.875</c:v>
                </c:pt>
                <c:pt idx="16">
                  <c:v>1.1363636363636365</c:v>
                </c:pt>
                <c:pt idx="17">
                  <c:v>1.0638297872340425</c:v>
                </c:pt>
                <c:pt idx="18">
                  <c:v>0.52631578947368418</c:v>
                </c:pt>
                <c:pt idx="19">
                  <c:v>1.25</c:v>
                </c:pt>
                <c:pt idx="20">
                  <c:v>2.1666666666666665</c:v>
                </c:pt>
                <c:pt idx="21">
                  <c:v>0.72</c:v>
                </c:pt>
                <c:pt idx="22">
                  <c:v>0.5</c:v>
                </c:pt>
                <c:pt idx="23">
                  <c:v>0.40625</c:v>
                </c:pt>
                <c:pt idx="24">
                  <c:v>1.4</c:v>
                </c:pt>
                <c:pt idx="25">
                  <c:v>0.61538461538461542</c:v>
                </c:pt>
                <c:pt idx="26">
                  <c:v>1.8333333333333333</c:v>
                </c:pt>
                <c:pt idx="27">
                  <c:v>0.8</c:v>
                </c:pt>
                <c:pt idx="28">
                  <c:v>0.87301587301587302</c:v>
                </c:pt>
                <c:pt idx="29">
                  <c:v>1</c:v>
                </c:pt>
                <c:pt idx="30">
                  <c:v>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71-4046-8EB9-9CD7F9451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b/L</a:t>
                </a:r>
              </a:p>
            </c:rich>
          </c:tx>
          <c:layout>
            <c:manualLayout>
              <c:xMode val="edge"/>
              <c:yMode val="edge"/>
              <c:x val="0.85160284048874479"/>
              <c:y val="0.92841712252000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L/D</a:t>
                </a:r>
              </a:p>
            </c:rich>
          </c:tx>
          <c:layout>
            <c:manualLayout>
              <c:xMode val="edge"/>
              <c:yMode val="edge"/>
              <c:x val="2.9508196721311476E-2"/>
              <c:y val="0.54678831494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2758676260620025"/>
          <c:y val="5.9125487316981098E-2"/>
          <c:w val="0.81496260902755202"/>
          <c:h val="6.53195262418199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Tombolos</a:t>
            </a:r>
          </a:p>
        </c:rich>
      </c:tx>
      <c:layout>
        <c:manualLayout>
          <c:xMode val="edge"/>
          <c:yMode val="edge"/>
          <c:x val="0.32953410878285017"/>
          <c:y val="1.5950377139760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9"/>
          <c:order val="0"/>
          <c:tx>
            <c:v>Nat Tombolos (umbilical)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chemeClr val="accent4">
                  <a:lumMod val="60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'Nat. Tombolos'!$N$62:$N$78</c:f>
              <c:numCache>
                <c:formatCode>0.00</c:formatCode>
                <c:ptCount val="17"/>
                <c:pt idx="0">
                  <c:v>3.8461538461538464E-3</c:v>
                </c:pt>
                <c:pt idx="1">
                  <c:v>9.0909090909090905E-3</c:v>
                </c:pt>
                <c:pt idx="2">
                  <c:v>5.263157894736842E-3</c:v>
                </c:pt>
                <c:pt idx="3">
                  <c:v>1.4285714285714285E-2</c:v>
                </c:pt>
                <c:pt idx="4">
                  <c:v>3.8461538461538464E-3</c:v>
                </c:pt>
                <c:pt idx="5">
                  <c:v>0.03</c:v>
                </c:pt>
                <c:pt idx="6">
                  <c:v>2.7272727272727271E-2</c:v>
                </c:pt>
                <c:pt idx="7">
                  <c:v>4.7619047619047616E-2</c:v>
                </c:pt>
                <c:pt idx="8">
                  <c:v>3.5087719298245612E-2</c:v>
                </c:pt>
                <c:pt idx="9">
                  <c:v>1.6666666666666668E-3</c:v>
                </c:pt>
                <c:pt idx="10">
                  <c:v>0.04</c:v>
                </c:pt>
                <c:pt idx="11">
                  <c:v>3.3333333333333333E-2</c:v>
                </c:pt>
                <c:pt idx="12">
                  <c:v>5.0000000000000001E-3</c:v>
                </c:pt>
                <c:pt idx="13">
                  <c:v>5.185185185185185E-2</c:v>
                </c:pt>
                <c:pt idx="14">
                  <c:v>8.3333333333333332E-3</c:v>
                </c:pt>
                <c:pt idx="15">
                  <c:v>4.0540540540540543E-2</c:v>
                </c:pt>
                <c:pt idx="16">
                  <c:v>4.642857142857143E-2</c:v>
                </c:pt>
              </c:numCache>
            </c:numRef>
          </c:xVal>
          <c:yVal>
            <c:numRef>
              <c:f>'Nat. Tombolos'!$L$62:$L$78</c:f>
              <c:numCache>
                <c:formatCode>0.00</c:formatCode>
                <c:ptCount val="17"/>
                <c:pt idx="0">
                  <c:v>0.65</c:v>
                </c:pt>
                <c:pt idx="1">
                  <c:v>0.6470588235294118</c:v>
                </c:pt>
                <c:pt idx="2">
                  <c:v>0.6785714285714286</c:v>
                </c:pt>
                <c:pt idx="3">
                  <c:v>0.7</c:v>
                </c:pt>
                <c:pt idx="4">
                  <c:v>0.8125</c:v>
                </c:pt>
                <c:pt idx="5">
                  <c:v>0.94339622641509435</c:v>
                </c:pt>
                <c:pt idx="6">
                  <c:v>1</c:v>
                </c:pt>
                <c:pt idx="7">
                  <c:v>1.05</c:v>
                </c:pt>
                <c:pt idx="8">
                  <c:v>1.1399999999999999</c:v>
                </c:pt>
                <c:pt idx="9">
                  <c:v>1.2</c:v>
                </c:pt>
                <c:pt idx="10">
                  <c:v>1.2</c:v>
                </c:pt>
                <c:pt idx="11">
                  <c:v>1.5</c:v>
                </c:pt>
                <c:pt idx="12">
                  <c:v>1.6666666666666667</c:v>
                </c:pt>
                <c:pt idx="13">
                  <c:v>2.4545454545454546</c:v>
                </c:pt>
                <c:pt idx="14">
                  <c:v>3.6</c:v>
                </c:pt>
                <c:pt idx="15">
                  <c:v>7.4</c:v>
                </c:pt>
                <c:pt idx="16">
                  <c:v>9.3333333333333339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0B3E-4293-BF6E-08E85CBE4995}"/>
            </c:ext>
          </c:extLst>
        </c:ser>
        <c:ser>
          <c:idx val="0"/>
          <c:order val="1"/>
          <c:tx>
            <c:v>Nat Tombolos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'Nat. Tombolos'!$N$2:$N$41</c:f>
              <c:numCache>
                <c:formatCode>0.00</c:formatCode>
                <c:ptCount val="40"/>
                <c:pt idx="0">
                  <c:v>0.4</c:v>
                </c:pt>
                <c:pt idx="1">
                  <c:v>0.40769230769230769</c:v>
                </c:pt>
                <c:pt idx="2">
                  <c:v>0.1111111111111111</c:v>
                </c:pt>
                <c:pt idx="3">
                  <c:v>0.40625</c:v>
                </c:pt>
                <c:pt idx="4">
                  <c:v>0.35294117647058826</c:v>
                </c:pt>
                <c:pt idx="5">
                  <c:v>0.13043478260869565</c:v>
                </c:pt>
                <c:pt idx="6">
                  <c:v>6.25E-2</c:v>
                </c:pt>
                <c:pt idx="7">
                  <c:v>9.0909090909090912E-2</c:v>
                </c:pt>
                <c:pt idx="8">
                  <c:v>0.16666666666666666</c:v>
                </c:pt>
                <c:pt idx="9">
                  <c:v>0.8</c:v>
                </c:pt>
                <c:pt idx="10">
                  <c:v>6.9767441860465115E-2</c:v>
                </c:pt>
                <c:pt idx="11">
                  <c:v>9.6774193548387094E-2</c:v>
                </c:pt>
                <c:pt idx="12">
                  <c:v>0.25</c:v>
                </c:pt>
                <c:pt idx="13">
                  <c:v>7.407407407407407E-2</c:v>
                </c:pt>
                <c:pt idx="14">
                  <c:v>6.0606060606060608E-2</c:v>
                </c:pt>
                <c:pt idx="15">
                  <c:v>0.25714285714285712</c:v>
                </c:pt>
                <c:pt idx="16">
                  <c:v>0.45714285714285713</c:v>
                </c:pt>
                <c:pt idx="17">
                  <c:v>0.32500000000000001</c:v>
                </c:pt>
                <c:pt idx="18">
                  <c:v>3.125E-2</c:v>
                </c:pt>
                <c:pt idx="19">
                  <c:v>0.18493150684931506</c:v>
                </c:pt>
                <c:pt idx="20">
                  <c:v>0.20833333333333334</c:v>
                </c:pt>
                <c:pt idx="21">
                  <c:v>6.9230769230769235E-2</c:v>
                </c:pt>
                <c:pt idx="22">
                  <c:v>0.1</c:v>
                </c:pt>
                <c:pt idx="23">
                  <c:v>0.27777777777777779</c:v>
                </c:pt>
                <c:pt idx="24">
                  <c:v>0.47368421052631576</c:v>
                </c:pt>
                <c:pt idx="25">
                  <c:v>0.41379310344827586</c:v>
                </c:pt>
                <c:pt idx="26">
                  <c:v>0.15384615384615385</c:v>
                </c:pt>
                <c:pt idx="27">
                  <c:v>0.14285714285714285</c:v>
                </c:pt>
                <c:pt idx="28">
                  <c:v>8.8888888888888892E-2</c:v>
                </c:pt>
                <c:pt idx="29">
                  <c:v>0.18421052631578946</c:v>
                </c:pt>
                <c:pt idx="30">
                  <c:v>0.24324324324324326</c:v>
                </c:pt>
                <c:pt idx="31">
                  <c:v>0.23333333333333334</c:v>
                </c:pt>
                <c:pt idx="32">
                  <c:v>0.18</c:v>
                </c:pt>
                <c:pt idx="33">
                  <c:v>0.34722222222222221</c:v>
                </c:pt>
                <c:pt idx="34">
                  <c:v>6.25E-2</c:v>
                </c:pt>
                <c:pt idx="35">
                  <c:v>8.3333333333333329E-2</c:v>
                </c:pt>
                <c:pt idx="36">
                  <c:v>8.2191780821917804E-2</c:v>
                </c:pt>
                <c:pt idx="37">
                  <c:v>0.14000000000000001</c:v>
                </c:pt>
                <c:pt idx="38">
                  <c:v>5.5555555555555552E-2</c:v>
                </c:pt>
                <c:pt idx="39">
                  <c:v>5.6666666666666664E-2</c:v>
                </c:pt>
              </c:numCache>
            </c:numRef>
          </c:xVal>
          <c:yVal>
            <c:numRef>
              <c:f>'Nat. Tombolos'!$L$2:$L$41</c:f>
              <c:numCache>
                <c:formatCode>0.00</c:formatCode>
                <c:ptCount val="40"/>
                <c:pt idx="0">
                  <c:v>0.75</c:v>
                </c:pt>
                <c:pt idx="1">
                  <c:v>0.76470588235294112</c:v>
                </c:pt>
                <c:pt idx="2">
                  <c:v>0.81818181818181823</c:v>
                </c:pt>
                <c:pt idx="3">
                  <c:v>0.84210526315789469</c:v>
                </c:pt>
                <c:pt idx="4">
                  <c:v>0.85</c:v>
                </c:pt>
                <c:pt idx="5">
                  <c:v>0.88461538461538458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1.075</c:v>
                </c:pt>
                <c:pt idx="11">
                  <c:v>1.1071428571428572</c:v>
                </c:pt>
                <c:pt idx="12">
                  <c:v>1.1363636363636365</c:v>
                </c:pt>
                <c:pt idx="13">
                  <c:v>1.173913043478261</c:v>
                </c:pt>
                <c:pt idx="14">
                  <c:v>1.2222222222222223</c:v>
                </c:pt>
                <c:pt idx="15">
                  <c:v>1.25</c:v>
                </c:pt>
                <c:pt idx="16">
                  <c:v>1.4</c:v>
                </c:pt>
                <c:pt idx="17">
                  <c:v>1.4285714285714286</c:v>
                </c:pt>
                <c:pt idx="18">
                  <c:v>1.4545454545454546</c:v>
                </c:pt>
                <c:pt idx="19">
                  <c:v>1.46</c:v>
                </c:pt>
                <c:pt idx="20">
                  <c:v>1.6</c:v>
                </c:pt>
                <c:pt idx="21">
                  <c:v>1.7105263157894737</c:v>
                </c:pt>
                <c:pt idx="22">
                  <c:v>1.75</c:v>
                </c:pt>
                <c:pt idx="23">
                  <c:v>1.8</c:v>
                </c:pt>
                <c:pt idx="24">
                  <c:v>1.9</c:v>
                </c:pt>
                <c:pt idx="25">
                  <c:v>2.1090909090909089</c:v>
                </c:pt>
                <c:pt idx="26">
                  <c:v>2.1666666666666665</c:v>
                </c:pt>
                <c:pt idx="27">
                  <c:v>2.2105263157894739</c:v>
                </c:pt>
                <c:pt idx="28">
                  <c:v>2.25</c:v>
                </c:pt>
                <c:pt idx="29">
                  <c:v>2.375</c:v>
                </c:pt>
                <c:pt idx="30">
                  <c:v>2.4666666666666668</c:v>
                </c:pt>
                <c:pt idx="31">
                  <c:v>2.5</c:v>
                </c:pt>
                <c:pt idx="32">
                  <c:v>3.125</c:v>
                </c:pt>
                <c:pt idx="33">
                  <c:v>3.6</c:v>
                </c:pt>
                <c:pt idx="34">
                  <c:v>3.6363636363636362</c:v>
                </c:pt>
                <c:pt idx="35">
                  <c:v>3.75</c:v>
                </c:pt>
                <c:pt idx="36">
                  <c:v>4.8666666666666663</c:v>
                </c:pt>
                <c:pt idx="37">
                  <c:v>5</c:v>
                </c:pt>
                <c:pt idx="38">
                  <c:v>6.9230769230769234</c:v>
                </c:pt>
                <c:pt idx="39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B3E-4293-BF6E-08E85CBE4995}"/>
            </c:ext>
          </c:extLst>
        </c:ser>
        <c:ser>
          <c:idx val="8"/>
          <c:order val="2"/>
          <c:tx>
            <c:v>Nat Tombolos (fat)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'Nat. Tombolos'!$N$42:$N$61</c:f>
              <c:numCache>
                <c:formatCode>0.00</c:formatCode>
                <c:ptCount val="20"/>
                <c:pt idx="0">
                  <c:v>0.48333333333333334</c:v>
                </c:pt>
                <c:pt idx="1">
                  <c:v>0.94827586206896552</c:v>
                </c:pt>
                <c:pt idx="2">
                  <c:v>0.6</c:v>
                </c:pt>
                <c:pt idx="3">
                  <c:v>0.66666666666666663</c:v>
                </c:pt>
                <c:pt idx="4">
                  <c:v>0.67777777777777781</c:v>
                </c:pt>
                <c:pt idx="5">
                  <c:v>0.75</c:v>
                </c:pt>
                <c:pt idx="6">
                  <c:v>0.66666666666666663</c:v>
                </c:pt>
                <c:pt idx="7">
                  <c:v>0.72727272727272729</c:v>
                </c:pt>
                <c:pt idx="8">
                  <c:v>0.8571428571428571</c:v>
                </c:pt>
                <c:pt idx="9">
                  <c:v>0.66666666666666663</c:v>
                </c:pt>
                <c:pt idx="10">
                  <c:v>0.53846153846153844</c:v>
                </c:pt>
                <c:pt idx="11">
                  <c:v>0.75</c:v>
                </c:pt>
                <c:pt idx="12">
                  <c:v>0.58823529411764708</c:v>
                </c:pt>
                <c:pt idx="13">
                  <c:v>0.78947368421052633</c:v>
                </c:pt>
                <c:pt idx="14">
                  <c:v>0.69791666666666663</c:v>
                </c:pt>
                <c:pt idx="15">
                  <c:v>0.66666666666666663</c:v>
                </c:pt>
                <c:pt idx="16">
                  <c:v>0.80645161290322576</c:v>
                </c:pt>
                <c:pt idx="17">
                  <c:v>0.72</c:v>
                </c:pt>
                <c:pt idx="18">
                  <c:v>0.41935483870967744</c:v>
                </c:pt>
                <c:pt idx="19">
                  <c:v>0.76296296296296295</c:v>
                </c:pt>
              </c:numCache>
            </c:numRef>
          </c:xVal>
          <c:yVal>
            <c:numRef>
              <c:f>'Nat. Tombolos'!$L$42:$L$61</c:f>
              <c:numCache>
                <c:formatCode>0.00</c:formatCode>
                <c:ptCount val="20"/>
                <c:pt idx="0">
                  <c:v>0.66666666666666663</c:v>
                </c:pt>
                <c:pt idx="1">
                  <c:v>0.64444444444444449</c:v>
                </c:pt>
                <c:pt idx="2">
                  <c:v>0.70833333333333337</c:v>
                </c:pt>
                <c:pt idx="3">
                  <c:v>0.75</c:v>
                </c:pt>
                <c:pt idx="4">
                  <c:v>0.81818181818181823</c:v>
                </c:pt>
                <c:pt idx="5">
                  <c:v>0.88888888888888884</c:v>
                </c:pt>
                <c:pt idx="6">
                  <c:v>0.9</c:v>
                </c:pt>
                <c:pt idx="7">
                  <c:v>0.95652173913043481</c:v>
                </c:pt>
                <c:pt idx="8">
                  <c:v>1</c:v>
                </c:pt>
                <c:pt idx="9">
                  <c:v>1</c:v>
                </c:pt>
                <c:pt idx="10">
                  <c:v>1.0833333333333333</c:v>
                </c:pt>
                <c:pt idx="11">
                  <c:v>1.2</c:v>
                </c:pt>
                <c:pt idx="12">
                  <c:v>1.2142857142857142</c:v>
                </c:pt>
                <c:pt idx="13">
                  <c:v>1.3571428571428572</c:v>
                </c:pt>
                <c:pt idx="14">
                  <c:v>1.476923076923077</c:v>
                </c:pt>
                <c:pt idx="15">
                  <c:v>1.5</c:v>
                </c:pt>
                <c:pt idx="16">
                  <c:v>1.55</c:v>
                </c:pt>
                <c:pt idx="17">
                  <c:v>1.8518518518518519</c:v>
                </c:pt>
                <c:pt idx="18">
                  <c:v>6.2</c:v>
                </c:pt>
                <c:pt idx="19">
                  <c:v>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0B3E-4293-BF6E-08E85CBE4995}"/>
            </c:ext>
          </c:extLst>
        </c:ser>
        <c:ser>
          <c:idx val="3"/>
          <c:order val="3"/>
          <c:tx>
            <c:v>Single artif tombolos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BW'!$N$2:$N$13</c:f>
              <c:numCache>
                <c:formatCode>0.00</c:formatCode>
                <c:ptCount val="12"/>
                <c:pt idx="0">
                  <c:v>0.58536585365853655</c:v>
                </c:pt>
                <c:pt idx="1">
                  <c:v>0.23333333333333334</c:v>
                </c:pt>
                <c:pt idx="2">
                  <c:v>0.25</c:v>
                </c:pt>
                <c:pt idx="3">
                  <c:v>0.11764705882352941</c:v>
                </c:pt>
                <c:pt idx="4">
                  <c:v>0.53103448275862064</c:v>
                </c:pt>
                <c:pt idx="5">
                  <c:v>0.5</c:v>
                </c:pt>
                <c:pt idx="6">
                  <c:v>0.29629629629629628</c:v>
                </c:pt>
                <c:pt idx="7">
                  <c:v>0.43333333333333335</c:v>
                </c:pt>
                <c:pt idx="8">
                  <c:v>0.52500000000000002</c:v>
                </c:pt>
                <c:pt idx="9">
                  <c:v>0.14444444444444443</c:v>
                </c:pt>
                <c:pt idx="10">
                  <c:v>0.5</c:v>
                </c:pt>
                <c:pt idx="11">
                  <c:v>0.44827586206896552</c:v>
                </c:pt>
              </c:numCache>
            </c:numRef>
          </c:xVal>
          <c:yVal>
            <c:numRef>
              <c:f>'Detached BW'!$L$2:$L$13</c:f>
              <c:numCache>
                <c:formatCode>0.00</c:formatCode>
                <c:ptCount val="12"/>
                <c:pt idx="0">
                  <c:v>0.82</c:v>
                </c:pt>
                <c:pt idx="1">
                  <c:v>0.83333333333333337</c:v>
                </c:pt>
                <c:pt idx="2">
                  <c:v>0.86956521739130432</c:v>
                </c:pt>
                <c:pt idx="3">
                  <c:v>1</c:v>
                </c:pt>
                <c:pt idx="4">
                  <c:v>1</c:v>
                </c:pt>
                <c:pt idx="5">
                  <c:v>1.1282051282051282</c:v>
                </c:pt>
                <c:pt idx="6" formatCode="General">
                  <c:v>1.35</c:v>
                </c:pt>
                <c:pt idx="7">
                  <c:v>1.6666666666666667</c:v>
                </c:pt>
                <c:pt idx="8">
                  <c:v>1.7777777777777777</c:v>
                </c:pt>
                <c:pt idx="9">
                  <c:v>1.8</c:v>
                </c:pt>
                <c:pt idx="10">
                  <c:v>2</c:v>
                </c:pt>
                <c:pt idx="11">
                  <c:v>2.2307692307692308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0B3E-4293-BF6E-08E85CBE4995}"/>
            </c:ext>
          </c:extLst>
        </c:ser>
        <c:ser>
          <c:idx val="6"/>
          <c:order val="4"/>
          <c:tx>
            <c:v>Multiple artif tombolos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BW'!$N$14:$N$23</c:f>
              <c:numCache>
                <c:formatCode>0.00</c:formatCode>
                <c:ptCount val="10"/>
                <c:pt idx="0">
                  <c:v>0.216</c:v>
                </c:pt>
                <c:pt idx="1">
                  <c:v>0.16666666666666666</c:v>
                </c:pt>
                <c:pt idx="2">
                  <c:v>0.2</c:v>
                </c:pt>
                <c:pt idx="3">
                  <c:v>0.4</c:v>
                </c:pt>
                <c:pt idx="4">
                  <c:v>0.1</c:v>
                </c:pt>
                <c:pt idx="5">
                  <c:v>0.3</c:v>
                </c:pt>
                <c:pt idx="6">
                  <c:v>0.18181818181818182</c:v>
                </c:pt>
                <c:pt idx="7">
                  <c:v>0.24390243902439024</c:v>
                </c:pt>
                <c:pt idx="8">
                  <c:v>0.25806451612903225</c:v>
                </c:pt>
                <c:pt idx="9">
                  <c:v>0.48780487804878048</c:v>
                </c:pt>
              </c:numCache>
            </c:numRef>
          </c:xVal>
          <c:yVal>
            <c:numRef>
              <c:f>'Detached BW'!$L$14:$L$23</c:f>
              <c:numCache>
                <c:formatCode>0.00</c:formatCode>
                <c:ptCount val="10"/>
                <c:pt idx="0">
                  <c:v>0.69444444444444442</c:v>
                </c:pt>
                <c:pt idx="1">
                  <c:v>0.8571428571428571</c:v>
                </c:pt>
                <c:pt idx="2">
                  <c:v>0.88235294117647056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1.064516129032258</c:v>
                </c:pt>
                <c:pt idx="7">
                  <c:v>1.3666666666666667</c:v>
                </c:pt>
                <c:pt idx="8">
                  <c:v>1.55</c:v>
                </c:pt>
                <c:pt idx="9">
                  <c:v>1.5769230769230769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0B3E-4293-BF6E-08E85CBE4995}"/>
            </c:ext>
          </c:extLst>
        </c:ser>
        <c:ser>
          <c:idx val="10"/>
          <c:order val="5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B3E-4293-BF6E-08E85CBE4995}"/>
                </c:ext>
              </c:extLst>
            </c:dLbl>
            <c:dLbl>
              <c:idx val="1"/>
              <c:layout>
                <c:manualLayout>
                  <c:x val="-7.1813285457809697E-3"/>
                  <c:y val="-3.0462788992877316E-2"/>
                </c:manualLayout>
              </c:layout>
              <c:spPr>
                <a:solidFill>
                  <a:srgbClr val="ED7D31">
                    <a:lumMod val="20000"/>
                    <a:lumOff val="80000"/>
                  </a:srgbClr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54-0B3E-4293-BF6E-08E85CBE499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(FIG!$J$146,FIG!$J$147)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(FIG!$K$146,FIG!$K$147)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0B3E-4293-BF6E-08E85CBE4995}"/>
            </c:ext>
          </c:extLst>
        </c:ser>
        <c:ser>
          <c:idx val="1"/>
          <c:order val="6"/>
          <c:tx>
            <c:v>b/L=0.05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bg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B3E-4293-BF6E-08E85CBE4995}"/>
                </c:ext>
              </c:extLst>
            </c:dLbl>
            <c:dLbl>
              <c:idx val="1"/>
              <c:spPr>
                <a:solidFill>
                  <a:srgbClr val="ED7D31">
                    <a:lumMod val="20000"/>
                    <a:lumOff val="80000"/>
                  </a:srgbClr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5D-0B3E-4293-BF6E-08E85CBE499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(FIG!$J$141,FIG!$J$142)</c:f>
              <c:numCache>
                <c:formatCode>General</c:formatCode>
                <c:ptCount val="2"/>
                <c:pt idx="0">
                  <c:v>0.05</c:v>
                </c:pt>
                <c:pt idx="1">
                  <c:v>5.0099999999999999E-2</c:v>
                </c:pt>
              </c:numCache>
            </c:numRef>
          </c:xVal>
          <c:yVal>
            <c:numRef>
              <c:f>(FIG!$K$141,FIG!$K$142)</c:f>
              <c:numCache>
                <c:formatCode>General</c:formatCode>
                <c:ptCount val="2"/>
                <c:pt idx="0">
                  <c:v>0.65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0B3E-4293-BF6E-08E85CBE4995}"/>
            </c:ext>
          </c:extLst>
        </c:ser>
        <c:ser>
          <c:idx val="2"/>
          <c:order val="7"/>
          <c:tx>
            <c:v>b/L=0.50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bg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0B3E-4293-BF6E-08E85CBE4995}"/>
                </c:ext>
              </c:extLst>
            </c:dLbl>
            <c:spPr>
              <a:solidFill>
                <a:srgbClr val="ED7D31">
                  <a:lumMod val="20000"/>
                  <a:lumOff val="8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(FIG!$J$143,FIG!$J$144)</c:f>
              <c:numCache>
                <c:formatCode>General</c:formatCode>
                <c:ptCount val="2"/>
                <c:pt idx="0">
                  <c:v>0.5</c:v>
                </c:pt>
                <c:pt idx="1">
                  <c:v>0.501</c:v>
                </c:pt>
              </c:numCache>
            </c:numRef>
          </c:xVal>
          <c:yVal>
            <c:numRef>
              <c:f>(FIG!$K$143,FIG!$K$144)</c:f>
              <c:numCache>
                <c:formatCode>General</c:formatCode>
                <c:ptCount val="2"/>
                <c:pt idx="0">
                  <c:v>0.65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0B3E-4293-BF6E-08E85CBE4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/>
                  <a:t>b/L</a:t>
                </a:r>
              </a:p>
            </c:rich>
          </c:tx>
          <c:layout>
            <c:manualLayout>
              <c:xMode val="edge"/>
              <c:yMode val="edge"/>
              <c:x val="0.85160284048874479"/>
              <c:y val="0.93544693302817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/>
                  <a:t>L/D</a:t>
                </a:r>
              </a:p>
            </c:rich>
          </c:tx>
          <c:layout>
            <c:manualLayout>
              <c:xMode val="edge"/>
              <c:yMode val="edge"/>
              <c:x val="2.472073396570492E-2"/>
              <c:y val="0.235130477974259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2279921024234627"/>
          <c:y val="7.0841859270606253E-2"/>
          <c:w val="0.86523190884801882"/>
          <c:h val="7.5571703150361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Salients</a:t>
            </a:r>
          </a:p>
        </c:rich>
      </c:tx>
      <c:layout>
        <c:manualLayout>
          <c:xMode val="edge"/>
          <c:yMode val="edge"/>
          <c:x val="0.26227333075625603"/>
          <c:y val="2.3225084873259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99884388475722E-2"/>
          <c:y val="0.25660510716902918"/>
          <c:w val="0.81072234945462474"/>
          <c:h val="0.59796298005536708"/>
        </c:manualLayout>
      </c:layout>
      <c:scatterChart>
        <c:scatterStyle val="lineMarker"/>
        <c:varyColors val="0"/>
        <c:ser>
          <c:idx val="0"/>
          <c:order val="0"/>
          <c:tx>
            <c:v>Nat Salients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'Nat. Salients'!$N$2:$N$14</c:f>
              <c:numCache>
                <c:formatCode>0.00</c:formatCode>
                <c:ptCount val="13"/>
                <c:pt idx="0">
                  <c:v>2</c:v>
                </c:pt>
                <c:pt idx="1">
                  <c:v>2.5</c:v>
                </c:pt>
                <c:pt idx="2">
                  <c:v>1.4545454545454546</c:v>
                </c:pt>
                <c:pt idx="3">
                  <c:v>0.90909090909090906</c:v>
                </c:pt>
                <c:pt idx="4">
                  <c:v>0.92307692307692313</c:v>
                </c:pt>
                <c:pt idx="5">
                  <c:v>1.875</c:v>
                </c:pt>
                <c:pt idx="6">
                  <c:v>1</c:v>
                </c:pt>
                <c:pt idx="7">
                  <c:v>1.1111111111111112</c:v>
                </c:pt>
                <c:pt idx="8">
                  <c:v>1.1499999999999999</c:v>
                </c:pt>
                <c:pt idx="9">
                  <c:v>0.46153846153846156</c:v>
                </c:pt>
                <c:pt idx="10">
                  <c:v>0.45454545454545453</c:v>
                </c:pt>
                <c:pt idx="11">
                  <c:v>0.48</c:v>
                </c:pt>
                <c:pt idx="12">
                  <c:v>0.66666666666666663</c:v>
                </c:pt>
              </c:numCache>
            </c:numRef>
          </c:xVal>
          <c:yVal>
            <c:numRef>
              <c:f>'Nat. Salients'!$L$2:$L$14</c:f>
              <c:numCache>
                <c:formatCode>0.00</c:formatCode>
                <c:ptCount val="13"/>
                <c:pt idx="0">
                  <c:v>0.16666666666666666</c:v>
                </c:pt>
                <c:pt idx="1">
                  <c:v>0.20930232558139536</c:v>
                </c:pt>
                <c:pt idx="2">
                  <c:v>0.27500000000000002</c:v>
                </c:pt>
                <c:pt idx="3">
                  <c:v>0.3235294117647059</c:v>
                </c:pt>
                <c:pt idx="4">
                  <c:v>0.37142857142857144</c:v>
                </c:pt>
                <c:pt idx="5">
                  <c:v>0.4</c:v>
                </c:pt>
                <c:pt idx="6">
                  <c:v>0.41176470588235292</c:v>
                </c:pt>
                <c:pt idx="7">
                  <c:v>0.45</c:v>
                </c:pt>
                <c:pt idx="8">
                  <c:v>0.5</c:v>
                </c:pt>
                <c:pt idx="9">
                  <c:v>0.54166666666666663</c:v>
                </c:pt>
                <c:pt idx="10">
                  <c:v>0.55000000000000004</c:v>
                </c:pt>
                <c:pt idx="11">
                  <c:v>0.625</c:v>
                </c:pt>
                <c:pt idx="12">
                  <c:v>0.66666666666666663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1-4F24-BEBB-224901E6DF51}"/>
            </c:ext>
          </c:extLst>
        </c:ser>
        <c:ser>
          <c:idx val="8"/>
          <c:order val="1"/>
          <c:tx>
            <c:v>Nat Salients (weak)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'Nat. Salients'!$N$17:$N$20</c:f>
              <c:numCache>
                <c:formatCode>0.00</c:formatCode>
                <c:ptCount val="4"/>
                <c:pt idx="0">
                  <c:v>3.2</c:v>
                </c:pt>
                <c:pt idx="1">
                  <c:v>1.1382113821138211</c:v>
                </c:pt>
                <c:pt idx="2">
                  <c:v>2</c:v>
                </c:pt>
                <c:pt idx="3">
                  <c:v>0.68965517241379315</c:v>
                </c:pt>
              </c:numCache>
            </c:numRef>
          </c:xVal>
          <c:yVal>
            <c:numRef>
              <c:f>'Nat. Salients'!$L$17:$L$20</c:f>
              <c:numCache>
                <c:formatCode>0.00</c:formatCode>
                <c:ptCount val="4"/>
                <c:pt idx="0">
                  <c:v>0.4</c:v>
                </c:pt>
                <c:pt idx="1">
                  <c:v>0.246</c:v>
                </c:pt>
                <c:pt idx="2">
                  <c:v>0.27272727272727271</c:v>
                </c:pt>
                <c:pt idx="3">
                  <c:v>0.61052631578947369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1-4F24-BEBB-224901E6DF51}"/>
            </c:ext>
          </c:extLst>
        </c:ser>
        <c:ser>
          <c:idx val="1"/>
          <c:order val="2"/>
          <c:tx>
            <c:v>Single artif det BW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BW'!$N$25:$N$26</c:f>
              <c:numCache>
                <c:formatCode>0.00</c:formatCode>
                <c:ptCount val="2"/>
                <c:pt idx="0">
                  <c:v>3.4722222222222223</c:v>
                </c:pt>
                <c:pt idx="1">
                  <c:v>1.0476190476190477</c:v>
                </c:pt>
              </c:numCache>
            </c:numRef>
          </c:xVal>
          <c:yVal>
            <c:numRef>
              <c:f>'Detached BW'!$L$25:$L$26</c:f>
              <c:numCache>
                <c:formatCode>0.00</c:formatCode>
                <c:ptCount val="2"/>
                <c:pt idx="0">
                  <c:v>0.32727272727272727</c:v>
                </c:pt>
                <c:pt idx="1">
                  <c:v>0.4375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1-4F24-BEBB-224901E6DF51}"/>
            </c:ext>
          </c:extLst>
        </c:ser>
        <c:ser>
          <c:idx val="2"/>
          <c:order val="3"/>
          <c:tx>
            <c:v>Multiple artif det BW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BW'!$N$27:$N$30</c:f>
              <c:numCache>
                <c:formatCode>0.00</c:formatCode>
                <c:ptCount val="4"/>
                <c:pt idx="0">
                  <c:v>0.5714285714285714</c:v>
                </c:pt>
                <c:pt idx="1">
                  <c:v>0.6428571428571429</c:v>
                </c:pt>
                <c:pt idx="2">
                  <c:v>0.41176470588235292</c:v>
                </c:pt>
                <c:pt idx="3">
                  <c:v>0.56521739130434778</c:v>
                </c:pt>
              </c:numCache>
            </c:numRef>
          </c:xVal>
          <c:yVal>
            <c:numRef>
              <c:f>'Detached BW'!$L$27:$L$30</c:f>
              <c:numCache>
                <c:formatCode>0.00</c:formatCode>
                <c:ptCount val="4"/>
                <c:pt idx="0">
                  <c:v>0.46666666666666667</c:v>
                </c:pt>
                <c:pt idx="1">
                  <c:v>0.51851851851851849</c:v>
                </c:pt>
                <c:pt idx="2">
                  <c:v>0.6071428571428571</c:v>
                </c:pt>
                <c:pt idx="3">
                  <c:v>0.67647058823529416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1-4F24-BEBB-224901E6DF51}"/>
            </c:ext>
          </c:extLst>
        </c:ser>
        <c:ser>
          <c:idx val="3"/>
          <c:order val="4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51-4F24-BEBB-224901E6DF51}"/>
                </c:ext>
              </c:extLst>
            </c:dLbl>
            <c:dLbl>
              <c:idx val="1"/>
              <c:layout>
                <c:manualLayout>
                  <c:x val="-3.4666659387578083E-2"/>
                  <c:y val="-3.5401924898362712E-2"/>
                </c:manualLayout>
              </c:layout>
              <c:spPr>
                <a:solidFill>
                  <a:srgbClr val="ED7D31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9F51-4F24-BEBB-224901E6DF5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(FIG!$J$146,FIG!$J$148)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(FIG!$K$146,FIG!$K$148)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51-4F24-BEBB-224901E6D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axMin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b/L</a:t>
                </a:r>
              </a:p>
            </c:rich>
          </c:tx>
          <c:layout>
            <c:manualLayout>
              <c:xMode val="edge"/>
              <c:yMode val="edge"/>
              <c:x val="0.10880102702340637"/>
              <c:y val="0.905001583792321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1"/>
      </c:valAx>
      <c:valAx>
        <c:axId val="733250408"/>
        <c:scaling>
          <c:orientation val="minMax"/>
          <c:max val="1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L/D</a:t>
                </a:r>
              </a:p>
            </c:rich>
          </c:tx>
          <c:layout>
            <c:manualLayout>
              <c:xMode val="edge"/>
              <c:yMode val="edge"/>
              <c:x val="0.93422195606888081"/>
              <c:y val="0.37476668095876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33329819773266"/>
          <c:y val="0.11919466251435305"/>
          <c:w val="0.63866653256345773"/>
          <c:h val="0.12211089461729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Salients</a:t>
            </a:r>
          </a:p>
        </c:rich>
      </c:tx>
      <c:layout>
        <c:manualLayout>
          <c:xMode val="edge"/>
          <c:yMode val="edge"/>
          <c:x val="0.30568470833037764"/>
          <c:y val="1.125602779344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88706817053273"/>
          <c:y val="0.17385792351374743"/>
          <c:w val="0.76815530491121042"/>
          <c:h val="0.72004556092029581"/>
        </c:manualLayout>
      </c:layout>
      <c:scatterChart>
        <c:scatterStyle val="lineMarker"/>
        <c:varyColors val="0"/>
        <c:ser>
          <c:idx val="0"/>
          <c:order val="0"/>
          <c:tx>
            <c:v>Nat Salients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EA05384-1780-4B13-B7F4-A8613F271CC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205-44EC-A074-DC9644877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3438C7-E6C5-48DC-843D-8108661B661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205-44EC-A074-DC9644877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DE088B-DE52-450A-A502-69542128ECB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205-44EC-A074-DC9644877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CA7BB02-F722-4DC6-91A0-433AF72471D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205-44EC-A074-DC96448776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70A19B4-C6DB-4598-A3CB-CA0AD36A6C3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205-44EC-A074-DC96448776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2A0BF72-567F-47B8-98E2-3300B922050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205-44EC-A074-DC96448776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2F96FFC-7A91-455A-8A73-C5CF7E5A428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205-44EC-A074-DC964487765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377CE2-737A-491B-9910-402BFB502AE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205-44EC-A074-DC964487765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48E72D7-ADE2-4B7E-A651-EBD481B697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205-44EC-A074-DC964487765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C01184B-DF28-48E9-90FA-87819D3DBF9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205-44EC-A074-DC964487765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9D4FC02-C7CA-4706-924C-7D3D536110F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205-44EC-A074-DC964487765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5E88CB7-C3BF-433E-BE76-FD78197AD8D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205-44EC-A074-DC964487765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D14CBD0-6CD0-4055-9040-F450EC2ED8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205-44EC-A074-DC96448776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Salients'!$P$2:$P$14</c:f>
              <c:numCache>
                <c:formatCode>0.00</c:formatCode>
                <c:ptCount val="13"/>
                <c:pt idx="0">
                  <c:v>0.33333333333333331</c:v>
                </c:pt>
                <c:pt idx="1">
                  <c:v>0.2558139534883721</c:v>
                </c:pt>
                <c:pt idx="2">
                  <c:v>0.52500000000000002</c:v>
                </c:pt>
                <c:pt idx="3">
                  <c:v>0.41176470588235292</c:v>
                </c:pt>
                <c:pt idx="4">
                  <c:v>0.5714285714285714</c:v>
                </c:pt>
                <c:pt idx="5">
                  <c:v>0.21249999999999999</c:v>
                </c:pt>
                <c:pt idx="6">
                  <c:v>0.14705882352941177</c:v>
                </c:pt>
                <c:pt idx="7">
                  <c:v>0.2</c:v>
                </c:pt>
                <c:pt idx="8">
                  <c:v>0.25</c:v>
                </c:pt>
                <c:pt idx="9">
                  <c:v>0.375</c:v>
                </c:pt>
                <c:pt idx="10">
                  <c:v>0.25</c:v>
                </c:pt>
                <c:pt idx="11">
                  <c:v>0.3</c:v>
                </c:pt>
                <c:pt idx="12">
                  <c:v>0.26666666666666666</c:v>
                </c:pt>
              </c:numCache>
            </c:numRef>
          </c:xVal>
          <c:yVal>
            <c:numRef>
              <c:f>'Nat. Salients'!$L$2:$L$14</c:f>
              <c:numCache>
                <c:formatCode>0.00</c:formatCode>
                <c:ptCount val="13"/>
                <c:pt idx="0">
                  <c:v>0.16666666666666666</c:v>
                </c:pt>
                <c:pt idx="1">
                  <c:v>0.20930232558139536</c:v>
                </c:pt>
                <c:pt idx="2">
                  <c:v>0.27500000000000002</c:v>
                </c:pt>
                <c:pt idx="3">
                  <c:v>0.3235294117647059</c:v>
                </c:pt>
                <c:pt idx="4">
                  <c:v>0.37142857142857144</c:v>
                </c:pt>
                <c:pt idx="5">
                  <c:v>0.4</c:v>
                </c:pt>
                <c:pt idx="6">
                  <c:v>0.41176470588235292</c:v>
                </c:pt>
                <c:pt idx="7">
                  <c:v>0.45</c:v>
                </c:pt>
                <c:pt idx="8">
                  <c:v>0.5</c:v>
                </c:pt>
                <c:pt idx="9">
                  <c:v>0.54166666666666663</c:v>
                </c:pt>
                <c:pt idx="10">
                  <c:v>0.55000000000000004</c:v>
                </c:pt>
                <c:pt idx="11">
                  <c:v>0.625</c:v>
                </c:pt>
                <c:pt idx="12">
                  <c:v>0.66666666666666663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Salients'!$O$2:$O$16</c15:f>
                <c15:dlblRangeCache>
                  <c:ptCount val="15"/>
                  <c:pt idx="0">
                    <c:v>1.00</c:v>
                  </c:pt>
                  <c:pt idx="1">
                    <c:v>0.49</c:v>
                  </c:pt>
                  <c:pt idx="2">
                    <c:v>1.31</c:v>
                  </c:pt>
                  <c:pt idx="3">
                    <c:v>1.40</c:v>
                  </c:pt>
                  <c:pt idx="4">
                    <c:v>1.67</c:v>
                  </c:pt>
                  <c:pt idx="5">
                    <c:v>0.28</c:v>
                  </c:pt>
                  <c:pt idx="6">
                    <c:v>0.36</c:v>
                  </c:pt>
                  <c:pt idx="7">
                    <c:v>0.40</c:v>
                  </c:pt>
                  <c:pt idx="8">
                    <c:v>0.43</c:v>
                  </c:pt>
                  <c:pt idx="9">
                    <c:v>1.50</c:v>
                  </c:pt>
                  <c:pt idx="10">
                    <c:v>1.00</c:v>
                  </c:pt>
                  <c:pt idx="11">
                    <c:v>1.00</c:v>
                  </c:pt>
                  <c:pt idx="12">
                    <c:v>0.60</c:v>
                  </c:pt>
                  <c:pt idx="13">
                    <c:v>0.48</c:v>
                  </c:pt>
                  <c:pt idx="14">
                    <c:v>2.00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205-44EC-A074-DC9644877657}"/>
            </c:ext>
          </c:extLst>
        </c:ser>
        <c:ser>
          <c:idx val="8"/>
          <c:order val="1"/>
          <c:tx>
            <c:v>Nat Salients (weak)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A3BDBBD-350A-4B48-816C-98141BE70F2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1205-44EC-A074-DC9644877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37A862-5DAE-458D-8C12-B7C44D1CA0B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205-44EC-A074-DC9644877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15BE7FB-1B61-40C1-B3CB-A3C4CE8CFD1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205-44EC-A074-DC9644877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AD48D9-AF6F-4800-9098-BBC70772A7F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205-44EC-A074-DC96448776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Salients'!$P$17:$P$20</c:f>
              <c:numCache>
                <c:formatCode>0.00</c:formatCode>
                <c:ptCount val="4"/>
                <c:pt idx="0">
                  <c:v>0.2</c:v>
                </c:pt>
                <c:pt idx="1">
                  <c:v>0.04</c:v>
                </c:pt>
                <c:pt idx="2">
                  <c:v>0.18181818181818182</c:v>
                </c:pt>
                <c:pt idx="3">
                  <c:v>5.2631578947368418E-2</c:v>
                </c:pt>
              </c:numCache>
            </c:numRef>
          </c:xVal>
          <c:yVal>
            <c:numRef>
              <c:f>'Nat. Salients'!$L$17:$L$20</c:f>
              <c:numCache>
                <c:formatCode>0.00</c:formatCode>
                <c:ptCount val="4"/>
                <c:pt idx="0">
                  <c:v>0.4</c:v>
                </c:pt>
                <c:pt idx="1">
                  <c:v>0.246</c:v>
                </c:pt>
                <c:pt idx="2">
                  <c:v>0.27272727272727271</c:v>
                </c:pt>
                <c:pt idx="3">
                  <c:v>0.61052631578947369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Salients'!$O$17:$O$20</c15:f>
                <c15:dlblRangeCache>
                  <c:ptCount val="4"/>
                  <c:pt idx="0">
                    <c:v>0.16</c:v>
                  </c:pt>
                  <c:pt idx="1">
                    <c:v>0.14</c:v>
                  </c:pt>
                  <c:pt idx="2">
                    <c:v>0.33</c:v>
                  </c:pt>
                  <c:pt idx="3">
                    <c:v>0.13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205-44EC-A074-DC9644877657}"/>
            </c:ext>
          </c:extLst>
        </c:ser>
        <c:ser>
          <c:idx val="1"/>
          <c:order val="2"/>
          <c:tx>
            <c:v>Single artif det BW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47F04A3-7DF2-4856-B23E-31654D2A215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1205-44EC-A074-DC9644877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6ADE8A-4AE6-4E47-96FB-9C435A3F9A7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205-44EC-A074-DC96448776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'Detached BW'!$P$25:$P$26</c:f>
              <c:numCache>
                <c:formatCode>0.00</c:formatCode>
                <c:ptCount val="2"/>
                <c:pt idx="0">
                  <c:v>0.27272727272727271</c:v>
                </c:pt>
                <c:pt idx="1">
                  <c:v>0.41666666666666669</c:v>
                </c:pt>
              </c:numCache>
            </c:numRef>
          </c:xVal>
          <c:yVal>
            <c:numRef>
              <c:f>'Detached BW'!$L$25:$L$26</c:f>
              <c:numCache>
                <c:formatCode>0.00</c:formatCode>
                <c:ptCount val="2"/>
                <c:pt idx="0">
                  <c:v>0.32727272727272727</c:v>
                </c:pt>
                <c:pt idx="1">
                  <c:v>0.4375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'Detached BW'!$O$25:$O$26</c15:f>
                <c15:dlblRangeCache>
                  <c:ptCount val="2"/>
                  <c:pt idx="0">
                    <c:v>0.24</c:v>
                  </c:pt>
                  <c:pt idx="1">
                    <c:v>0.91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205-44EC-A074-DC9644877657}"/>
            </c:ext>
          </c:extLst>
        </c:ser>
        <c:ser>
          <c:idx val="2"/>
          <c:order val="3"/>
          <c:tx>
            <c:v>Multiple artif det BW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DA60B21-EB14-4540-946E-E889BCC49FBB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1205-44EC-A074-DC9644877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26CDE0-0456-4F44-AFA2-F8D54A19ECA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205-44EC-A074-DC96448776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FEC08B-B297-47D1-A0EC-483B2B00256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205-44EC-A074-DC96448776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FADFC08-7382-417D-BEA8-987C9E46FB5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205-44EC-A074-DC96448776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'Detached BW'!$P$27:$P$30</c:f>
              <c:numCache>
                <c:formatCode>0.00</c:formatCode>
                <c:ptCount val="4"/>
                <c:pt idx="0">
                  <c:v>0.43333333333333335</c:v>
                </c:pt>
                <c:pt idx="1">
                  <c:v>0.59259259259259256</c:v>
                </c:pt>
                <c:pt idx="2">
                  <c:v>0.6428571428571429</c:v>
                </c:pt>
                <c:pt idx="3">
                  <c:v>0.44117647058823528</c:v>
                </c:pt>
              </c:numCache>
            </c:numRef>
          </c:xVal>
          <c:yVal>
            <c:numRef>
              <c:f>'Detached BW'!$L$27:$L$30</c:f>
              <c:numCache>
                <c:formatCode>0.00</c:formatCode>
                <c:ptCount val="4"/>
                <c:pt idx="0">
                  <c:v>0.46666666666666667</c:v>
                </c:pt>
                <c:pt idx="1">
                  <c:v>0.51851851851851849</c:v>
                </c:pt>
                <c:pt idx="2">
                  <c:v>0.6071428571428571</c:v>
                </c:pt>
                <c:pt idx="3">
                  <c:v>0.67647058823529416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'Detached BW'!$O$27:$O$30</c15:f>
                <c15:dlblRangeCache>
                  <c:ptCount val="4"/>
                  <c:pt idx="0">
                    <c:v>1.63</c:v>
                  </c:pt>
                  <c:pt idx="1">
                    <c:v>1.78</c:v>
                  </c:pt>
                  <c:pt idx="2">
                    <c:v>2.57</c:v>
                  </c:pt>
                  <c:pt idx="3">
                    <c:v>1.15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205-44EC-A074-DC9644877657}"/>
            </c:ext>
          </c:extLst>
        </c:ser>
        <c:ser>
          <c:idx val="3"/>
          <c:order val="4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5-44EC-A074-DC9644877657}"/>
                </c:ext>
              </c:extLst>
            </c:dLbl>
            <c:dLbl>
              <c:idx val="1"/>
              <c:layout>
                <c:manualLayout>
                  <c:x val="-0.10608971175900318"/>
                  <c:y val="-2.9706768017033092E-2"/>
                </c:manualLayout>
              </c:layout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5-44EC-A074-DC9644877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(FIG!$C$103,FIG!$C$104)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(FIG!$B$103,FIG!$B$104)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05-44EC-A074-DC9644877657}"/>
            </c:ext>
          </c:extLst>
        </c:ser>
        <c:ser>
          <c:idx val="4"/>
          <c:order val="5"/>
          <c:tx>
            <c:v>Single artif det BW (Khuong)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BW'!$P$58:$P$71</c:f>
              <c:numCache>
                <c:formatCode>0.00</c:formatCode>
                <c:ptCount val="14"/>
                <c:pt idx="0">
                  <c:v>0.39460000000000001</c:v>
                </c:pt>
                <c:pt idx="1">
                  <c:v>0.4</c:v>
                </c:pt>
                <c:pt idx="2">
                  <c:v>0.41666666666666669</c:v>
                </c:pt>
                <c:pt idx="3">
                  <c:v>0.36652500000000005</c:v>
                </c:pt>
                <c:pt idx="4">
                  <c:v>0.78056666666666674</c:v>
                </c:pt>
                <c:pt idx="5">
                  <c:v>0.7</c:v>
                </c:pt>
                <c:pt idx="6">
                  <c:v>0.82352941176470584</c:v>
                </c:pt>
                <c:pt idx="7">
                  <c:v>0.37786956521739135</c:v>
                </c:pt>
                <c:pt idx="8">
                  <c:v>0.55555555555555558</c:v>
                </c:pt>
                <c:pt idx="9">
                  <c:v>0.15</c:v>
                </c:pt>
                <c:pt idx="10">
                  <c:v>0.1</c:v>
                </c:pt>
                <c:pt idx="11">
                  <c:v>3.223076923076916E-2</c:v>
                </c:pt>
                <c:pt idx="12">
                  <c:v>0.04</c:v>
                </c:pt>
                <c:pt idx="13">
                  <c:v>0.10594999999999999</c:v>
                </c:pt>
              </c:numCache>
            </c:numRef>
          </c:xVal>
          <c:yVal>
            <c:numRef>
              <c:f>'Detached BW'!$L$58:$L$71</c:f>
              <c:numCache>
                <c:formatCode>0.00</c:formatCode>
                <c:ptCount val="14"/>
                <c:pt idx="0">
                  <c:v>1.4666666666666666</c:v>
                </c:pt>
                <c:pt idx="1">
                  <c:v>0.65333333333333332</c:v>
                </c:pt>
                <c:pt idx="2">
                  <c:v>0.4375</c:v>
                </c:pt>
                <c:pt idx="3">
                  <c:v>1.1000000000000001</c:v>
                </c:pt>
                <c:pt idx="4">
                  <c:v>1.2666666666666666</c:v>
                </c:pt>
                <c:pt idx="5">
                  <c:v>1.1000000000000001</c:v>
                </c:pt>
                <c:pt idx="6">
                  <c:v>0.88235294117647056</c:v>
                </c:pt>
                <c:pt idx="7">
                  <c:v>0.85652173913043483</c:v>
                </c:pt>
                <c:pt idx="8">
                  <c:v>1.3888888888888888</c:v>
                </c:pt>
                <c:pt idx="9">
                  <c:v>0.7</c:v>
                </c:pt>
                <c:pt idx="10">
                  <c:v>1.5249999999999999</c:v>
                </c:pt>
                <c:pt idx="11">
                  <c:v>1.5384615384615385</c:v>
                </c:pt>
                <c:pt idx="12">
                  <c:v>0.8</c:v>
                </c:pt>
                <c:pt idx="13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F6-4FDF-A0AA-917DC0148673}"/>
            </c:ext>
          </c:extLst>
        </c:ser>
        <c:ser>
          <c:idx val="5"/>
          <c:order val="6"/>
          <c:tx>
            <c:v>Multiple artif det BW (Khuong)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BW'!$P$96:$P$123</c:f>
              <c:numCache>
                <c:formatCode>0.00</c:formatCode>
                <c:ptCount val="28"/>
                <c:pt idx="0">
                  <c:v>0.35197222222222235</c:v>
                </c:pt>
                <c:pt idx="1">
                  <c:v>0.37298333333333333</c:v>
                </c:pt>
                <c:pt idx="2">
                  <c:v>0.41340757575757575</c:v>
                </c:pt>
                <c:pt idx="3">
                  <c:v>0.28000000000000003</c:v>
                </c:pt>
                <c:pt idx="4">
                  <c:v>0.5</c:v>
                </c:pt>
                <c:pt idx="5">
                  <c:v>0.36363636363636365</c:v>
                </c:pt>
                <c:pt idx="6">
                  <c:v>0.42857142857142855</c:v>
                </c:pt>
                <c:pt idx="7">
                  <c:v>6.6666666666666666E-2</c:v>
                </c:pt>
                <c:pt idx="8">
                  <c:v>0.379746835443038</c:v>
                </c:pt>
                <c:pt idx="9">
                  <c:v>0.30576279692204761</c:v>
                </c:pt>
                <c:pt idx="10">
                  <c:v>0.22404545454545452</c:v>
                </c:pt>
                <c:pt idx="11">
                  <c:v>0.625</c:v>
                </c:pt>
                <c:pt idx="12">
                  <c:v>0.49558114035087719</c:v>
                </c:pt>
                <c:pt idx="13">
                  <c:v>0.31578947368421051</c:v>
                </c:pt>
                <c:pt idx="14">
                  <c:v>0.52042857142857146</c:v>
                </c:pt>
                <c:pt idx="15">
                  <c:v>0.34482758620689657</c:v>
                </c:pt>
                <c:pt idx="16">
                  <c:v>0.39300000000000002</c:v>
                </c:pt>
                <c:pt idx="17">
                  <c:v>0.5</c:v>
                </c:pt>
                <c:pt idx="18">
                  <c:v>0.35714285714285715</c:v>
                </c:pt>
                <c:pt idx="19">
                  <c:v>0.27427500000000005</c:v>
                </c:pt>
                <c:pt idx="20">
                  <c:v>0.45454545454545453</c:v>
                </c:pt>
                <c:pt idx="21">
                  <c:v>0.26246719160104987</c:v>
                </c:pt>
                <c:pt idx="22">
                  <c:v>2.5316455696202531E-2</c:v>
                </c:pt>
                <c:pt idx="23">
                  <c:v>1.4647058823529381E-2</c:v>
                </c:pt>
                <c:pt idx="24">
                  <c:v>0.11904761904761904</c:v>
                </c:pt>
                <c:pt idx="25">
                  <c:v>0.25</c:v>
                </c:pt>
                <c:pt idx="26">
                  <c:v>2.5000000000000001E-2</c:v>
                </c:pt>
                <c:pt idx="27">
                  <c:v>1.6441176470588331E-2</c:v>
                </c:pt>
              </c:numCache>
            </c:numRef>
          </c:xVal>
          <c:yVal>
            <c:numRef>
              <c:f>'Detached BW'!$L$96:$L$123</c:f>
              <c:numCache>
                <c:formatCode>0.00</c:formatCode>
                <c:ptCount val="28"/>
                <c:pt idx="0">
                  <c:v>0.50555555555555554</c:v>
                </c:pt>
                <c:pt idx="1">
                  <c:v>0.55833333333333335</c:v>
                </c:pt>
                <c:pt idx="2">
                  <c:v>1</c:v>
                </c:pt>
                <c:pt idx="3">
                  <c:v>0.64</c:v>
                </c:pt>
                <c:pt idx="4">
                  <c:v>1.3333333333333333</c:v>
                </c:pt>
                <c:pt idx="5">
                  <c:v>0.95454545454545459</c:v>
                </c:pt>
                <c:pt idx="6">
                  <c:v>1.9142857142857144</c:v>
                </c:pt>
                <c:pt idx="7">
                  <c:v>1</c:v>
                </c:pt>
                <c:pt idx="8">
                  <c:v>0.78481012658227844</c:v>
                </c:pt>
                <c:pt idx="9">
                  <c:v>0.7259953161592505</c:v>
                </c:pt>
                <c:pt idx="10">
                  <c:v>0.45454545454545453</c:v>
                </c:pt>
                <c:pt idx="11">
                  <c:v>0.54166666666666663</c:v>
                </c:pt>
                <c:pt idx="12">
                  <c:v>0.5</c:v>
                </c:pt>
                <c:pt idx="13">
                  <c:v>0.48421052631578948</c:v>
                </c:pt>
                <c:pt idx="14">
                  <c:v>0.5714285714285714</c:v>
                </c:pt>
                <c:pt idx="15">
                  <c:v>0.55172413793103448</c:v>
                </c:pt>
                <c:pt idx="16">
                  <c:v>0.67500000000000004</c:v>
                </c:pt>
                <c:pt idx="17">
                  <c:v>0.7</c:v>
                </c:pt>
                <c:pt idx="18">
                  <c:v>0.79761904761904767</c:v>
                </c:pt>
                <c:pt idx="19">
                  <c:v>0.45</c:v>
                </c:pt>
                <c:pt idx="20">
                  <c:v>0.46212121212121215</c:v>
                </c:pt>
                <c:pt idx="21">
                  <c:v>0.60367454068241466</c:v>
                </c:pt>
                <c:pt idx="22">
                  <c:v>0.78481012658227844</c:v>
                </c:pt>
                <c:pt idx="23">
                  <c:v>0.38235294117647056</c:v>
                </c:pt>
                <c:pt idx="24">
                  <c:v>0.30952380952380953</c:v>
                </c:pt>
                <c:pt idx="25">
                  <c:v>0.47499999999999998</c:v>
                </c:pt>
                <c:pt idx="26">
                  <c:v>0.31666666666666665</c:v>
                </c:pt>
                <c:pt idx="27">
                  <c:v>0.27058823529411763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F6-4FDF-A0AA-917DC014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d/D</a:t>
                </a:r>
              </a:p>
            </c:rich>
          </c:tx>
          <c:layout>
            <c:manualLayout>
              <c:xMode val="edge"/>
              <c:yMode val="edge"/>
              <c:x val="0.80700253008914447"/>
              <c:y val="0.93886388722183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L/D</a:t>
                </a:r>
              </a:p>
            </c:rich>
          </c:tx>
          <c:layout>
            <c:manualLayout>
              <c:xMode val="edge"/>
              <c:yMode val="edge"/>
              <c:x val="2.0375966517698758E-2"/>
              <c:y val="0.36639484421980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2207211936345795"/>
          <c:y val="6.2453632358130097E-2"/>
          <c:w val="0.82987983258849396"/>
          <c:h val="9.395629830905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Tombolos &amp; Salients</a:t>
            </a:r>
          </a:p>
        </c:rich>
      </c:tx>
      <c:layout>
        <c:manualLayout>
          <c:xMode val="edge"/>
          <c:yMode val="edge"/>
          <c:x val="0.3821659100430036"/>
          <c:y val="1.5950391697221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All (L/D&lt;3)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6190BAD-9673-4869-80C7-B07146123E3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29A-40AD-A932-AD3738C7A2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7505458-3FBB-4E0B-8DC4-C52C72C8CFF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29A-40AD-A932-AD3738C7A2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9763EB-FE2C-4156-83D7-47D14FB5353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29A-40AD-A932-AD3738C7A2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5A8E94-A642-4554-8250-083103E9868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29A-40AD-A932-AD3738C7A2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C07049D-965E-40E2-9160-A41B7FFE628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29A-40AD-A932-AD3738C7A2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1C0724A-DDDA-4C0C-A203-122A44BA351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29A-40AD-A932-AD3738C7A2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AAE779E-E158-4287-86E1-17DDC53734D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29A-40AD-A932-AD3738C7A2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00114-0183-498F-941D-AA99775D02B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29A-40AD-A932-AD3738C7A2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5EB02BE-59DF-4733-A963-14AEF228791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29A-40AD-A932-AD3738C7A2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38FC4A1-E25D-48AB-9E58-948D69E6133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29A-40AD-A932-AD3738C7A285}"/>
                </c:ext>
              </c:extLst>
            </c:dLbl>
            <c:dLbl>
              <c:idx val="10"/>
              <c:layout>
                <c:manualLayout>
                  <c:x val="-1.3270446288489894E-17"/>
                  <c:y val="8.4121976866456359E-3"/>
                </c:manualLayout>
              </c:layout>
              <c:tx>
                <c:rich>
                  <a:bodyPr/>
                  <a:lstStyle/>
                  <a:p>
                    <a:fld id="{9308C51A-ED5B-48F4-AB75-F9A76F3213DE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29A-40AD-A932-AD3738C7A2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1D4C3B1-6409-48E4-878B-AF276B5F554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29A-40AD-A932-AD3738C7A2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2285E40-954C-404D-8C43-331D2E09FE0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29A-40AD-A932-AD3738C7A2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7EAC082-ED08-4C3D-846D-7F770C3F023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29A-40AD-A932-AD3738C7A2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FB683A1-3C5E-48EA-AD0E-D2A12797114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29A-40AD-A932-AD3738C7A2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44EF976-26BD-484F-8B79-54DB2491EBB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29A-40AD-A932-AD3738C7A2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0EC5E3B-C650-47E1-9415-8BEF2C21144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29A-40AD-A932-AD3738C7A2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225321D-393C-44E0-8E80-19CCE3359DB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29A-40AD-A932-AD3738C7A2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FAC9FC9-4C10-4101-AF63-E0072FC1D1A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29A-40AD-A932-AD3738C7A2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DBCB7A0-406E-4F17-B199-BF6F6293105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29A-40AD-A932-AD3738C7A2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B134DAE-6572-4E9C-8E69-C97C483806B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29A-40AD-A932-AD3738C7A28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8E1955C-1266-4DB1-90D8-8A51D63AB64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29A-40AD-A932-AD3738C7A285}"/>
                </c:ext>
              </c:extLst>
            </c:dLbl>
            <c:dLbl>
              <c:idx val="22"/>
              <c:layout>
                <c:manualLayout>
                  <c:x val="7.2385088671733091E-3"/>
                  <c:y val="-7.0101647388713636E-3"/>
                </c:manualLayout>
              </c:layout>
              <c:tx>
                <c:rich>
                  <a:bodyPr/>
                  <a:lstStyle/>
                  <a:p>
                    <a:fld id="{16F1F9D8-48A7-4F7B-892A-8E613527431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229A-40AD-A932-AD3738C7A285}"/>
                </c:ext>
              </c:extLst>
            </c:dLbl>
            <c:dLbl>
              <c:idx val="23"/>
              <c:layout>
                <c:manualLayout>
                  <c:x val="2.8954035468693449E-3"/>
                  <c:y val="-7.0101647388713636E-3"/>
                </c:manualLayout>
              </c:layout>
              <c:tx>
                <c:rich>
                  <a:bodyPr/>
                  <a:lstStyle/>
                  <a:p>
                    <a:fld id="{BDDC0595-33DC-4C98-B38D-1625935840CB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229A-40AD-A932-AD3738C7A28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CF69353-1365-4592-9938-52D5B330FDD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29A-40AD-A932-AD3738C7A28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633CF25-8B58-41BC-B61C-8E0454AB52E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29A-40AD-A932-AD3738C7A28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6610102E-9F55-4603-B8E5-4D8A32D6E51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29A-40AD-A932-AD3738C7A28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F772F39-D379-4B62-9CEC-949625B9ACE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29A-40AD-A932-AD3738C7A28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E7F10A9-8EF4-445D-9DB5-3AEEFCDF337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29A-40AD-A932-AD3738C7A28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A6037A4-779F-459A-90B9-91B4A9B133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29A-40AD-A932-AD3738C7A28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7F6A7A7F-E750-412A-AE15-69EDFBBB3CF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29A-40AD-A932-AD3738C7A28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93EAEE0-50F9-4452-9315-06BBD57962C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29A-40AD-A932-AD3738C7A28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40460CF5-CCE6-41CC-A1FD-9B07C684E96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29A-40AD-A932-AD3738C7A28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EF30C25-273E-44DD-9B2C-A27FC809153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29A-40AD-A932-AD3738C7A28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9BC100D3-6C67-4D9A-8DA1-10D645CFEF2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29A-40AD-A932-AD3738C7A285}"/>
                </c:ext>
              </c:extLst>
            </c:dLbl>
            <c:dLbl>
              <c:idx val="35"/>
              <c:layout>
                <c:manualLayout>
                  <c:x val="-5.3081785153959576E-17"/>
                  <c:y val="8.4121976866455336E-3"/>
                </c:manualLayout>
              </c:layout>
              <c:tx>
                <c:rich>
                  <a:bodyPr/>
                  <a:lstStyle/>
                  <a:p>
                    <a:fld id="{66EAF7B5-A9E5-434B-AE46-C112C7C08BD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229A-40AD-A932-AD3738C7A28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28F225F-188E-420C-A8A7-A8DE8ACF6C6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29A-40AD-A932-AD3738C7A28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B745989-AC95-4088-AD80-3E9F416847F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29A-40AD-A932-AD3738C7A28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51E8C2BE-0A68-489C-9C1F-DB91BA29952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29A-40AD-A932-AD3738C7A28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A3C48E4-7521-47DC-A20A-8B8047B5054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29A-40AD-A932-AD3738C7A28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07BE28F-CC9E-4049-B19C-226B59F1FD3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29A-40AD-A932-AD3738C7A28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BA5B1790-E396-4577-BB6B-0863AD8FE61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29A-40AD-A932-AD3738C7A28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51210F5-2DB5-4248-B2C6-29ECF93A7D2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29A-40AD-A932-AD3738C7A28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41B8AA1-3315-4068-9E18-037C336D2FF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29A-40AD-A932-AD3738C7A28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F2527586-7DF7-45D2-A86F-A3B1680AC99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29A-40AD-A932-AD3738C7A285}"/>
                </c:ext>
              </c:extLst>
            </c:dLbl>
            <c:dLbl>
              <c:idx val="45"/>
              <c:layout>
                <c:manualLayout>
                  <c:x val="-4.3431053203040176E-3"/>
                  <c:y val="1.6824395373291272E-2"/>
                </c:manualLayout>
              </c:layout>
              <c:tx>
                <c:rich>
                  <a:bodyPr/>
                  <a:lstStyle/>
                  <a:p>
                    <a:fld id="{3A04F141-26A2-4BE5-9528-9C7EA80CD30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229A-40AD-A932-AD3738C7A28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E1ED4F7-4307-4E91-AA47-3D30BD02D21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29A-40AD-A932-AD3738C7A28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C46404D-4AF1-476D-90CC-5DBB7179B11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29A-40AD-A932-AD3738C7A28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907087F-4754-45D8-A3A5-70309B1EECE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29A-40AD-A932-AD3738C7A285}"/>
                </c:ext>
              </c:extLst>
            </c:dLbl>
            <c:dLbl>
              <c:idx val="49"/>
              <c:layout>
                <c:manualLayout>
                  <c:x val="0"/>
                  <c:y val="1.6824395373291171E-2"/>
                </c:manualLayout>
              </c:layout>
              <c:tx>
                <c:rich>
                  <a:bodyPr/>
                  <a:lstStyle/>
                  <a:p>
                    <a:fld id="{6FE7DAC4-58B8-4703-AA98-008508CBF38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229A-40AD-A932-AD3738C7A285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B57DD8A6-1FFE-4A69-A66B-605B7680C00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29A-40AD-A932-AD3738C7A285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E8EFD24-F4D5-4C69-AC99-57BF7C2F276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29A-40AD-A932-AD3738C7A285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FC656A66-7586-4AE2-A6D6-AAF1017EA24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29A-40AD-A932-AD3738C7A285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B717B0CD-0EA8-49A7-84A4-462AAAEB098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29A-40AD-A932-AD3738C7A285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CA89A73C-75D8-42BC-B133-8F3D00D53E1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29A-40AD-A932-AD3738C7A285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CBB0FCD9-75D7-4B04-8BA2-8397C994544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29A-40AD-A932-AD3738C7A285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0303615C-3EF8-42BB-9FCA-D19B304C1A1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29A-40AD-A932-AD3738C7A285}"/>
                </c:ext>
              </c:extLst>
            </c:dLbl>
            <c:dLbl>
              <c:idx val="57"/>
              <c:layout>
                <c:manualLayout>
                  <c:x val="-3.7640246109301487E-2"/>
                  <c:y val="-5.6081317910971935E-3"/>
                </c:manualLayout>
              </c:layout>
              <c:tx>
                <c:rich>
                  <a:bodyPr/>
                  <a:lstStyle/>
                  <a:p>
                    <a:fld id="{31110B1F-A11A-420C-8CC4-5B985FFF915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229A-40AD-A932-AD3738C7A285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89470E8B-1677-4F0B-8828-B0438A7C723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29A-40AD-A932-AD3738C7A285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B5845852-0C09-4539-9E44-2BCC36FFBA4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29A-40AD-A932-AD3738C7A285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2C231B10-90CE-44E8-A9EF-060E9DC7386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29A-40AD-A932-AD3738C7A285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B72661CA-0527-442E-BF1D-5E09BF2DC8E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229A-40AD-A932-AD3738C7A285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990D5BC3-3874-4D94-B695-A012409153B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29A-40AD-A932-AD3738C7A285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8ADA0FA9-1ED6-4160-99A6-0A50A354F99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229A-40AD-A932-AD3738C7A285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C3A16834-EDE8-42DF-96CC-688A2FE4538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229A-40AD-A932-AD3738C7A285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9B5FAA2B-82B5-41C5-BF5D-F0490C85EB0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229A-40AD-A932-AD3738C7A285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1D1D0F9F-9482-4FD9-85A0-2F2883A548D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229A-40AD-A932-AD3738C7A285}"/>
                </c:ext>
              </c:extLst>
            </c:dLbl>
            <c:dLbl>
              <c:idx val="67"/>
              <c:layout>
                <c:manualLayout>
                  <c:x val="1.5924719507781383E-2"/>
                  <c:y val="7.0101647388714659E-3"/>
                </c:manualLayout>
              </c:layout>
              <c:tx>
                <c:rich>
                  <a:bodyPr/>
                  <a:lstStyle/>
                  <a:p>
                    <a:fld id="{F0956A4F-C633-449D-AE52-51470EDD977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229A-40AD-A932-AD3738C7A285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01FE5AAD-C850-466C-82D9-87F52D8A635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229A-40AD-A932-AD3738C7A285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9E70BEE1-86AF-4DDA-8C5D-5489B9C4AB6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229A-40AD-A932-AD3738C7A285}"/>
                </c:ext>
              </c:extLst>
            </c:dLbl>
            <c:dLbl>
              <c:idx val="70"/>
              <c:layout>
                <c:manualLayout>
                  <c:x val="-4.3431053203040176E-3"/>
                  <c:y val="-1.1216263582194182E-2"/>
                </c:manualLayout>
              </c:layout>
              <c:tx>
                <c:rich>
                  <a:bodyPr/>
                  <a:lstStyle/>
                  <a:p>
                    <a:fld id="{A9E7BCF5-E341-463B-8C9C-8FC45F80168E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229A-40AD-A932-AD3738C7A285}"/>
                </c:ext>
              </c:extLst>
            </c:dLbl>
            <c:dLbl>
              <c:idx val="71"/>
              <c:layout>
                <c:manualLayout>
                  <c:x val="1.1581614187477393E-2"/>
                  <c:y val="0"/>
                </c:manualLayout>
              </c:layout>
              <c:tx>
                <c:rich>
                  <a:bodyPr/>
                  <a:lstStyle/>
                  <a:p>
                    <a:fld id="{BBD166B6-A2AD-421A-A770-5E622166833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229A-40AD-A932-AD3738C7A285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F4C422B9-19EF-4918-B054-6976899422E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229A-40AD-A932-AD3738C7A285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DF066B1F-5A0E-497B-A2D3-8E757992BFF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229A-40AD-A932-AD3738C7A285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EEE47FB1-4655-46ED-A91B-E1CDA2CF0E6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229A-40AD-A932-AD3738C7A285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3F269A37-B133-44CC-B5FD-0BB72A7617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229A-40AD-A932-AD3738C7A285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742BC208-4679-455C-9872-A880AE5F0D4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229A-40AD-A932-AD3738C7A285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172E2186-9497-45BF-A036-F49FD109EF6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229A-40AD-A932-AD3738C7A285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DF20629A-88A9-419A-9E23-CEBD66E391B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229A-40AD-A932-AD3738C7A285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A640963F-61F0-4741-A69B-907D2EFBE7C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229A-40AD-A932-AD3738C7A285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28FB868E-37CF-4DB1-86AC-3810CA26D8C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229A-40AD-A932-AD3738C7A285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3CF3A360-45D6-40C2-A5B6-442AC4725F3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229A-40AD-A932-AD3738C7A285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F76DC123-4672-486F-9751-5796D278EA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229A-40AD-A932-AD3738C7A285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AD8747F5-7670-4D78-82E2-C276F846231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229A-40AD-A932-AD3738C7A285}"/>
                </c:ext>
              </c:extLst>
            </c:dLbl>
            <c:dLbl>
              <c:idx val="84"/>
              <c:layout>
                <c:manualLayout>
                  <c:x val="-5.3081785153959576E-17"/>
                  <c:y val="-8.412197686645688E-3"/>
                </c:manualLayout>
              </c:layout>
              <c:tx>
                <c:rich>
                  <a:bodyPr/>
                  <a:lstStyle/>
                  <a:p>
                    <a:fld id="{3BA6027F-0FAC-4EDD-9ACC-C5BD4DFA530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229A-40AD-A932-AD3738C7A285}"/>
                </c:ext>
              </c:extLst>
            </c:dLbl>
            <c:dLbl>
              <c:idx val="85"/>
              <c:layout>
                <c:manualLayout>
                  <c:x val="7.238508867173362E-3"/>
                  <c:y val="2.804065895548535E-2"/>
                </c:manualLayout>
              </c:layout>
              <c:tx>
                <c:rich>
                  <a:bodyPr/>
                  <a:lstStyle/>
                  <a:p>
                    <a:fld id="{49065141-01F1-464C-83A9-D74BC6B5E1A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229A-40AD-A932-AD3738C7A285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D9B877C3-DFE4-48DB-AB2A-137FCBC6C72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229A-40AD-A932-AD3738C7A285}"/>
                </c:ext>
              </c:extLst>
            </c:dLbl>
            <c:dLbl>
              <c:idx val="87"/>
              <c:layout>
                <c:manualLayout>
                  <c:x val="-1.0616357030791915E-16"/>
                  <c:y val="-9.8142306344199091E-3"/>
                </c:manualLayout>
              </c:layout>
              <c:tx>
                <c:rich>
                  <a:bodyPr/>
                  <a:lstStyle/>
                  <a:p>
                    <a:fld id="{5728C30E-4609-4FDF-9647-3F005D93581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229A-40AD-A932-AD3738C7A285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99293B91-11BC-4FEF-9DEA-38B77A46764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229A-40AD-A932-AD3738C7A285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CC29F553-8E59-4D51-B064-32351400891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229A-40AD-A932-AD3738C7A285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79EBC035-ACA8-4F10-A8A1-651EE151B6A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229A-40AD-A932-AD3738C7A285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270A79D4-CD46-4643-9182-53389DFAEAD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229A-40AD-A932-AD3738C7A285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fld id="{38B5E0E2-A4F3-46DB-A255-1E101BC33FF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229A-40AD-A932-AD3738C7A285}"/>
                </c:ext>
              </c:extLst>
            </c:dLbl>
            <c:dLbl>
              <c:idx val="93"/>
              <c:layout>
                <c:manualLayout>
                  <c:x val="4.3431053203039907E-3"/>
                  <c:y val="4.2060988433228691E-3"/>
                </c:manualLayout>
              </c:layout>
              <c:tx>
                <c:rich>
                  <a:bodyPr/>
                  <a:lstStyle/>
                  <a:p>
                    <a:fld id="{0A5CAAF0-7528-4ECA-B125-C8783808646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229A-40AD-A932-AD3738C7A285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224AB358-8E98-49D1-AFD4-2FD3157ADB8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229A-40AD-A932-AD3738C7A285}"/>
                </c:ext>
              </c:extLst>
            </c:dLbl>
            <c:dLbl>
              <c:idx val="95"/>
              <c:layout>
                <c:manualLayout>
                  <c:x val="-0.13608396670285927"/>
                  <c:y val="7.0101647388714659E-3"/>
                </c:manualLayout>
              </c:layout>
              <c:tx>
                <c:rich>
                  <a:bodyPr/>
                  <a:lstStyle/>
                  <a:p>
                    <a:fld id="{69C8A9E0-AA89-436D-BC88-C969F5C51C3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229A-40AD-A932-AD3738C7A285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fld id="{209AB763-07E0-401B-9A15-A75E1E936DF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229A-40AD-A932-AD3738C7A285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F52996A0-DF86-4AB7-AE80-C73D32D9000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229A-40AD-A932-AD3738C7A285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fld id="{9EC4B88A-E834-4DFF-851B-C2B27625980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229A-40AD-A932-AD3738C7A285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fld id="{8EC4A753-BB14-43E9-BEBF-D99B8723CCD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229A-40AD-A932-AD3738C7A285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8382E012-7688-4FB4-AF82-375A386D872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229A-40AD-A932-AD3738C7A285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fld id="{31D13459-1CE6-47E5-A19A-E97F7508DD7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229A-40AD-A932-AD3738C7A285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fld id="{7A0421AF-208A-454E-B2BF-7E7B12FD751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229A-40AD-A932-AD3738C7A285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fld id="{88345FFF-A602-4FFB-BA06-5863952D90A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229A-40AD-A932-AD3738C7A285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fld id="{3A0B19D4-25B5-4D9C-B254-BD1ED5951A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229A-40AD-A932-AD3738C7A285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fld id="{64D98700-091F-443D-9EC3-04D27DD1594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229A-40AD-A932-AD3738C7A285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fld id="{F569AA7F-C83F-4910-8C79-FB0203DE075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229A-40AD-A932-AD3738C7A285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fld id="{906A5D14-5031-4D84-B570-BA0FBDDE6F5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229A-40AD-A932-AD3738C7A285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fld id="{CA1DBD7A-868F-4820-AF0D-69F4912338C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229A-40AD-A932-AD3738C7A285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fld id="{53714578-3AE8-4A9A-9A5D-D8E9D93D6CF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229A-40AD-A932-AD3738C7A285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fld id="{48D8AD00-892D-4F63-BCF3-D64185D9DA2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229A-40AD-A932-AD3738C7A285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fld id="{81799F1A-49C5-408B-BE7E-1D7ACE41F35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229A-40AD-A932-AD3738C7A285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fld id="{77004F2D-33CE-41F3-87D3-0E399F8DA9F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229A-40AD-A932-AD3738C7A285}"/>
                </c:ext>
              </c:extLst>
            </c:dLbl>
            <c:dLbl>
              <c:idx val="113"/>
              <c:layout>
                <c:manualLayout>
                  <c:x val="0"/>
                  <c:y val="-9.8142306344199091E-3"/>
                </c:manualLayout>
              </c:layout>
              <c:tx>
                <c:rich>
                  <a:bodyPr/>
                  <a:lstStyle/>
                  <a:p>
                    <a:fld id="{7967C212-C751-4C87-AC4B-AF40AA23094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229A-40AD-A932-AD3738C7A285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fld id="{B4AC368F-9AEF-452D-9F6D-98631F561E0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229A-40AD-A932-AD3738C7A285}"/>
                </c:ext>
              </c:extLst>
            </c:dLbl>
            <c:dLbl>
              <c:idx val="115"/>
              <c:layout>
                <c:manualLayout>
                  <c:x val="1.0616357030791915E-16"/>
                  <c:y val="8.4121976866455336E-3"/>
                </c:manualLayout>
              </c:layout>
              <c:tx>
                <c:rich>
                  <a:bodyPr/>
                  <a:lstStyle/>
                  <a:p>
                    <a:fld id="{2F461529-A8FD-4D82-B108-B2A8F487FCA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229A-40AD-A932-AD3738C7A285}"/>
                </c:ext>
              </c:extLst>
            </c:dLbl>
            <c:dLbl>
              <c:idx val="116"/>
              <c:layout>
                <c:manualLayout>
                  <c:x val="-1.0133912414042814E-2"/>
                  <c:y val="1.6824395373291272E-2"/>
                </c:manualLayout>
              </c:layout>
              <c:tx>
                <c:rich>
                  <a:bodyPr/>
                  <a:lstStyle/>
                  <a:p>
                    <a:fld id="{D9461E6A-395D-43DD-B491-6446D8685992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229A-40AD-A932-AD3738C7A285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fld id="{F55B3CAE-3A98-46FB-B3AC-D64B6532CD1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229A-40AD-A932-AD3738C7A285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fld id="{57C59E94-FBDD-4F3F-99E7-83096B9000B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229A-40AD-A932-AD3738C7A285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fld id="{D987A1BD-6114-4ED2-AF59-2BF17DFF762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229A-40AD-A932-AD3738C7A285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fld id="{3936FFC7-ABBA-43EF-81E1-A663BEA3DBC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229A-40AD-A932-AD3738C7A285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fld id="{9381946D-0053-45D9-AA60-40138E79946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229A-40AD-A932-AD3738C7A285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fld id="{1EA52AE8-4CA7-4E8F-B8B6-338191F7633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5B6-4520-B6AC-585F0495D496}"/>
                </c:ext>
              </c:extLst>
            </c:dLbl>
            <c:dLbl>
              <c:idx val="123"/>
              <c:layout>
                <c:manualLayout>
                  <c:x val="-5.3081785153959576E-17"/>
                  <c:y val="-8.4121976866456359E-3"/>
                </c:manualLayout>
              </c:layout>
              <c:tx>
                <c:rich>
                  <a:bodyPr/>
                  <a:lstStyle/>
                  <a:p>
                    <a:fld id="{68015883-A8E9-4C6D-9A34-D63052ED188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C6C-4242-8FBE-504A87AEC148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fld id="{C576CCB6-87B7-4429-ACB9-4BD7E49C715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A6C-4A27-B42E-27C87E41357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ALL!$N$2:$N$126</c:f>
              <c:numCache>
                <c:formatCode>0.00</c:formatCode>
                <c:ptCount val="125"/>
                <c:pt idx="0">
                  <c:v>0.8571428571428571</c:v>
                </c:pt>
                <c:pt idx="1">
                  <c:v>1.6666666666666668E-3</c:v>
                </c:pt>
                <c:pt idx="2">
                  <c:v>0.58823529411764708</c:v>
                </c:pt>
                <c:pt idx="3">
                  <c:v>0.18181818181818182</c:v>
                </c:pt>
                <c:pt idx="4">
                  <c:v>0.14444444444444443</c:v>
                </c:pt>
                <c:pt idx="5">
                  <c:v>6.9767441860465115E-2</c:v>
                </c:pt>
                <c:pt idx="6">
                  <c:v>1.1382113821138211</c:v>
                </c:pt>
                <c:pt idx="7">
                  <c:v>0.11764705882352941</c:v>
                </c:pt>
                <c:pt idx="8">
                  <c:v>2</c:v>
                </c:pt>
                <c:pt idx="9">
                  <c:v>0.35294117647058826</c:v>
                </c:pt>
                <c:pt idx="10">
                  <c:v>3.125E-2</c:v>
                </c:pt>
                <c:pt idx="11">
                  <c:v>0.66666666666666663</c:v>
                </c:pt>
                <c:pt idx="12">
                  <c:v>0.23333333333333334</c:v>
                </c:pt>
                <c:pt idx="13">
                  <c:v>0.44827586206896552</c:v>
                </c:pt>
                <c:pt idx="14">
                  <c:v>0.52500000000000002</c:v>
                </c:pt>
                <c:pt idx="15">
                  <c:v>0.53103448275862064</c:v>
                </c:pt>
                <c:pt idx="16">
                  <c:v>0.75</c:v>
                </c:pt>
                <c:pt idx="17">
                  <c:v>0.48780487804878048</c:v>
                </c:pt>
                <c:pt idx="18">
                  <c:v>0.24390243902439024</c:v>
                </c:pt>
                <c:pt idx="19">
                  <c:v>3.4722222222222223</c:v>
                </c:pt>
                <c:pt idx="20">
                  <c:v>1.0476190476190477</c:v>
                </c:pt>
                <c:pt idx="21">
                  <c:v>0.58536585365853655</c:v>
                </c:pt>
                <c:pt idx="22">
                  <c:v>0.25</c:v>
                </c:pt>
                <c:pt idx="23">
                  <c:v>0.13043478260869565</c:v>
                </c:pt>
                <c:pt idx="24">
                  <c:v>7.407407407407407E-2</c:v>
                </c:pt>
                <c:pt idx="25">
                  <c:v>0.6428571428571429</c:v>
                </c:pt>
                <c:pt idx="26">
                  <c:v>0.41176470588235292</c:v>
                </c:pt>
                <c:pt idx="27">
                  <c:v>0.5714285714285714</c:v>
                </c:pt>
                <c:pt idx="28">
                  <c:v>0.5</c:v>
                </c:pt>
                <c:pt idx="29">
                  <c:v>0.216</c:v>
                </c:pt>
                <c:pt idx="30">
                  <c:v>0.4</c:v>
                </c:pt>
                <c:pt idx="31">
                  <c:v>0.56521739130434778</c:v>
                </c:pt>
                <c:pt idx="32">
                  <c:v>0.1</c:v>
                </c:pt>
                <c:pt idx="33">
                  <c:v>0.5</c:v>
                </c:pt>
                <c:pt idx="34">
                  <c:v>0.18493150684931506</c:v>
                </c:pt>
                <c:pt idx="35">
                  <c:v>0.16666666666666666</c:v>
                </c:pt>
                <c:pt idx="36">
                  <c:v>0.15384615384615385</c:v>
                </c:pt>
                <c:pt idx="37">
                  <c:v>2.7272727272727271E-2</c:v>
                </c:pt>
                <c:pt idx="38">
                  <c:v>8.8888888888888892E-2</c:v>
                </c:pt>
                <c:pt idx="39">
                  <c:v>8.3333333333333332E-3</c:v>
                </c:pt>
                <c:pt idx="40">
                  <c:v>0.34722222222222221</c:v>
                </c:pt>
                <c:pt idx="41">
                  <c:v>0.67777777777777781</c:v>
                </c:pt>
                <c:pt idx="42">
                  <c:v>0.41379310344827586</c:v>
                </c:pt>
                <c:pt idx="43">
                  <c:v>0.43333333333333335</c:v>
                </c:pt>
                <c:pt idx="44">
                  <c:v>0.4</c:v>
                </c:pt>
                <c:pt idx="45">
                  <c:v>0.94827586206896552</c:v>
                </c:pt>
                <c:pt idx="46">
                  <c:v>0.53846153846153844</c:v>
                </c:pt>
                <c:pt idx="47">
                  <c:v>0.1</c:v>
                </c:pt>
                <c:pt idx="48">
                  <c:v>6.25E-2</c:v>
                </c:pt>
                <c:pt idx="49">
                  <c:v>0.1111111111111111</c:v>
                </c:pt>
                <c:pt idx="50">
                  <c:v>1.875</c:v>
                </c:pt>
                <c:pt idx="51">
                  <c:v>1.1499999999999999</c:v>
                </c:pt>
                <c:pt idx="52">
                  <c:v>3.3333333333333333E-2</c:v>
                </c:pt>
                <c:pt idx="53">
                  <c:v>0.24324324324324326</c:v>
                </c:pt>
                <c:pt idx="54">
                  <c:v>0.46153846153846156</c:v>
                </c:pt>
                <c:pt idx="55">
                  <c:v>0.72</c:v>
                </c:pt>
                <c:pt idx="56">
                  <c:v>0.47368421052631576</c:v>
                </c:pt>
                <c:pt idx="57">
                  <c:v>1</c:v>
                </c:pt>
                <c:pt idx="58">
                  <c:v>1.4545454545454546</c:v>
                </c:pt>
                <c:pt idx="59">
                  <c:v>2.5</c:v>
                </c:pt>
                <c:pt idx="60">
                  <c:v>0.66666666666666663</c:v>
                </c:pt>
                <c:pt idx="61">
                  <c:v>5.185185185185185E-2</c:v>
                </c:pt>
                <c:pt idx="62">
                  <c:v>2</c:v>
                </c:pt>
                <c:pt idx="63">
                  <c:v>4.1666666666666664E-2</c:v>
                </c:pt>
                <c:pt idx="64">
                  <c:v>9.0909090909090912E-2</c:v>
                </c:pt>
                <c:pt idx="65">
                  <c:v>3.5087719298245612E-2</c:v>
                </c:pt>
                <c:pt idx="66">
                  <c:v>0.78947368421052633</c:v>
                </c:pt>
                <c:pt idx="67">
                  <c:v>9.0909090909090905E-3</c:v>
                </c:pt>
                <c:pt idx="68">
                  <c:v>0.20833333333333334</c:v>
                </c:pt>
                <c:pt idx="69">
                  <c:v>0.16666666666666666</c:v>
                </c:pt>
                <c:pt idx="70">
                  <c:v>1.4285714285714285E-2</c:v>
                </c:pt>
                <c:pt idx="71">
                  <c:v>5.263157894736842E-3</c:v>
                </c:pt>
                <c:pt idx="72">
                  <c:v>4.7619047619047616E-2</c:v>
                </c:pt>
                <c:pt idx="73">
                  <c:v>0.18421052631578946</c:v>
                </c:pt>
                <c:pt idx="74">
                  <c:v>4.0540540540540543E-2</c:v>
                </c:pt>
                <c:pt idx="75">
                  <c:v>8.2191780821917804E-2</c:v>
                </c:pt>
                <c:pt idx="76">
                  <c:v>0.75</c:v>
                </c:pt>
                <c:pt idx="77">
                  <c:v>0.8</c:v>
                </c:pt>
                <c:pt idx="78">
                  <c:v>0.27777777777777779</c:v>
                </c:pt>
                <c:pt idx="79">
                  <c:v>5.6666666666666664E-2</c:v>
                </c:pt>
                <c:pt idx="80">
                  <c:v>5.5555555555555552E-2</c:v>
                </c:pt>
                <c:pt idx="81">
                  <c:v>0.41935483870967744</c:v>
                </c:pt>
                <c:pt idx="82">
                  <c:v>6.25E-2</c:v>
                </c:pt>
                <c:pt idx="83">
                  <c:v>0.03</c:v>
                </c:pt>
                <c:pt idx="84">
                  <c:v>0.14285714285714285</c:v>
                </c:pt>
                <c:pt idx="85">
                  <c:v>3.8461538461538464E-3</c:v>
                </c:pt>
                <c:pt idx="86">
                  <c:v>5.0000000000000001E-3</c:v>
                </c:pt>
                <c:pt idx="87">
                  <c:v>0.66666666666666663</c:v>
                </c:pt>
                <c:pt idx="88">
                  <c:v>0.04</c:v>
                </c:pt>
                <c:pt idx="89">
                  <c:v>4.642857142857143E-2</c:v>
                </c:pt>
                <c:pt idx="90">
                  <c:v>0.68965517241379315</c:v>
                </c:pt>
                <c:pt idx="91">
                  <c:v>3.8461538461538464E-3</c:v>
                </c:pt>
                <c:pt idx="92">
                  <c:v>8.3333333333333329E-2</c:v>
                </c:pt>
                <c:pt idx="93">
                  <c:v>6.9230769230769235E-2</c:v>
                </c:pt>
                <c:pt idx="94">
                  <c:v>0.32500000000000001</c:v>
                </c:pt>
                <c:pt idx="95">
                  <c:v>0.45454545454545453</c:v>
                </c:pt>
                <c:pt idx="96">
                  <c:v>0.76296296296296295</c:v>
                </c:pt>
                <c:pt idx="97">
                  <c:v>6.0606060606060608E-2</c:v>
                </c:pt>
                <c:pt idx="98">
                  <c:v>0.48</c:v>
                </c:pt>
                <c:pt idx="99">
                  <c:v>0.25714285714285712</c:v>
                </c:pt>
                <c:pt idx="100">
                  <c:v>0.45714285714285713</c:v>
                </c:pt>
                <c:pt idx="101">
                  <c:v>9.6774193548387094E-2</c:v>
                </c:pt>
                <c:pt idx="102">
                  <c:v>0.14000000000000001</c:v>
                </c:pt>
                <c:pt idx="103">
                  <c:v>0.3125</c:v>
                </c:pt>
                <c:pt idx="104">
                  <c:v>0.72727272727272729</c:v>
                </c:pt>
                <c:pt idx="105">
                  <c:v>0.69791666666666663</c:v>
                </c:pt>
                <c:pt idx="106">
                  <c:v>1.1111111111111112</c:v>
                </c:pt>
                <c:pt idx="107">
                  <c:v>0.40769230769230769</c:v>
                </c:pt>
                <c:pt idx="108">
                  <c:v>0.29629629629629628</c:v>
                </c:pt>
                <c:pt idx="109">
                  <c:v>0.66666666666666663</c:v>
                </c:pt>
                <c:pt idx="110">
                  <c:v>2</c:v>
                </c:pt>
                <c:pt idx="111">
                  <c:v>0.3</c:v>
                </c:pt>
                <c:pt idx="112">
                  <c:v>0.25806451612903225</c:v>
                </c:pt>
                <c:pt idx="113">
                  <c:v>0.23333333333333334</c:v>
                </c:pt>
                <c:pt idx="114">
                  <c:v>0.18</c:v>
                </c:pt>
                <c:pt idx="115">
                  <c:v>0.92307692307692313</c:v>
                </c:pt>
                <c:pt idx="116">
                  <c:v>0.90909090909090906</c:v>
                </c:pt>
                <c:pt idx="117">
                  <c:v>3.2</c:v>
                </c:pt>
                <c:pt idx="118">
                  <c:v>0.66666666666666663</c:v>
                </c:pt>
                <c:pt idx="119">
                  <c:v>0.80645161290322576</c:v>
                </c:pt>
                <c:pt idx="120">
                  <c:v>0.6</c:v>
                </c:pt>
                <c:pt idx="121">
                  <c:v>0.40625</c:v>
                </c:pt>
                <c:pt idx="122">
                  <c:v>0.25</c:v>
                </c:pt>
                <c:pt idx="123">
                  <c:v>0.2</c:v>
                </c:pt>
                <c:pt idx="124">
                  <c:v>0.48333333333333334</c:v>
                </c:pt>
              </c:numCache>
            </c:numRef>
          </c:xVal>
          <c:yVal>
            <c:numRef>
              <c:f>ALL!$L$2:$L$126</c:f>
              <c:numCache>
                <c:formatCode>0.00</c:formatCode>
                <c:ptCount val="125"/>
                <c:pt idx="0">
                  <c:v>1</c:v>
                </c:pt>
                <c:pt idx="1">
                  <c:v>1.2</c:v>
                </c:pt>
                <c:pt idx="2">
                  <c:v>1.2142857142857142</c:v>
                </c:pt>
                <c:pt idx="3">
                  <c:v>1.064516129032258</c:v>
                </c:pt>
                <c:pt idx="4">
                  <c:v>1.8</c:v>
                </c:pt>
                <c:pt idx="5">
                  <c:v>1.075</c:v>
                </c:pt>
                <c:pt idx="6">
                  <c:v>0.246</c:v>
                </c:pt>
                <c:pt idx="7">
                  <c:v>1</c:v>
                </c:pt>
                <c:pt idx="8">
                  <c:v>0.27272727272727271</c:v>
                </c:pt>
                <c:pt idx="9">
                  <c:v>0.85</c:v>
                </c:pt>
                <c:pt idx="10">
                  <c:v>1.4545454545454546</c:v>
                </c:pt>
                <c:pt idx="11">
                  <c:v>0.66666666666666663</c:v>
                </c:pt>
                <c:pt idx="12">
                  <c:v>0.83333333333333337</c:v>
                </c:pt>
                <c:pt idx="13">
                  <c:v>2.2307692307692308</c:v>
                </c:pt>
                <c:pt idx="14">
                  <c:v>1.7777777777777777</c:v>
                </c:pt>
                <c:pt idx="15">
                  <c:v>1</c:v>
                </c:pt>
                <c:pt idx="16">
                  <c:v>0.88888888888888884</c:v>
                </c:pt>
                <c:pt idx="17">
                  <c:v>1.5769230769230769</c:v>
                </c:pt>
                <c:pt idx="18">
                  <c:v>1.3666666666666667</c:v>
                </c:pt>
                <c:pt idx="19">
                  <c:v>0.32727272727272727</c:v>
                </c:pt>
                <c:pt idx="20">
                  <c:v>0.4375</c:v>
                </c:pt>
                <c:pt idx="21">
                  <c:v>0.82</c:v>
                </c:pt>
                <c:pt idx="22">
                  <c:v>0.86956521739130432</c:v>
                </c:pt>
                <c:pt idx="23">
                  <c:v>0.88461538461538458</c:v>
                </c:pt>
                <c:pt idx="24">
                  <c:v>1.173913043478261</c:v>
                </c:pt>
                <c:pt idx="25">
                  <c:v>0.51851851851851849</c:v>
                </c:pt>
                <c:pt idx="26">
                  <c:v>0.6071428571428571</c:v>
                </c:pt>
                <c:pt idx="27">
                  <c:v>0.46666666666666667</c:v>
                </c:pt>
                <c:pt idx="28">
                  <c:v>1.1282051282051282</c:v>
                </c:pt>
                <c:pt idx="29">
                  <c:v>0.69444444444444442</c:v>
                </c:pt>
                <c:pt idx="30">
                  <c:v>1</c:v>
                </c:pt>
                <c:pt idx="31">
                  <c:v>0.67647058823529416</c:v>
                </c:pt>
                <c:pt idx="32">
                  <c:v>1</c:v>
                </c:pt>
                <c:pt idx="33">
                  <c:v>2</c:v>
                </c:pt>
                <c:pt idx="34">
                  <c:v>1.46</c:v>
                </c:pt>
                <c:pt idx="35">
                  <c:v>0.8571428571428571</c:v>
                </c:pt>
                <c:pt idx="36">
                  <c:v>2.1666666666666665</c:v>
                </c:pt>
                <c:pt idx="37">
                  <c:v>1</c:v>
                </c:pt>
                <c:pt idx="38">
                  <c:v>2.25</c:v>
                </c:pt>
                <c:pt idx="39">
                  <c:v>3.6</c:v>
                </c:pt>
                <c:pt idx="40">
                  <c:v>3.6</c:v>
                </c:pt>
                <c:pt idx="41">
                  <c:v>0.81818181818181823</c:v>
                </c:pt>
                <c:pt idx="42">
                  <c:v>2.1090909090909089</c:v>
                </c:pt>
                <c:pt idx="43">
                  <c:v>1.6666666666666667</c:v>
                </c:pt>
                <c:pt idx="44">
                  <c:v>0.75</c:v>
                </c:pt>
                <c:pt idx="45">
                  <c:v>0.64444444444444449</c:v>
                </c:pt>
                <c:pt idx="46">
                  <c:v>1.0833333333333333</c:v>
                </c:pt>
                <c:pt idx="47">
                  <c:v>1.75</c:v>
                </c:pt>
                <c:pt idx="48">
                  <c:v>0.88888888888888884</c:v>
                </c:pt>
                <c:pt idx="49">
                  <c:v>0.81818181818181823</c:v>
                </c:pt>
                <c:pt idx="50">
                  <c:v>0.4</c:v>
                </c:pt>
                <c:pt idx="51">
                  <c:v>0.5</c:v>
                </c:pt>
                <c:pt idx="52">
                  <c:v>1.5</c:v>
                </c:pt>
                <c:pt idx="53">
                  <c:v>2.4666666666666668</c:v>
                </c:pt>
                <c:pt idx="54">
                  <c:v>0.54166666666666663</c:v>
                </c:pt>
                <c:pt idx="55">
                  <c:v>1.8518518518518519</c:v>
                </c:pt>
                <c:pt idx="56">
                  <c:v>1.9</c:v>
                </c:pt>
                <c:pt idx="57">
                  <c:v>0.41176470588235292</c:v>
                </c:pt>
                <c:pt idx="58">
                  <c:v>0.27500000000000002</c:v>
                </c:pt>
                <c:pt idx="59">
                  <c:v>0.20930232558139536</c:v>
                </c:pt>
                <c:pt idx="60">
                  <c:v>0.9</c:v>
                </c:pt>
                <c:pt idx="61">
                  <c:v>2.4545454545454546</c:v>
                </c:pt>
                <c:pt idx="62">
                  <c:v>0.16666666666666666</c:v>
                </c:pt>
                <c:pt idx="63">
                  <c:v>4</c:v>
                </c:pt>
                <c:pt idx="64">
                  <c:v>1</c:v>
                </c:pt>
                <c:pt idx="65">
                  <c:v>1.1399999999999999</c:v>
                </c:pt>
                <c:pt idx="66">
                  <c:v>1.3571428571428572</c:v>
                </c:pt>
                <c:pt idx="67">
                  <c:v>0.6470588235294118</c:v>
                </c:pt>
                <c:pt idx="68">
                  <c:v>1.6</c:v>
                </c:pt>
                <c:pt idx="69">
                  <c:v>1</c:v>
                </c:pt>
                <c:pt idx="70">
                  <c:v>0.7</c:v>
                </c:pt>
                <c:pt idx="71">
                  <c:v>0.6785714285714286</c:v>
                </c:pt>
                <c:pt idx="72">
                  <c:v>1.05</c:v>
                </c:pt>
                <c:pt idx="73">
                  <c:v>2.375</c:v>
                </c:pt>
                <c:pt idx="74">
                  <c:v>7.4</c:v>
                </c:pt>
                <c:pt idx="75">
                  <c:v>4.8666666666666663</c:v>
                </c:pt>
                <c:pt idx="76">
                  <c:v>1.2</c:v>
                </c:pt>
                <c:pt idx="77">
                  <c:v>1</c:v>
                </c:pt>
                <c:pt idx="78">
                  <c:v>1.8</c:v>
                </c:pt>
                <c:pt idx="79">
                  <c:v>25</c:v>
                </c:pt>
                <c:pt idx="80">
                  <c:v>6.9230769230769234</c:v>
                </c:pt>
                <c:pt idx="81">
                  <c:v>6.2</c:v>
                </c:pt>
                <c:pt idx="82">
                  <c:v>3.6363636363636362</c:v>
                </c:pt>
                <c:pt idx="83">
                  <c:v>0.94339622641509435</c:v>
                </c:pt>
                <c:pt idx="84">
                  <c:v>2.2105263157894739</c:v>
                </c:pt>
                <c:pt idx="85">
                  <c:v>0.65</c:v>
                </c:pt>
                <c:pt idx="86">
                  <c:v>1.6666666666666667</c:v>
                </c:pt>
                <c:pt idx="87">
                  <c:v>1.5</c:v>
                </c:pt>
                <c:pt idx="88">
                  <c:v>1.2</c:v>
                </c:pt>
                <c:pt idx="89">
                  <c:v>9.3333333333333339</c:v>
                </c:pt>
                <c:pt idx="90">
                  <c:v>0.61052631578947369</c:v>
                </c:pt>
                <c:pt idx="91">
                  <c:v>0.8125</c:v>
                </c:pt>
                <c:pt idx="92">
                  <c:v>3.75</c:v>
                </c:pt>
                <c:pt idx="93">
                  <c:v>1.7105263157894737</c:v>
                </c:pt>
                <c:pt idx="94">
                  <c:v>1.4285714285714286</c:v>
                </c:pt>
                <c:pt idx="95">
                  <c:v>0.55000000000000004</c:v>
                </c:pt>
                <c:pt idx="96">
                  <c:v>6.75</c:v>
                </c:pt>
                <c:pt idx="97">
                  <c:v>1.2222222222222223</c:v>
                </c:pt>
                <c:pt idx="98">
                  <c:v>0.625</c:v>
                </c:pt>
                <c:pt idx="99">
                  <c:v>1.25</c:v>
                </c:pt>
                <c:pt idx="100">
                  <c:v>1.4</c:v>
                </c:pt>
                <c:pt idx="101">
                  <c:v>1.1071428571428572</c:v>
                </c:pt>
                <c:pt idx="102">
                  <c:v>5</c:v>
                </c:pt>
                <c:pt idx="103">
                  <c:v>2.4</c:v>
                </c:pt>
                <c:pt idx="104">
                  <c:v>0.95652173913043481</c:v>
                </c:pt>
                <c:pt idx="105">
                  <c:v>1.476923076923077</c:v>
                </c:pt>
                <c:pt idx="106">
                  <c:v>0.45</c:v>
                </c:pt>
                <c:pt idx="107">
                  <c:v>0.76470588235294112</c:v>
                </c:pt>
                <c:pt idx="108">
                  <c:v>1.35</c:v>
                </c:pt>
                <c:pt idx="109">
                  <c:v>1</c:v>
                </c:pt>
                <c:pt idx="110">
                  <c:v>0.5</c:v>
                </c:pt>
                <c:pt idx="111">
                  <c:v>1</c:v>
                </c:pt>
                <c:pt idx="112">
                  <c:v>1.55</c:v>
                </c:pt>
                <c:pt idx="113">
                  <c:v>2.5</c:v>
                </c:pt>
                <c:pt idx="114">
                  <c:v>3.125</c:v>
                </c:pt>
                <c:pt idx="115">
                  <c:v>0.37142857142857144</c:v>
                </c:pt>
                <c:pt idx="116">
                  <c:v>0.3235294117647059</c:v>
                </c:pt>
                <c:pt idx="117">
                  <c:v>0.4</c:v>
                </c:pt>
                <c:pt idx="118">
                  <c:v>0.75</c:v>
                </c:pt>
                <c:pt idx="119">
                  <c:v>1.55</c:v>
                </c:pt>
                <c:pt idx="120">
                  <c:v>0.70833333333333337</c:v>
                </c:pt>
                <c:pt idx="121">
                  <c:v>0.84210526315789469</c:v>
                </c:pt>
                <c:pt idx="122">
                  <c:v>1.1363636363636365</c:v>
                </c:pt>
                <c:pt idx="123">
                  <c:v>0.88235294117647056</c:v>
                </c:pt>
                <c:pt idx="124">
                  <c:v>0.66666666666666663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ALL!$B$2:$B$126</c15:f>
                <c15:dlblRangeCache>
                  <c:ptCount val="125"/>
                  <c:pt idx="0">
                    <c:v>Trafalgar</c:v>
                  </c:pt>
                  <c:pt idx="1">
                    <c:v>Tarifa</c:v>
                  </c:pt>
                  <c:pt idx="2">
                    <c:v>Gibraltar</c:v>
                  </c:pt>
                  <c:pt idx="3">
                    <c:v>Porto Banus</c:v>
                  </c:pt>
                  <c:pt idx="4">
                    <c:v>Malaga</c:v>
                  </c:pt>
                  <c:pt idx="5">
                    <c:v>Mazaron</c:v>
                  </c:pt>
                  <c:pt idx="6">
                    <c:v>Mar Menor</c:v>
                  </c:pt>
                  <c:pt idx="7">
                    <c:v>Alicante</c:v>
                  </c:pt>
                  <c:pt idx="8">
                    <c:v>La Olla</c:v>
                  </c:pt>
                  <c:pt idx="9">
                    <c:v>Ifach</c:v>
                  </c:pt>
                  <c:pt idx="10">
                    <c:v>Formentera</c:v>
                  </c:pt>
                  <c:pt idx="11">
                    <c:v>Na Moltona islet</c:v>
                  </c:pt>
                  <c:pt idx="12">
                    <c:v>Xilxes S</c:v>
                  </c:pt>
                  <c:pt idx="13">
                    <c:v>Xilxes N</c:v>
                  </c:pt>
                  <c:pt idx="14">
                    <c:v>Burriana</c:v>
                  </c:pt>
                  <c:pt idx="15">
                    <c:v>Castellon</c:v>
                  </c:pt>
                  <c:pt idx="16">
                    <c:v>Peniscola</c:v>
                  </c:pt>
                  <c:pt idx="17">
                    <c:v>Cambrils S</c:v>
                  </c:pt>
                  <c:pt idx="18">
                    <c:v>Cambrils N</c:v>
                  </c:pt>
                  <c:pt idx="19">
                    <c:v>Salou</c:v>
                  </c:pt>
                  <c:pt idx="20">
                    <c:v>Altafulla</c:v>
                  </c:pt>
                  <c:pt idx="21">
                    <c:v>Vendrell</c:v>
                  </c:pt>
                  <c:pt idx="22">
                    <c:v>Villanova</c:v>
                  </c:pt>
                  <c:pt idx="23">
                    <c:v>Blanes</c:v>
                  </c:pt>
                  <c:pt idx="24">
                    <c:v>Empuries</c:v>
                  </c:pt>
                  <c:pt idx="25">
                    <c:v>Barcarès</c:v>
                  </c:pt>
                  <c:pt idx="26">
                    <c:v>Valras W</c:v>
                  </c:pt>
                  <c:pt idx="27">
                    <c:v>Valras E</c:v>
                  </c:pt>
                  <c:pt idx="28">
                    <c:v>Valras N</c:v>
                  </c:pt>
                  <c:pt idx="29">
                    <c:v>Agde</c:v>
                  </c:pt>
                  <c:pt idx="30">
                    <c:v>Frontignan</c:v>
                  </c:pt>
                  <c:pt idx="31">
                    <c:v>Palavas</c:v>
                  </c:pt>
                  <c:pt idx="32">
                    <c:v>Carnon</c:v>
                  </c:pt>
                  <c:pt idx="33">
                    <c:v>La Ciotat</c:v>
                  </c:pt>
                  <c:pt idx="34">
                    <c:v>Giens</c:v>
                  </c:pt>
                  <c:pt idx="35">
                    <c:v>St Aygulf</c:v>
                  </c:pt>
                  <c:pt idx="36">
                    <c:v>Rondinara</c:v>
                  </c:pt>
                  <c:pt idx="37">
                    <c:v>Porto Pollo</c:v>
                  </c:pt>
                  <c:pt idx="38">
                    <c:v>Nora</c:v>
                  </c:pt>
                  <c:pt idx="39">
                    <c:v>Sant'Antioco</c:v>
                  </c:pt>
                  <c:pt idx="40">
                    <c:v>Mandriola</c:v>
                  </c:pt>
                  <c:pt idx="41">
                    <c:v>Piombino</c:v>
                  </c:pt>
                  <c:pt idx="42">
                    <c:v>Orbetello</c:v>
                  </c:pt>
                  <c:pt idx="43">
                    <c:v>Torre Flavia</c:v>
                  </c:pt>
                  <c:pt idx="44">
                    <c:v>Torre Astura</c:v>
                  </c:pt>
                  <c:pt idx="45">
                    <c:v>Circeo</c:v>
                  </c:pt>
                  <c:pt idx="46">
                    <c:v>Gaeta</c:v>
                  </c:pt>
                  <c:pt idx="47">
                    <c:v>Sant'Angelo</c:v>
                  </c:pt>
                  <c:pt idx="48">
                    <c:v>Palinuro</c:v>
                  </c:pt>
                  <c:pt idx="49">
                    <c:v>Saracinello</c:v>
                  </c:pt>
                  <c:pt idx="50">
                    <c:v>Cirella</c:v>
                  </c:pt>
                  <c:pt idx="51">
                    <c:v>Torre Ovo</c:v>
                  </c:pt>
                  <c:pt idx="52">
                    <c:v>Klenovica</c:v>
                  </c:pt>
                  <c:pt idx="53">
                    <c:v>Makarska</c:v>
                  </c:pt>
                  <c:pt idx="54">
                    <c:v>Corfu</c:v>
                  </c:pt>
                  <c:pt idx="55">
                    <c:v>Parga</c:v>
                  </c:pt>
                  <c:pt idx="56">
                    <c:v>Asprogiali</c:v>
                  </c:pt>
                  <c:pt idx="57">
                    <c:v>Ag. Nikolaos</c:v>
                  </c:pt>
                  <c:pt idx="58">
                    <c:v>Kafkalida</c:v>
                  </c:pt>
                  <c:pt idx="59">
                    <c:v>Kokkinia</c:v>
                  </c:pt>
                  <c:pt idx="60">
                    <c:v>Coron</c:v>
                  </c:pt>
                  <c:pt idx="61">
                    <c:v>Kotronas</c:v>
                  </c:pt>
                  <c:pt idx="62">
                    <c:v>Marathias</c:v>
                  </c:pt>
                  <c:pt idx="63">
                    <c:v>Pavlopetri</c:v>
                  </c:pt>
                  <c:pt idx="64">
                    <c:v>Lefki</c:v>
                  </c:pt>
                  <c:pt idx="65">
                    <c:v>Monemvasia</c:v>
                  </c:pt>
                  <c:pt idx="66">
                    <c:v>Piraeus</c:v>
                  </c:pt>
                  <c:pt idx="67">
                    <c:v>Ag. Dimitrios</c:v>
                  </c:pt>
                  <c:pt idx="68">
                    <c:v>Anavysos</c:v>
                  </c:pt>
                  <c:pt idx="69">
                    <c:v>Mikrolimano</c:v>
                  </c:pt>
                  <c:pt idx="70">
                    <c:v>Daskalio</c:v>
                  </c:pt>
                  <c:pt idx="71">
                    <c:v>Tragana</c:v>
                  </c:pt>
                  <c:pt idx="72">
                    <c:v>Eretria</c:v>
                  </c:pt>
                  <c:pt idx="73">
                    <c:v>Paximadi</c:v>
                  </c:pt>
                  <c:pt idx="74">
                    <c:v>Ag. Vasileios</c:v>
                  </c:pt>
                  <c:pt idx="75">
                    <c:v>Aliki (Thasos)</c:v>
                  </c:pt>
                  <c:pt idx="76">
                    <c:v>Molivoti</c:v>
                  </c:pt>
                  <c:pt idx="77">
                    <c:v>Enez</c:v>
                  </c:pt>
                  <c:pt idx="78">
                    <c:v>Darica</c:v>
                  </c:pt>
                  <c:pt idx="79">
                    <c:v>Kapidag</c:v>
                  </c:pt>
                  <c:pt idx="80">
                    <c:v>Murtzeflos (Limnos)</c:v>
                  </c:pt>
                  <c:pt idx="81">
                    <c:v>Kane</c:v>
                  </c:pt>
                  <c:pt idx="82">
                    <c:v>Foça</c:v>
                  </c:pt>
                  <c:pt idx="83">
                    <c:v>Karantina</c:v>
                  </c:pt>
                  <c:pt idx="84">
                    <c:v>Demircili</c:v>
                  </c:pt>
                  <c:pt idx="85">
                    <c:v>Ciçek Adasi</c:v>
                  </c:pt>
                  <c:pt idx="86">
                    <c:v>Cifit Adasi</c:v>
                  </c:pt>
                  <c:pt idx="87">
                    <c:v>Kizik</c:v>
                  </c:pt>
                  <c:pt idx="88">
                    <c:v>Sapli Adasi</c:v>
                  </c:pt>
                  <c:pt idx="89">
                    <c:v>Cnide</c:v>
                  </c:pt>
                  <c:pt idx="90">
                    <c:v>Kiyilari</c:v>
                  </c:pt>
                  <c:pt idx="91">
                    <c:v>Perili</c:v>
                  </c:pt>
                  <c:pt idx="92">
                    <c:v>Ciftlik Adasi</c:v>
                  </c:pt>
                  <c:pt idx="93">
                    <c:v>Prasonisi (Rhodos)</c:v>
                  </c:pt>
                  <c:pt idx="94">
                    <c:v>Tigani Cape (Crete)</c:v>
                  </c:pt>
                  <c:pt idx="95">
                    <c:v>Ag. Theodori (Crete)</c:v>
                  </c:pt>
                  <c:pt idx="96">
                    <c:v>Ag. Apostoli (Crete)</c:v>
                  </c:pt>
                  <c:pt idx="97">
                    <c:v>Nirou Khani (Crete)</c:v>
                  </c:pt>
                  <c:pt idx="98">
                    <c:v>Ag. Varvara (Crete)</c:v>
                  </c:pt>
                  <c:pt idx="99">
                    <c:v>Frangokastello (Crete)</c:v>
                  </c:pt>
                  <c:pt idx="100">
                    <c:v>Paleochora (Crete)</c:v>
                  </c:pt>
                  <c:pt idx="101">
                    <c:v>Patara beach</c:v>
                  </c:pt>
                  <c:pt idx="102">
                    <c:v>Tisan</c:v>
                  </c:pt>
                  <c:pt idx="103">
                    <c:v>Ras Ibn Hani</c:v>
                  </c:pt>
                  <c:pt idx="104">
                    <c:v>Altinkum Beach</c:v>
                  </c:pt>
                  <c:pt idx="105">
                    <c:v>Akrotiri</c:v>
                  </c:pt>
                  <c:pt idx="106">
                    <c:v>Zire</c:v>
                  </c:pt>
                  <c:pt idx="107">
                    <c:v>Tyre</c:v>
                  </c:pt>
                  <c:pt idx="108">
                    <c:v>Haifa</c:v>
                  </c:pt>
                  <c:pt idx="109">
                    <c:v>Tell Nami</c:v>
                  </c:pt>
                  <c:pt idx="110">
                    <c:v>Pigeon islets</c:v>
                  </c:pt>
                  <c:pt idx="111">
                    <c:v>Netanya</c:v>
                  </c:pt>
                  <c:pt idx="112">
                    <c:v>Tel Aviv</c:v>
                  </c:pt>
                  <c:pt idx="113">
                    <c:v>Alexandria</c:v>
                  </c:pt>
                  <c:pt idx="114">
                    <c:v>Bombah</c:v>
                  </c:pt>
                  <c:pt idx="115">
                    <c:v>Maaten al-Uqla</c:v>
                  </c:pt>
                  <c:pt idx="116">
                    <c:v>Ajdabiya</c:v>
                  </c:pt>
                  <c:pt idx="117">
                    <c:v>Reefs</c:v>
                  </c:pt>
                  <c:pt idx="118">
                    <c:v>Mahdia</c:v>
                  </c:pt>
                  <c:pt idx="119">
                    <c:v>Haouaria</c:v>
                  </c:pt>
                  <c:pt idx="120">
                    <c:v>Carthage</c:v>
                  </c:pt>
                  <c:pt idx="121">
                    <c:v>Cap Serrat</c:v>
                  </c:pt>
                  <c:pt idx="122">
                    <c:v>Tabarka</c:v>
                  </c:pt>
                  <c:pt idx="123">
                    <c:v>Skikda</c:v>
                  </c:pt>
                  <c:pt idx="124">
                    <c:v>Sidi Ferruch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2F5-418E-8592-7CEA8112F8F0}"/>
            </c:ext>
          </c:extLst>
        </c:ser>
        <c:ser>
          <c:idx val="10"/>
          <c:order val="1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5-418E-8592-7CEA8112F8F0}"/>
                </c:ext>
              </c:extLst>
            </c:dLbl>
            <c:dLbl>
              <c:idx val="1"/>
              <c:layout>
                <c:manualLayout>
                  <c:x val="-1.7554155880357907E-16"/>
                  <c:y val="-1.8018014366174385E-2"/>
                </c:manualLayout>
              </c:layout>
              <c:spPr>
                <a:solidFill>
                  <a:srgbClr val="ED7D31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92F5-418E-8592-7CEA8112F8F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(FIG!$C$103,FIG!$C$104)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(FIG!$B$103,FIG!$B$104)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F5-418E-8592-7CEA8112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b/L</a:t>
                </a:r>
              </a:p>
            </c:rich>
          </c:tx>
          <c:layout>
            <c:manualLayout>
              <c:xMode val="edge"/>
              <c:yMode val="edge"/>
              <c:x val="0.8516028167488835"/>
              <c:y val="0.952166055578930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L/D</a:t>
                </a:r>
              </a:p>
            </c:rich>
          </c:tx>
          <c:layout>
            <c:manualLayout>
              <c:xMode val="edge"/>
              <c:yMode val="edge"/>
              <c:x val="1.9374239457852785E-2"/>
              <c:y val="0.54678834992954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2162438978515308"/>
          <c:y val="4.6349111723810558E-2"/>
          <c:w val="0.85086925175645678"/>
          <c:h val="3.9543320170923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Natural Tombolos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4593044619422575"/>
          <c:y val="1.9067073202118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Tombolos'!$J$2:$J$78</c:f>
              <c:numCache>
                <c:formatCode>General</c:formatCode>
                <c:ptCount val="77"/>
                <c:pt idx="0">
                  <c:v>60</c:v>
                </c:pt>
                <c:pt idx="1">
                  <c:v>530</c:v>
                </c:pt>
                <c:pt idx="2">
                  <c:v>50</c:v>
                </c:pt>
                <c:pt idx="3">
                  <c:v>65</c:v>
                </c:pt>
                <c:pt idx="4">
                  <c:v>300</c:v>
                </c:pt>
                <c:pt idx="5">
                  <c:v>15</c:v>
                </c:pt>
                <c:pt idx="6">
                  <c:v>5</c:v>
                </c:pt>
                <c:pt idx="7">
                  <c:v>30</c:v>
                </c:pt>
                <c:pt idx="8">
                  <c:v>10</c:v>
                </c:pt>
                <c:pt idx="9">
                  <c:v>800</c:v>
                </c:pt>
                <c:pt idx="10">
                  <c:v>15</c:v>
                </c:pt>
                <c:pt idx="11">
                  <c:v>15</c:v>
                </c:pt>
                <c:pt idx="12">
                  <c:v>125</c:v>
                </c:pt>
                <c:pt idx="13">
                  <c:v>10</c:v>
                </c:pt>
                <c:pt idx="14">
                  <c:v>10</c:v>
                </c:pt>
                <c:pt idx="15">
                  <c:v>45</c:v>
                </c:pt>
                <c:pt idx="16">
                  <c:v>320</c:v>
                </c:pt>
                <c:pt idx="17">
                  <c:v>260</c:v>
                </c:pt>
                <c:pt idx="18">
                  <c:v>5</c:v>
                </c:pt>
                <c:pt idx="19">
                  <c:v>1350</c:v>
                </c:pt>
                <c:pt idx="20">
                  <c:v>100</c:v>
                </c:pt>
                <c:pt idx="21">
                  <c:v>90</c:v>
                </c:pt>
                <c:pt idx="22">
                  <c:v>35</c:v>
                </c:pt>
                <c:pt idx="23">
                  <c:v>250</c:v>
                </c:pt>
                <c:pt idx="24">
                  <c:v>90</c:v>
                </c:pt>
                <c:pt idx="25">
                  <c:v>4800</c:v>
                </c:pt>
                <c:pt idx="26">
                  <c:v>100</c:v>
                </c:pt>
                <c:pt idx="27">
                  <c:v>60</c:v>
                </c:pt>
                <c:pt idx="28">
                  <c:v>80</c:v>
                </c:pt>
                <c:pt idx="29">
                  <c:v>35</c:v>
                </c:pt>
                <c:pt idx="30">
                  <c:v>180</c:v>
                </c:pt>
                <c:pt idx="31">
                  <c:v>700</c:v>
                </c:pt>
                <c:pt idx="32">
                  <c:v>450</c:v>
                </c:pt>
                <c:pt idx="33">
                  <c:v>1250</c:v>
                </c:pt>
                <c:pt idx="34">
                  <c:v>25</c:v>
                </c:pt>
                <c:pt idx="35">
                  <c:v>125</c:v>
                </c:pt>
                <c:pt idx="36">
                  <c:v>60</c:v>
                </c:pt>
                <c:pt idx="37">
                  <c:v>350</c:v>
                </c:pt>
                <c:pt idx="38">
                  <c:v>50</c:v>
                </c:pt>
                <c:pt idx="39">
                  <c:v>1700</c:v>
                </c:pt>
                <c:pt idx="40">
                  <c:v>580</c:v>
                </c:pt>
                <c:pt idx="41">
                  <c:v>5500</c:v>
                </c:pt>
                <c:pt idx="42">
                  <c:v>5100</c:v>
                </c:pt>
                <c:pt idx="43">
                  <c:v>300</c:v>
                </c:pt>
                <c:pt idx="44">
                  <c:v>6100</c:v>
                </c:pt>
                <c:pt idx="45">
                  <c:v>300</c:v>
                </c:pt>
                <c:pt idx="46">
                  <c:v>300</c:v>
                </c:pt>
                <c:pt idx="47">
                  <c:v>160</c:v>
                </c:pt>
                <c:pt idx="48">
                  <c:v>600</c:v>
                </c:pt>
                <c:pt idx="49">
                  <c:v>100</c:v>
                </c:pt>
                <c:pt idx="50">
                  <c:v>700</c:v>
                </c:pt>
                <c:pt idx="51">
                  <c:v>900</c:v>
                </c:pt>
                <c:pt idx="52">
                  <c:v>1000</c:v>
                </c:pt>
                <c:pt idx="53">
                  <c:v>1500</c:v>
                </c:pt>
                <c:pt idx="54">
                  <c:v>6700</c:v>
                </c:pt>
                <c:pt idx="55">
                  <c:v>200</c:v>
                </c:pt>
                <c:pt idx="56">
                  <c:v>5000</c:v>
                </c:pt>
                <c:pt idx="57">
                  <c:v>180</c:v>
                </c:pt>
                <c:pt idx="58">
                  <c:v>1300</c:v>
                </c:pt>
                <c:pt idx="59">
                  <c:v>1030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20</c:v>
                </c:pt>
                <c:pt idx="69">
                  <c:v>1</c:v>
                </c:pt>
                <c:pt idx="70">
                  <c:v>12</c:v>
                </c:pt>
                <c:pt idx="71">
                  <c:v>6</c:v>
                </c:pt>
                <c:pt idx="72">
                  <c:v>1</c:v>
                </c:pt>
                <c:pt idx="73">
                  <c:v>7</c:v>
                </c:pt>
                <c:pt idx="74">
                  <c:v>150</c:v>
                </c:pt>
                <c:pt idx="75">
                  <c:v>15</c:v>
                </c:pt>
                <c:pt idx="76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068F-4E35-AFFB-3A46064F0507}"/>
            </c:ext>
          </c:extLst>
        </c:ser>
        <c:ser>
          <c:idx val="1"/>
          <c:order val="1"/>
          <c:tx>
            <c:v>b/L=0.05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68F-4E35-AFFB-3A46064F0507}"/>
                </c:ext>
              </c:extLst>
            </c:dLbl>
            <c:dLbl>
              <c:idx val="1"/>
              <c:layout>
                <c:manualLayout>
                  <c:x val="-1.0185067526415994E-16"/>
                  <c:y val="-2.45148084027240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68F-4E35-AFFB-3A46064F05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(FIG!$P$55,FIG!$P$56)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(FIG!$Q$55,FIG!$Q$56)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068F-4E35-AFFB-3A46064F0507}"/>
            </c:ext>
          </c:extLst>
        </c:ser>
        <c:ser>
          <c:idx val="3"/>
          <c:order val="2"/>
          <c:tx>
            <c:v>b/L=0.3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068F-4E35-AFFB-3A46064F0507}"/>
                </c:ext>
              </c:extLst>
            </c:dLbl>
            <c:dLbl>
              <c:idx val="1"/>
              <c:layout>
                <c:manualLayout>
                  <c:x val="-1.0185067526415994E-16"/>
                  <c:y val="-1.36193380015133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068F-4E35-AFFB-3A46064F05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(FIG!$P$55,FIG!$P$58)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(FIG!$Q$55,FIG!$Q$58)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068F-4E35-AFFB-3A46064F0507}"/>
            </c:ext>
          </c:extLst>
        </c:ser>
        <c:ser>
          <c:idx val="6"/>
          <c:order val="3"/>
          <c:tx>
            <c:v>b/L=0.7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068F-4E35-AFFB-3A46064F050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9.3766841644794402E-2"/>
                      <c:h val="3.30175648709444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5-068F-4E35-AFFB-3A46064F0507}"/>
                </c:ext>
              </c:extLst>
            </c:dLbl>
            <c:dLbl>
              <c:idx val="1"/>
              <c:layout>
                <c:manualLayout>
                  <c:x val="-6.7716644794400704E-2"/>
                  <c:y val="-1.634320560181602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779527559055"/>
                      <c:h val="3.57414324712471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6-068F-4E35-AFFB-3A46064F05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(FIG!$P$55,FIG!$P$61)</c:f>
              <c:numCache>
                <c:formatCode>General</c:formatCode>
                <c:ptCount val="2"/>
                <c:pt idx="0">
                  <c:v>0</c:v>
                </c:pt>
                <c:pt idx="1">
                  <c:v>714</c:v>
                </c:pt>
              </c:numCache>
            </c:numRef>
          </c:xVal>
          <c:yVal>
            <c:numRef>
              <c:f>(FIG!$Q$55,FIG!$Q$61)</c:f>
              <c:numCache>
                <c:formatCode>General</c:formatCode>
                <c:ptCount val="2"/>
                <c:pt idx="0">
                  <c:v>0</c:v>
                </c:pt>
                <c:pt idx="1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068F-4E35-AFFB-3A46064F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Salients</a:t>
            </a:r>
          </a:p>
        </c:rich>
      </c:tx>
      <c:layout>
        <c:manualLayout>
          <c:xMode val="edge"/>
          <c:yMode val="edge"/>
          <c:x val="0.30568470833037764"/>
          <c:y val="1.125602779344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8226336572792"/>
          <c:y val="0.17385792351374743"/>
          <c:w val="0.76815530491121042"/>
          <c:h val="0.72004556092029581"/>
        </c:manualLayout>
      </c:layout>
      <c:scatterChart>
        <c:scatterStyle val="lineMarker"/>
        <c:varyColors val="0"/>
        <c:ser>
          <c:idx val="0"/>
          <c:order val="0"/>
          <c:tx>
            <c:v>Nat Salients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FB2E90D-3982-4CB5-926F-DE6AC6767F9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631-419E-87E9-C3A253D327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0E1CA38-801D-4ACB-9122-6165621A058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631-419E-87E9-C3A253D327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C52463-B7B6-4607-8B08-1E9BD25157F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631-419E-87E9-C3A253D327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F2D565-94E7-4C94-972D-F684DE1EEB0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631-419E-87E9-C3A253D327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0AAD163-3972-47CB-8D17-6BB695B60CD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631-419E-87E9-C3A253D327EE}"/>
                </c:ext>
              </c:extLst>
            </c:dLbl>
            <c:dLbl>
              <c:idx val="5"/>
              <c:layout>
                <c:manualLayout>
                  <c:x val="0"/>
                  <c:y val="-2.1543989698090193E-2"/>
                </c:manualLayout>
              </c:layout>
              <c:tx>
                <c:rich>
                  <a:bodyPr/>
                  <a:lstStyle/>
                  <a:p>
                    <a:fld id="{7B6B617B-997A-434D-88E9-D553D97E7FA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631-419E-87E9-C3A253D327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4ED458E-8244-4C32-A243-677F234343E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631-419E-87E9-C3A253D327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BC29985-E54D-4F3A-A16A-39A3B4BE696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631-419E-87E9-C3A253D327EE}"/>
                </c:ext>
              </c:extLst>
            </c:dLbl>
            <c:dLbl>
              <c:idx val="8"/>
              <c:layout>
                <c:manualLayout>
                  <c:x val="-2.1621621621621623E-2"/>
                  <c:y val="-3.3512872863695718E-2"/>
                </c:manualLayout>
              </c:layout>
              <c:tx>
                <c:rich>
                  <a:bodyPr/>
                  <a:lstStyle/>
                  <a:p>
                    <a:fld id="{849ECA9E-FFC7-40B1-8C4A-07C15272847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631-419E-87E9-C3A253D327E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5B844B7-F5C8-45A0-8E4E-53A017B87BA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631-419E-87E9-C3A253D327EE}"/>
                </c:ext>
              </c:extLst>
            </c:dLbl>
            <c:dLbl>
              <c:idx val="10"/>
              <c:layout>
                <c:manualLayout>
                  <c:x val="2.4024024024024023E-3"/>
                  <c:y val="1.4362659798726649E-2"/>
                </c:manualLayout>
              </c:layout>
              <c:tx>
                <c:rich>
                  <a:bodyPr/>
                  <a:lstStyle/>
                  <a:p>
                    <a:fld id="{237C9125-060E-4C07-8886-97CC10B69028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631-419E-87E9-C3A253D327E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D769641-209D-4EC0-8516-44F188B95D7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631-419E-87E9-C3A253D327EE}"/>
                </c:ext>
              </c:extLst>
            </c:dLbl>
            <c:dLbl>
              <c:idx val="12"/>
              <c:layout>
                <c:manualLayout>
                  <c:x val="-8.8087070498732929E-17"/>
                  <c:y val="1.4362659798726737E-2"/>
                </c:manualLayout>
              </c:layout>
              <c:tx>
                <c:rich>
                  <a:bodyPr/>
                  <a:lstStyle/>
                  <a:p>
                    <a:fld id="{1E4520D0-5C3C-49DA-AD6F-0DAAE58BBD9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631-419E-87E9-C3A253D327E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Salients'!$L$2:$L$14</c:f>
              <c:numCache>
                <c:formatCode>0.00</c:formatCode>
                <c:ptCount val="13"/>
                <c:pt idx="0">
                  <c:v>0.16666666666666666</c:v>
                </c:pt>
                <c:pt idx="1">
                  <c:v>0.20930232558139536</c:v>
                </c:pt>
                <c:pt idx="2">
                  <c:v>0.27500000000000002</c:v>
                </c:pt>
                <c:pt idx="3">
                  <c:v>0.3235294117647059</c:v>
                </c:pt>
                <c:pt idx="4">
                  <c:v>0.37142857142857144</c:v>
                </c:pt>
                <c:pt idx="5">
                  <c:v>0.4</c:v>
                </c:pt>
                <c:pt idx="6">
                  <c:v>0.41176470588235292</c:v>
                </c:pt>
                <c:pt idx="7">
                  <c:v>0.45</c:v>
                </c:pt>
                <c:pt idx="8">
                  <c:v>0.5</c:v>
                </c:pt>
                <c:pt idx="9">
                  <c:v>0.54166666666666663</c:v>
                </c:pt>
                <c:pt idx="10">
                  <c:v>0.55000000000000004</c:v>
                </c:pt>
                <c:pt idx="11">
                  <c:v>0.625</c:v>
                </c:pt>
                <c:pt idx="12">
                  <c:v>0.66666666666666663</c:v>
                </c:pt>
              </c:numCache>
            </c:numRef>
          </c:xVal>
          <c:yVal>
            <c:numRef>
              <c:f>'Nat. Salients'!$P$2:$P$14</c:f>
              <c:numCache>
                <c:formatCode>0.00</c:formatCode>
                <c:ptCount val="13"/>
                <c:pt idx="0">
                  <c:v>0.33333333333333331</c:v>
                </c:pt>
                <c:pt idx="1">
                  <c:v>0.2558139534883721</c:v>
                </c:pt>
                <c:pt idx="2">
                  <c:v>0.52500000000000002</c:v>
                </c:pt>
                <c:pt idx="3">
                  <c:v>0.41176470588235292</c:v>
                </c:pt>
                <c:pt idx="4">
                  <c:v>0.5714285714285714</c:v>
                </c:pt>
                <c:pt idx="5">
                  <c:v>0.21249999999999999</c:v>
                </c:pt>
                <c:pt idx="6">
                  <c:v>0.14705882352941177</c:v>
                </c:pt>
                <c:pt idx="7">
                  <c:v>0.2</c:v>
                </c:pt>
                <c:pt idx="8">
                  <c:v>0.25</c:v>
                </c:pt>
                <c:pt idx="9">
                  <c:v>0.375</c:v>
                </c:pt>
                <c:pt idx="10">
                  <c:v>0.25</c:v>
                </c:pt>
                <c:pt idx="11">
                  <c:v>0.3</c:v>
                </c:pt>
                <c:pt idx="12">
                  <c:v>0.26666666666666666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Salients'!$O$2:$O$14</c15:f>
                <c15:dlblRangeCache>
                  <c:ptCount val="13"/>
                  <c:pt idx="0">
                    <c:v>1.00</c:v>
                  </c:pt>
                  <c:pt idx="1">
                    <c:v>0.49</c:v>
                  </c:pt>
                  <c:pt idx="2">
                    <c:v>1.31</c:v>
                  </c:pt>
                  <c:pt idx="3">
                    <c:v>1.40</c:v>
                  </c:pt>
                  <c:pt idx="4">
                    <c:v>1.67</c:v>
                  </c:pt>
                  <c:pt idx="5">
                    <c:v>0.28</c:v>
                  </c:pt>
                  <c:pt idx="6">
                    <c:v>0.36</c:v>
                  </c:pt>
                  <c:pt idx="7">
                    <c:v>0.40</c:v>
                  </c:pt>
                  <c:pt idx="8">
                    <c:v>0.43</c:v>
                  </c:pt>
                  <c:pt idx="9">
                    <c:v>1.50</c:v>
                  </c:pt>
                  <c:pt idx="10">
                    <c:v>1.00</c:v>
                  </c:pt>
                  <c:pt idx="11">
                    <c:v>1.00</c:v>
                  </c:pt>
                  <c:pt idx="12">
                    <c:v>0.60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8631-419E-87E9-C3A253D327EE}"/>
            </c:ext>
          </c:extLst>
        </c:ser>
        <c:ser>
          <c:idx val="8"/>
          <c:order val="1"/>
          <c:tx>
            <c:v>Nat Salients (weak)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681681681681675E-2"/>
                  <c:y val="7.1813298993633687E-3"/>
                </c:manualLayout>
              </c:layout>
              <c:tx>
                <c:rich>
                  <a:bodyPr/>
                  <a:lstStyle/>
                  <a:p>
                    <a:fld id="{8DE19EE1-DE3A-4F40-AB3A-25CC18F981D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631-419E-87E9-C3A253D327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73CF0C3-C93C-4E5F-BDFC-014B4D1A361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631-419E-87E9-C3A253D327EE}"/>
                </c:ext>
              </c:extLst>
            </c:dLbl>
            <c:dLbl>
              <c:idx val="2"/>
              <c:layout>
                <c:manualLayout>
                  <c:x val="-4.3243243243243287E-2"/>
                  <c:y val="2.3937766331211141E-2"/>
                </c:manualLayout>
              </c:layout>
              <c:tx>
                <c:rich>
                  <a:bodyPr/>
                  <a:lstStyle/>
                  <a:p>
                    <a:fld id="{81F2515F-0737-4340-9A2D-8A3AFAA2D47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631-419E-87E9-C3A253D327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7181CDB-F32B-48B6-8239-B2D3D0D0908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631-419E-87E9-C3A253D327E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Salients'!$L$17:$L$20</c:f>
              <c:numCache>
                <c:formatCode>0.00</c:formatCode>
                <c:ptCount val="4"/>
                <c:pt idx="0">
                  <c:v>0.4</c:v>
                </c:pt>
                <c:pt idx="1">
                  <c:v>0.246</c:v>
                </c:pt>
                <c:pt idx="2">
                  <c:v>0.27272727272727271</c:v>
                </c:pt>
                <c:pt idx="3">
                  <c:v>0.61052631578947369</c:v>
                </c:pt>
              </c:numCache>
            </c:numRef>
          </c:xVal>
          <c:yVal>
            <c:numRef>
              <c:f>'Nat. Salients'!$P$17:$P$20</c:f>
              <c:numCache>
                <c:formatCode>0.00</c:formatCode>
                <c:ptCount val="4"/>
                <c:pt idx="0">
                  <c:v>0.2</c:v>
                </c:pt>
                <c:pt idx="1">
                  <c:v>0.04</c:v>
                </c:pt>
                <c:pt idx="2">
                  <c:v>0.18181818181818182</c:v>
                </c:pt>
                <c:pt idx="3">
                  <c:v>5.2631578947368418E-2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Salients'!$O$17:$O$20</c15:f>
                <c15:dlblRangeCache>
                  <c:ptCount val="4"/>
                  <c:pt idx="0">
                    <c:v>0.16</c:v>
                  </c:pt>
                  <c:pt idx="1">
                    <c:v>0.14</c:v>
                  </c:pt>
                  <c:pt idx="2">
                    <c:v>0.33</c:v>
                  </c:pt>
                  <c:pt idx="3">
                    <c:v>0.13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8631-419E-87E9-C3A253D327EE}"/>
            </c:ext>
          </c:extLst>
        </c:ser>
        <c:ser>
          <c:idx val="1"/>
          <c:order val="2"/>
          <c:tx>
            <c:v>Single artif det BW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C9392BB-FD2C-4430-8C16-3512FF913E0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631-419E-87E9-C3A253D327EE}"/>
                </c:ext>
              </c:extLst>
            </c:dLbl>
            <c:dLbl>
              <c:idx val="1"/>
              <c:layout>
                <c:manualLayout>
                  <c:x val="-7.2072072072072073E-3"/>
                  <c:y val="2.1543989698090106E-2"/>
                </c:manualLayout>
              </c:layout>
              <c:tx>
                <c:rich>
                  <a:bodyPr/>
                  <a:lstStyle/>
                  <a:p>
                    <a:fld id="{1A0DA0A5-82DD-4674-B7B1-956897CA24A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631-419E-87E9-C3A253D327E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'Detached BW'!$L$25:$L$26</c:f>
              <c:numCache>
                <c:formatCode>0.00</c:formatCode>
                <c:ptCount val="2"/>
                <c:pt idx="0">
                  <c:v>0.32727272727272727</c:v>
                </c:pt>
                <c:pt idx="1">
                  <c:v>0.4375</c:v>
                </c:pt>
              </c:numCache>
            </c:numRef>
          </c:xVal>
          <c:yVal>
            <c:numRef>
              <c:f>'Detached BW'!$P$25:$P$26</c:f>
              <c:numCache>
                <c:formatCode>0.00</c:formatCode>
                <c:ptCount val="2"/>
                <c:pt idx="0">
                  <c:v>0.27272727272727271</c:v>
                </c:pt>
                <c:pt idx="1">
                  <c:v>0.41666666666666669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'Detached BW'!$O$25:$O$26</c15:f>
                <c15:dlblRangeCache>
                  <c:ptCount val="2"/>
                  <c:pt idx="0">
                    <c:v>0.24</c:v>
                  </c:pt>
                  <c:pt idx="1">
                    <c:v>0.91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8631-419E-87E9-C3A253D327EE}"/>
            </c:ext>
          </c:extLst>
        </c:ser>
        <c:ser>
          <c:idx val="2"/>
          <c:order val="3"/>
          <c:tx>
            <c:v>Multiple artif det BW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5948740-3933-4596-809C-5FB0CFD76A7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631-419E-87E9-C3A253D327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D2F4AF-2F22-40DE-8EA9-E636361C60D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631-419E-87E9-C3A253D327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B2F39B-E299-4630-9133-F3BC33FAD15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631-419E-87E9-C3A253D327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D44E964-5FD8-4376-ABD1-0E6B45084CD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631-419E-87E9-C3A253D327E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'Detached BW'!$L$27:$L$30</c:f>
              <c:numCache>
                <c:formatCode>0.00</c:formatCode>
                <c:ptCount val="4"/>
                <c:pt idx="0">
                  <c:v>0.46666666666666667</c:v>
                </c:pt>
                <c:pt idx="1">
                  <c:v>0.51851851851851849</c:v>
                </c:pt>
                <c:pt idx="2">
                  <c:v>0.6071428571428571</c:v>
                </c:pt>
                <c:pt idx="3">
                  <c:v>0.67647058823529416</c:v>
                </c:pt>
              </c:numCache>
            </c:numRef>
          </c:xVal>
          <c:yVal>
            <c:numRef>
              <c:f>'Detached BW'!$P$27:$P$30</c:f>
              <c:numCache>
                <c:formatCode>0.00</c:formatCode>
                <c:ptCount val="4"/>
                <c:pt idx="0">
                  <c:v>0.43333333333333335</c:v>
                </c:pt>
                <c:pt idx="1">
                  <c:v>0.59259259259259256</c:v>
                </c:pt>
                <c:pt idx="2">
                  <c:v>0.6428571428571429</c:v>
                </c:pt>
                <c:pt idx="3">
                  <c:v>0.44117647058823528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'Detached BW'!$O$27:$O$30</c15:f>
                <c15:dlblRangeCache>
                  <c:ptCount val="4"/>
                  <c:pt idx="0">
                    <c:v>1.63</c:v>
                  </c:pt>
                  <c:pt idx="1">
                    <c:v>1.78</c:v>
                  </c:pt>
                  <c:pt idx="2">
                    <c:v>2.57</c:v>
                  </c:pt>
                  <c:pt idx="3">
                    <c:v>1.15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8631-419E-87E9-C3A253D327EE}"/>
            </c:ext>
          </c:extLst>
        </c:ser>
        <c:ser>
          <c:idx val="3"/>
          <c:order val="4"/>
          <c:tx>
            <c:v>L/D=0.65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222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8631-419E-87E9-C3A253D327E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631-419E-87E9-C3A253D327EE}"/>
                </c:ext>
              </c:extLst>
            </c:dLbl>
            <c:dLbl>
              <c:idx val="1"/>
              <c:layout>
                <c:manualLayout>
                  <c:x val="-1.2010120356577931E-3"/>
                  <c:y val="5.3859880002050733E-2"/>
                </c:manualLayout>
              </c:layout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063063063063"/>
                      <c:h val="4.06583903567367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8631-419E-87E9-C3A253D32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(FIG!$B$103,FIG!$B$104)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xVal>
          <c:yVal>
            <c:numRef>
              <c:f>(FIG!$C$103,FIG!$C$104)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631-419E-87E9-C3A253D32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L/D</a:t>
                </a:r>
              </a:p>
            </c:rich>
          </c:tx>
          <c:layout>
            <c:manualLayout>
              <c:xMode val="edge"/>
              <c:yMode val="edge"/>
              <c:x val="0.80700253008914447"/>
              <c:y val="0.93886388722183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d/D</a:t>
                </a:r>
              </a:p>
            </c:rich>
          </c:tx>
          <c:layout>
            <c:manualLayout>
              <c:xMode val="edge"/>
              <c:yMode val="edge"/>
              <c:x val="2.0375966517698758E-2"/>
              <c:y val="0.36639484421980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629129602042988"/>
          <c:y val="7.4422515523735702E-2"/>
          <c:w val="0.60405400676266807"/>
          <c:h val="7.001853197784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Salients</a:t>
            </a:r>
          </a:p>
        </c:rich>
      </c:tx>
      <c:layout>
        <c:manualLayout>
          <c:xMode val="edge"/>
          <c:yMode val="edge"/>
          <c:x val="0.30568470833037764"/>
          <c:y val="1.125602779344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8226336572792"/>
          <c:y val="0.17385792351374743"/>
          <c:w val="0.76815530491121042"/>
          <c:h val="0.72004556092029581"/>
        </c:manualLayout>
      </c:layout>
      <c:scatterChart>
        <c:scatterStyle val="lineMarker"/>
        <c:varyColors val="0"/>
        <c:ser>
          <c:idx val="0"/>
          <c:order val="0"/>
          <c:tx>
            <c:v>Nat Salients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FBE1147-66DD-4AE0-89EC-B394BBB78E1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E19-4CDB-8395-7829440B9B26}"/>
                </c:ext>
              </c:extLst>
            </c:dLbl>
            <c:dLbl>
              <c:idx val="1"/>
              <c:layout>
                <c:manualLayout>
                  <c:x val="-1.4414414414414415E-2"/>
                  <c:y val="2.8725319597453385E-2"/>
                </c:manualLayout>
              </c:layout>
              <c:tx>
                <c:rich>
                  <a:bodyPr/>
                  <a:lstStyle/>
                  <a:p>
                    <a:fld id="{5DD5119A-D9C3-421E-B1B9-8E5570B93C0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E19-4CDB-8395-7829440B9B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02B9A6-EA42-414B-A034-5A99726CD31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E19-4CDB-8395-7829440B9B26}"/>
                </c:ext>
              </c:extLst>
            </c:dLbl>
            <c:dLbl>
              <c:idx val="3"/>
              <c:layout>
                <c:manualLayout>
                  <c:x val="-0.1033033033033033"/>
                  <c:y val="-2.8725319597453561E-2"/>
                </c:manualLayout>
              </c:layout>
              <c:tx>
                <c:rich>
                  <a:bodyPr/>
                  <a:lstStyle/>
                  <a:p>
                    <a:fld id="{2BCA7347-6CBE-4175-9557-B6E66ADA2B33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E19-4CDB-8395-7829440B9B26}"/>
                </c:ext>
              </c:extLst>
            </c:dLbl>
            <c:dLbl>
              <c:idx val="4"/>
              <c:layout>
                <c:manualLayout>
                  <c:x val="0"/>
                  <c:y val="7.1813298993632811E-3"/>
                </c:manualLayout>
              </c:layout>
              <c:tx>
                <c:rich>
                  <a:bodyPr/>
                  <a:lstStyle/>
                  <a:p>
                    <a:fld id="{16623FF5-B552-4494-9B2E-A71F10647C6E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E19-4CDB-8395-7829440B9B26}"/>
                </c:ext>
              </c:extLst>
            </c:dLbl>
            <c:dLbl>
              <c:idx val="5"/>
              <c:layout>
                <c:manualLayout>
                  <c:x val="0"/>
                  <c:y val="-2.1543989698090193E-2"/>
                </c:manualLayout>
              </c:layout>
              <c:tx>
                <c:rich>
                  <a:bodyPr/>
                  <a:lstStyle/>
                  <a:p>
                    <a:fld id="{56B78904-9C3E-48E4-A700-20D55E65E38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E19-4CDB-8395-7829440B9B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62D36ED-214C-4672-9D3F-3926DD056AC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E19-4CDB-8395-7829440B9B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97DA971-21B5-452B-ACB4-FB260EC7670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E19-4CDB-8395-7829440B9B26}"/>
                </c:ext>
              </c:extLst>
            </c:dLbl>
            <c:dLbl>
              <c:idx val="8"/>
              <c:layout>
                <c:manualLayout>
                  <c:x val="-2.1621621621621623E-2"/>
                  <c:y val="-3.3512872863695718E-2"/>
                </c:manualLayout>
              </c:layout>
              <c:tx>
                <c:rich>
                  <a:bodyPr/>
                  <a:lstStyle/>
                  <a:p>
                    <a:fld id="{B1CE06AD-823B-41DD-9BD0-41192BBB5673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E19-4CDB-8395-7829440B9B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048BC63-5BA5-488C-A0CB-12A9F8CA7F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E19-4CDB-8395-7829440B9B26}"/>
                </c:ext>
              </c:extLst>
            </c:dLbl>
            <c:dLbl>
              <c:idx val="10"/>
              <c:layout>
                <c:manualLayout>
                  <c:x val="1.2012012012012012E-2"/>
                  <c:y val="3.3512872863695718E-2"/>
                </c:manualLayout>
              </c:layout>
              <c:tx>
                <c:rich>
                  <a:bodyPr/>
                  <a:lstStyle/>
                  <a:p>
                    <a:fld id="{0714FE99-0387-4865-A18B-83498CF996A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E19-4CDB-8395-7829440B9B2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261723D-4B72-4DAB-9A8A-B9E5D9ABE7A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E19-4CDB-8395-7829440B9B26}"/>
                </c:ext>
              </c:extLst>
            </c:dLbl>
            <c:dLbl>
              <c:idx val="12"/>
              <c:layout>
                <c:manualLayout>
                  <c:x val="-8.8087070498732929E-17"/>
                  <c:y val="1.4362659798726737E-2"/>
                </c:manualLayout>
              </c:layout>
              <c:tx>
                <c:rich>
                  <a:bodyPr/>
                  <a:lstStyle/>
                  <a:p>
                    <a:fld id="{712B277E-A337-4DA4-99C0-94FDBE81FAB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E19-4CDB-8395-7829440B9B2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Salients'!$L$2:$L$14</c:f>
              <c:numCache>
                <c:formatCode>0.00</c:formatCode>
                <c:ptCount val="13"/>
                <c:pt idx="0">
                  <c:v>0.16666666666666666</c:v>
                </c:pt>
                <c:pt idx="1">
                  <c:v>0.20930232558139536</c:v>
                </c:pt>
                <c:pt idx="2">
                  <c:v>0.27500000000000002</c:v>
                </c:pt>
                <c:pt idx="3">
                  <c:v>0.3235294117647059</c:v>
                </c:pt>
                <c:pt idx="4">
                  <c:v>0.37142857142857144</c:v>
                </c:pt>
                <c:pt idx="5">
                  <c:v>0.4</c:v>
                </c:pt>
                <c:pt idx="6">
                  <c:v>0.41176470588235292</c:v>
                </c:pt>
                <c:pt idx="7">
                  <c:v>0.45</c:v>
                </c:pt>
                <c:pt idx="8">
                  <c:v>0.5</c:v>
                </c:pt>
                <c:pt idx="9">
                  <c:v>0.54166666666666663</c:v>
                </c:pt>
                <c:pt idx="10">
                  <c:v>0.55000000000000004</c:v>
                </c:pt>
                <c:pt idx="11">
                  <c:v>0.625</c:v>
                </c:pt>
                <c:pt idx="12">
                  <c:v>0.66666666666666663</c:v>
                </c:pt>
              </c:numCache>
            </c:numRef>
          </c:xVal>
          <c:yVal>
            <c:numRef>
              <c:f>'Nat. Salients'!$P$2:$P$14</c:f>
              <c:numCache>
                <c:formatCode>0.00</c:formatCode>
                <c:ptCount val="13"/>
                <c:pt idx="0">
                  <c:v>0.33333333333333331</c:v>
                </c:pt>
                <c:pt idx="1">
                  <c:v>0.2558139534883721</c:v>
                </c:pt>
                <c:pt idx="2">
                  <c:v>0.52500000000000002</c:v>
                </c:pt>
                <c:pt idx="3">
                  <c:v>0.41176470588235292</c:v>
                </c:pt>
                <c:pt idx="4">
                  <c:v>0.5714285714285714</c:v>
                </c:pt>
                <c:pt idx="5">
                  <c:v>0.21249999999999999</c:v>
                </c:pt>
                <c:pt idx="6">
                  <c:v>0.14705882352941177</c:v>
                </c:pt>
                <c:pt idx="7">
                  <c:v>0.2</c:v>
                </c:pt>
                <c:pt idx="8">
                  <c:v>0.25</c:v>
                </c:pt>
                <c:pt idx="9">
                  <c:v>0.375</c:v>
                </c:pt>
                <c:pt idx="10">
                  <c:v>0.25</c:v>
                </c:pt>
                <c:pt idx="11">
                  <c:v>0.3</c:v>
                </c:pt>
                <c:pt idx="12">
                  <c:v>0.26666666666666666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Salients'!$B$2:$B$14</c15:f>
                <c15:dlblRangeCache>
                  <c:ptCount val="13"/>
                  <c:pt idx="0">
                    <c:v>Marathias</c:v>
                  </c:pt>
                  <c:pt idx="1">
                    <c:v>Kokkinia</c:v>
                  </c:pt>
                  <c:pt idx="2">
                    <c:v>Kafkalida</c:v>
                  </c:pt>
                  <c:pt idx="3">
                    <c:v>Ajdabiya</c:v>
                  </c:pt>
                  <c:pt idx="4">
                    <c:v>Maaten al-Uqla</c:v>
                  </c:pt>
                  <c:pt idx="5">
                    <c:v>Cirella</c:v>
                  </c:pt>
                  <c:pt idx="6">
                    <c:v>Ag. Nikolaos</c:v>
                  </c:pt>
                  <c:pt idx="7">
                    <c:v>Zire</c:v>
                  </c:pt>
                  <c:pt idx="8">
                    <c:v>Torre Ovo</c:v>
                  </c:pt>
                  <c:pt idx="9">
                    <c:v>Corfu</c:v>
                  </c:pt>
                  <c:pt idx="10">
                    <c:v>Ag. Theodori (Crete)</c:v>
                  </c:pt>
                  <c:pt idx="11">
                    <c:v>Ag. Varvara (Crete)</c:v>
                  </c:pt>
                  <c:pt idx="12">
                    <c:v>Na Moltona islet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CE19-4CDB-8395-7829440B9B26}"/>
            </c:ext>
          </c:extLst>
        </c:ser>
        <c:ser>
          <c:idx val="8"/>
          <c:order val="1"/>
          <c:tx>
            <c:v>Nat Salients (weak)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681681681681675E-2"/>
                  <c:y val="7.1813298993633687E-3"/>
                </c:manualLayout>
              </c:layout>
              <c:tx>
                <c:rich>
                  <a:bodyPr/>
                  <a:lstStyle/>
                  <a:p>
                    <a:fld id="{BAF91D0B-571B-4417-9ADB-B6D2E909A83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E19-4CDB-8395-7829440B9B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6FAD105-0283-483B-82F7-0D5BFC18FF9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E19-4CDB-8395-7829440B9B26}"/>
                </c:ext>
              </c:extLst>
            </c:dLbl>
            <c:dLbl>
              <c:idx val="2"/>
              <c:layout>
                <c:manualLayout>
                  <c:x val="-4.3243243243243287E-2"/>
                  <c:y val="2.3937766331211141E-2"/>
                </c:manualLayout>
              </c:layout>
              <c:tx>
                <c:rich>
                  <a:bodyPr/>
                  <a:lstStyle/>
                  <a:p>
                    <a:fld id="{FD6303D0-835E-4331-927E-19082764D42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E19-4CDB-8395-7829440B9B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C249808-1C22-42A8-B1AA-B06D2511642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E19-4CDB-8395-7829440B9B2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Salients'!$L$17:$L$20</c:f>
              <c:numCache>
                <c:formatCode>0.00</c:formatCode>
                <c:ptCount val="4"/>
                <c:pt idx="0">
                  <c:v>0.4</c:v>
                </c:pt>
                <c:pt idx="1">
                  <c:v>0.246</c:v>
                </c:pt>
                <c:pt idx="2">
                  <c:v>0.27272727272727271</c:v>
                </c:pt>
                <c:pt idx="3">
                  <c:v>0.61052631578947369</c:v>
                </c:pt>
              </c:numCache>
            </c:numRef>
          </c:xVal>
          <c:yVal>
            <c:numRef>
              <c:f>'Nat. Salients'!$P$17:$P$20</c:f>
              <c:numCache>
                <c:formatCode>0.00</c:formatCode>
                <c:ptCount val="4"/>
                <c:pt idx="0">
                  <c:v>0.2</c:v>
                </c:pt>
                <c:pt idx="1">
                  <c:v>0.04</c:v>
                </c:pt>
                <c:pt idx="2">
                  <c:v>0.18181818181818182</c:v>
                </c:pt>
                <c:pt idx="3">
                  <c:v>5.2631578947368418E-2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Salients'!$B$17:$B$20</c15:f>
                <c15:dlblRangeCache>
                  <c:ptCount val="4"/>
                  <c:pt idx="0">
                    <c:v>Reefs</c:v>
                  </c:pt>
                  <c:pt idx="1">
                    <c:v>Mar Menor</c:v>
                  </c:pt>
                  <c:pt idx="2">
                    <c:v>La Olla</c:v>
                  </c:pt>
                  <c:pt idx="3">
                    <c:v>Kiyilari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CE19-4CDB-8395-7829440B9B26}"/>
            </c:ext>
          </c:extLst>
        </c:ser>
        <c:ser>
          <c:idx val="1"/>
          <c:order val="2"/>
          <c:tx>
            <c:v>Single artif det BW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C783538-12C8-4D2D-89F3-E33DCE20A66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E19-4CDB-8395-7829440B9B26}"/>
                </c:ext>
              </c:extLst>
            </c:dLbl>
            <c:dLbl>
              <c:idx val="1"/>
              <c:layout>
                <c:manualLayout>
                  <c:x val="-6.2462462462462551E-2"/>
                  <c:y val="3.1119096230574596E-2"/>
                </c:manualLayout>
              </c:layout>
              <c:tx>
                <c:rich>
                  <a:bodyPr/>
                  <a:lstStyle/>
                  <a:p>
                    <a:fld id="{6A8507DD-784D-4384-908B-F029A77B24B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CE19-4CDB-8395-7829440B9B2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'Detached BW'!$L$25:$L$26</c:f>
              <c:numCache>
                <c:formatCode>0.00</c:formatCode>
                <c:ptCount val="2"/>
                <c:pt idx="0">
                  <c:v>0.32727272727272727</c:v>
                </c:pt>
                <c:pt idx="1">
                  <c:v>0.4375</c:v>
                </c:pt>
              </c:numCache>
            </c:numRef>
          </c:xVal>
          <c:yVal>
            <c:numRef>
              <c:f>'Detached BW'!$P$25:$P$26</c:f>
              <c:numCache>
                <c:formatCode>0.00</c:formatCode>
                <c:ptCount val="2"/>
                <c:pt idx="0">
                  <c:v>0.27272727272727271</c:v>
                </c:pt>
                <c:pt idx="1">
                  <c:v>0.41666666666666669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'Detached BW'!$B$25:$B$26</c15:f>
                <c15:dlblRangeCache>
                  <c:ptCount val="2"/>
                  <c:pt idx="0">
                    <c:v>Salou</c:v>
                  </c:pt>
                  <c:pt idx="1">
                    <c:v>Altafulla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CE19-4CDB-8395-7829440B9B26}"/>
            </c:ext>
          </c:extLst>
        </c:ser>
        <c:ser>
          <c:idx val="2"/>
          <c:order val="3"/>
          <c:tx>
            <c:v>Multiple artif det BW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5AD0B40-774E-4DB8-903C-D982EC02AEE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E19-4CDB-8395-7829440B9B26}"/>
                </c:ext>
              </c:extLst>
            </c:dLbl>
            <c:dLbl>
              <c:idx val="1"/>
              <c:layout>
                <c:manualLayout>
                  <c:x val="0"/>
                  <c:y val="-7.1813298993634563E-3"/>
                </c:manualLayout>
              </c:layout>
              <c:tx>
                <c:rich>
                  <a:bodyPr/>
                  <a:lstStyle/>
                  <a:p>
                    <a:fld id="{1D2477F7-697E-46BA-BBB9-70CEF9314138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CE19-4CDB-8395-7829440B9B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0160B32-0A49-4CF1-8B51-1ED23DCECC1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E19-4CDB-8395-7829440B9B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4FCAB35-5049-4650-9B28-41CA91A88B5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E19-4CDB-8395-7829440B9B2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'Detached BW'!$L$27:$L$30</c:f>
              <c:numCache>
                <c:formatCode>0.00</c:formatCode>
                <c:ptCount val="4"/>
                <c:pt idx="0">
                  <c:v>0.46666666666666667</c:v>
                </c:pt>
                <c:pt idx="1">
                  <c:v>0.51851851851851849</c:v>
                </c:pt>
                <c:pt idx="2">
                  <c:v>0.6071428571428571</c:v>
                </c:pt>
                <c:pt idx="3">
                  <c:v>0.67647058823529416</c:v>
                </c:pt>
              </c:numCache>
            </c:numRef>
          </c:xVal>
          <c:yVal>
            <c:numRef>
              <c:f>'Detached BW'!$P$27:$P$30</c:f>
              <c:numCache>
                <c:formatCode>0.00</c:formatCode>
                <c:ptCount val="4"/>
                <c:pt idx="0">
                  <c:v>0.43333333333333335</c:v>
                </c:pt>
                <c:pt idx="1">
                  <c:v>0.59259259259259256</c:v>
                </c:pt>
                <c:pt idx="2">
                  <c:v>0.6428571428571429</c:v>
                </c:pt>
                <c:pt idx="3">
                  <c:v>0.44117647058823528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'Detached BW'!$B$27:$B$30</c15:f>
                <c15:dlblRangeCache>
                  <c:ptCount val="4"/>
                  <c:pt idx="0">
                    <c:v>Valras E</c:v>
                  </c:pt>
                  <c:pt idx="1">
                    <c:v>Barcarès</c:v>
                  </c:pt>
                  <c:pt idx="2">
                    <c:v>Valras W</c:v>
                  </c:pt>
                  <c:pt idx="3">
                    <c:v>Palavas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CE19-4CDB-8395-7829440B9B26}"/>
            </c:ext>
          </c:extLst>
        </c:ser>
        <c:ser>
          <c:idx val="3"/>
          <c:order val="4"/>
          <c:tx>
            <c:v>L/D=0.65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222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E19-4CDB-8395-7829440B9B2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E19-4CDB-8395-7829440B9B26}"/>
                </c:ext>
              </c:extLst>
            </c:dLbl>
            <c:dLbl>
              <c:idx val="1"/>
              <c:layout>
                <c:manualLayout>
                  <c:x val="-1.2010120356577931E-3"/>
                  <c:y val="5.3859880002050733E-2"/>
                </c:manualLayout>
              </c:layout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063063063063"/>
                      <c:h val="4.06583903567367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CE19-4CDB-8395-7829440B9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(FIG!$B$103,FIG!$B$104)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xVal>
          <c:yVal>
            <c:numRef>
              <c:f>(FIG!$C$103,FIG!$C$104)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E19-4CDB-8395-7829440B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L/D</a:t>
                </a:r>
              </a:p>
            </c:rich>
          </c:tx>
          <c:layout>
            <c:manualLayout>
              <c:xMode val="edge"/>
              <c:yMode val="edge"/>
              <c:x val="0.80700253008914447"/>
              <c:y val="0.93886388722183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d/D</a:t>
                </a:r>
              </a:p>
            </c:rich>
          </c:tx>
          <c:layout>
            <c:manualLayout>
              <c:xMode val="edge"/>
              <c:yMode val="edge"/>
              <c:x val="2.0375966517698758E-2"/>
              <c:y val="0.36639484421980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629129602042988"/>
          <c:y val="7.4422515523735702E-2"/>
          <c:w val="0.60405400676266807"/>
          <c:h val="7.001853197784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Gauss+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ot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Gauss!$B$5:$B$85</c:f>
              <c:numCache>
                <c:formatCode>0.00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</c:numCache>
            </c:numRef>
          </c:xVal>
          <c:yVal>
            <c:numRef>
              <c:f>Gauss!$D$5:$D$85</c:f>
              <c:numCache>
                <c:formatCode>0.0000</c:formatCode>
                <c:ptCount val="81"/>
                <c:pt idx="0">
                  <c:v>0.3989422804014327</c:v>
                </c:pt>
                <c:pt idx="1">
                  <c:v>0.39844391409476404</c:v>
                </c:pt>
                <c:pt idx="2">
                  <c:v>0.39695254747701181</c:v>
                </c:pt>
                <c:pt idx="3">
                  <c:v>0.39447933090788895</c:v>
                </c:pt>
                <c:pt idx="4">
                  <c:v>0.39104269397545588</c:v>
                </c:pt>
                <c:pt idx="5">
                  <c:v>0.38666811680284924</c:v>
                </c:pt>
                <c:pt idx="6">
                  <c:v>0.38138781546052414</c:v>
                </c:pt>
                <c:pt idx="7">
                  <c:v>0.37524034691693792</c:v>
                </c:pt>
                <c:pt idx="8">
                  <c:v>0.36827014030332333</c:v>
                </c:pt>
                <c:pt idx="9">
                  <c:v>0.36052696246164795</c:v>
                </c:pt>
                <c:pt idx="10">
                  <c:v>0.35206532676429952</c:v>
                </c:pt>
                <c:pt idx="11">
                  <c:v>0.3429438550193839</c:v>
                </c:pt>
                <c:pt idx="12">
                  <c:v>0.33322460289179967</c:v>
                </c:pt>
                <c:pt idx="13">
                  <c:v>0.32297235966791427</c:v>
                </c:pt>
                <c:pt idx="14">
                  <c:v>0.31225393336676127</c:v>
                </c:pt>
                <c:pt idx="15">
                  <c:v>0.30113743215480437</c:v>
                </c:pt>
                <c:pt idx="16">
                  <c:v>0.28969155276148273</c:v>
                </c:pt>
                <c:pt idx="17">
                  <c:v>0.27798488613099642</c:v>
                </c:pt>
                <c:pt idx="18">
                  <c:v>0.26608524989875476</c:v>
                </c:pt>
                <c:pt idx="19">
                  <c:v>0.25405905646918892</c:v>
                </c:pt>
                <c:pt idx="20">
                  <c:v>0.24197072451914331</c:v>
                </c:pt>
                <c:pt idx="21">
                  <c:v>0.22988214068423296</c:v>
                </c:pt>
                <c:pt idx="22">
                  <c:v>0.2178521770325505</c:v>
                </c:pt>
                <c:pt idx="23">
                  <c:v>0.20593626871997464</c:v>
                </c:pt>
                <c:pt idx="24">
                  <c:v>0.19418605498321284</c:v>
                </c:pt>
                <c:pt idx="25">
                  <c:v>0.1826490853890218</c:v>
                </c:pt>
                <c:pt idx="26">
                  <c:v>0.17136859204780724</c:v>
                </c:pt>
                <c:pt idx="27">
                  <c:v>0.16038332734191951</c:v>
                </c:pt>
                <c:pt idx="28">
                  <c:v>0.14972746563574474</c:v>
                </c:pt>
                <c:pt idx="29">
                  <c:v>0.13943056644536014</c:v>
                </c:pt>
                <c:pt idx="30">
                  <c:v>0.12951759566589163</c:v>
                </c:pt>
                <c:pt idx="31">
                  <c:v>0.12000900069698547</c:v>
                </c:pt>
                <c:pt idx="32">
                  <c:v>0.11092083467945543</c:v>
                </c:pt>
                <c:pt idx="33">
                  <c:v>0.10226492456397787</c:v>
                </c:pt>
                <c:pt idx="34">
                  <c:v>9.4049077376886808E-2</c:v>
                </c:pt>
                <c:pt idx="35">
                  <c:v>8.6277318826511379E-2</c:v>
                </c:pt>
                <c:pt idx="36">
                  <c:v>7.8950158300894024E-2</c:v>
                </c:pt>
                <c:pt idx="37">
                  <c:v>7.2064874336217874E-2</c:v>
                </c:pt>
                <c:pt idx="38">
                  <c:v>6.561581477467647E-2</c:v>
                </c:pt>
                <c:pt idx="39">
                  <c:v>5.9594706068815943E-2</c:v>
                </c:pt>
                <c:pt idx="40">
                  <c:v>5.3990966513187959E-2</c:v>
                </c:pt>
                <c:pt idx="41">
                  <c:v>4.879201857918268E-2</c:v>
                </c:pt>
                <c:pt idx="42">
                  <c:v>4.3983595980427156E-2</c:v>
                </c:pt>
                <c:pt idx="43">
                  <c:v>3.9550041589370186E-2</c:v>
                </c:pt>
                <c:pt idx="44">
                  <c:v>3.5474592846231424E-2</c:v>
                </c:pt>
                <c:pt idx="45">
                  <c:v>3.1739651835667418E-2</c:v>
                </c:pt>
                <c:pt idx="46">
                  <c:v>2.8327037741601186E-2</c:v>
                </c:pt>
                <c:pt idx="47">
                  <c:v>2.5218219915194417E-2</c:v>
                </c:pt>
                <c:pt idx="48">
                  <c:v>2.2394530294842931E-2</c:v>
                </c:pt>
                <c:pt idx="49">
                  <c:v>1.9837354391795358E-2</c:v>
                </c:pt>
                <c:pt idx="50">
                  <c:v>1.7528300493568578E-2</c:v>
                </c:pt>
                <c:pt idx="51">
                  <c:v>1.5449347134395216E-2</c:v>
                </c:pt>
                <c:pt idx="52">
                  <c:v>1.3582969233685661E-2</c:v>
                </c:pt>
                <c:pt idx="53">
                  <c:v>1.1912243607605223E-2</c:v>
                </c:pt>
                <c:pt idx="54">
                  <c:v>1.0420934814422642E-2</c:v>
                </c:pt>
                <c:pt idx="55">
                  <c:v>9.093562501591098E-3</c:v>
                </c:pt>
                <c:pt idx="56">
                  <c:v>7.9154515829800067E-3</c:v>
                </c:pt>
                <c:pt idx="57">
                  <c:v>6.8727666906140137E-3</c:v>
                </c:pt>
                <c:pt idx="58">
                  <c:v>5.9525324197758963E-3</c:v>
                </c:pt>
                <c:pt idx="59">
                  <c:v>5.14264092305398E-3</c:v>
                </c:pt>
                <c:pt idx="60">
                  <c:v>4.4318484119380422E-3</c:v>
                </c:pt>
                <c:pt idx="61">
                  <c:v>3.8097620982218408E-3</c:v>
                </c:pt>
                <c:pt idx="62">
                  <c:v>3.2668190561999507E-3</c:v>
                </c:pt>
                <c:pt idx="63">
                  <c:v>2.7942584148794745E-3</c:v>
                </c:pt>
                <c:pt idx="64">
                  <c:v>2.3840882014648677E-3</c:v>
                </c:pt>
                <c:pt idx="65">
                  <c:v>2.0290480572997911E-3</c:v>
                </c:pt>
                <c:pt idx="66">
                  <c:v>1.7225689390537012E-3</c:v>
                </c:pt>
                <c:pt idx="67">
                  <c:v>1.4587308046667652E-3</c:v>
                </c:pt>
                <c:pt idx="68">
                  <c:v>1.2322191684730364E-3</c:v>
                </c:pt>
                <c:pt idx="69">
                  <c:v>1.038281295661426E-3</c:v>
                </c:pt>
                <c:pt idx="70">
                  <c:v>8.7268269504577414E-4</c:v>
                </c:pt>
                <c:pt idx="71">
                  <c:v>7.316644628303225E-4</c:v>
                </c:pt>
                <c:pt idx="72">
                  <c:v>6.1190193011378285E-4</c:v>
                </c:pt>
                <c:pt idx="73">
                  <c:v>5.1046497434419471E-4</c:v>
                </c:pt>
                <c:pt idx="74">
                  <c:v>4.2478027055075973E-4</c:v>
                </c:pt>
                <c:pt idx="75">
                  <c:v>3.5259568236745229E-4</c:v>
                </c:pt>
                <c:pt idx="76">
                  <c:v>2.9194692579146623E-4</c:v>
                </c:pt>
                <c:pt idx="77">
                  <c:v>2.4112658022599882E-4</c:v>
                </c:pt>
                <c:pt idx="78">
                  <c:v>1.9865547139277714E-4</c:v>
                </c:pt>
                <c:pt idx="79">
                  <c:v>1.6325640876624592E-4</c:v>
                </c:pt>
                <c:pt idx="80">
                  <c:v>1.338302257648887E-4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E6-4A78-B29D-E2D1805EE2F8}"/>
            </c:ext>
          </c:extLst>
        </c:ser>
        <c:ser>
          <c:idx val="1"/>
          <c:order val="1"/>
          <c:tx>
            <c:v>Gauss-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ot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Gauss!$C$5:$C$85</c:f>
              <c:numCache>
                <c:formatCode>0.00</c:formatCode>
                <c:ptCount val="81"/>
                <c:pt idx="0">
                  <c:v>0</c:v>
                </c:pt>
                <c:pt idx="1">
                  <c:v>-0.05</c:v>
                </c:pt>
                <c:pt idx="2">
                  <c:v>-0.1</c:v>
                </c:pt>
                <c:pt idx="3">
                  <c:v>-0.15000000000000002</c:v>
                </c:pt>
                <c:pt idx="4">
                  <c:v>-0.2</c:v>
                </c:pt>
                <c:pt idx="5">
                  <c:v>-0.25</c:v>
                </c:pt>
                <c:pt idx="6">
                  <c:v>-0.3</c:v>
                </c:pt>
                <c:pt idx="7">
                  <c:v>-0.35</c:v>
                </c:pt>
                <c:pt idx="8">
                  <c:v>-0.39999999999999997</c:v>
                </c:pt>
                <c:pt idx="9">
                  <c:v>-0.44999999999999996</c:v>
                </c:pt>
                <c:pt idx="10">
                  <c:v>-0.49999999999999994</c:v>
                </c:pt>
                <c:pt idx="11">
                  <c:v>-0.54999999999999993</c:v>
                </c:pt>
                <c:pt idx="12">
                  <c:v>-0.6</c:v>
                </c:pt>
                <c:pt idx="13">
                  <c:v>-0.65</c:v>
                </c:pt>
                <c:pt idx="14">
                  <c:v>-0.70000000000000007</c:v>
                </c:pt>
                <c:pt idx="15">
                  <c:v>-0.75000000000000011</c:v>
                </c:pt>
                <c:pt idx="16">
                  <c:v>-0.80000000000000016</c:v>
                </c:pt>
                <c:pt idx="17">
                  <c:v>-0.8500000000000002</c:v>
                </c:pt>
                <c:pt idx="18">
                  <c:v>-0.90000000000000024</c:v>
                </c:pt>
                <c:pt idx="19">
                  <c:v>-0.95000000000000029</c:v>
                </c:pt>
                <c:pt idx="20">
                  <c:v>-1.0000000000000002</c:v>
                </c:pt>
                <c:pt idx="21">
                  <c:v>-1.0500000000000003</c:v>
                </c:pt>
                <c:pt idx="22">
                  <c:v>-1.1000000000000003</c:v>
                </c:pt>
                <c:pt idx="23">
                  <c:v>-1.1500000000000004</c:v>
                </c:pt>
                <c:pt idx="24">
                  <c:v>-1.2000000000000004</c:v>
                </c:pt>
                <c:pt idx="25">
                  <c:v>-1.2500000000000004</c:v>
                </c:pt>
                <c:pt idx="26">
                  <c:v>-1.3000000000000005</c:v>
                </c:pt>
                <c:pt idx="27">
                  <c:v>-1.3500000000000005</c:v>
                </c:pt>
                <c:pt idx="28">
                  <c:v>-1.4000000000000006</c:v>
                </c:pt>
                <c:pt idx="29">
                  <c:v>-1.4500000000000006</c:v>
                </c:pt>
                <c:pt idx="30">
                  <c:v>-1.5000000000000007</c:v>
                </c:pt>
                <c:pt idx="31">
                  <c:v>-1.5500000000000007</c:v>
                </c:pt>
                <c:pt idx="32">
                  <c:v>-1.6000000000000008</c:v>
                </c:pt>
                <c:pt idx="33">
                  <c:v>-1.6500000000000008</c:v>
                </c:pt>
                <c:pt idx="34">
                  <c:v>-1.7000000000000008</c:v>
                </c:pt>
                <c:pt idx="35">
                  <c:v>-1.7500000000000009</c:v>
                </c:pt>
                <c:pt idx="36">
                  <c:v>-1.8000000000000009</c:v>
                </c:pt>
                <c:pt idx="37">
                  <c:v>-1.850000000000001</c:v>
                </c:pt>
                <c:pt idx="38">
                  <c:v>-1.900000000000001</c:v>
                </c:pt>
                <c:pt idx="39">
                  <c:v>-1.9500000000000011</c:v>
                </c:pt>
                <c:pt idx="40">
                  <c:v>-2.0000000000000009</c:v>
                </c:pt>
                <c:pt idx="41">
                  <c:v>-2.0500000000000007</c:v>
                </c:pt>
                <c:pt idx="42">
                  <c:v>-2.1000000000000005</c:v>
                </c:pt>
                <c:pt idx="43">
                  <c:v>-2.1500000000000004</c:v>
                </c:pt>
                <c:pt idx="44">
                  <c:v>-2.2000000000000002</c:v>
                </c:pt>
                <c:pt idx="45">
                  <c:v>-2.25</c:v>
                </c:pt>
                <c:pt idx="46">
                  <c:v>-2.2999999999999998</c:v>
                </c:pt>
                <c:pt idx="47">
                  <c:v>-2.3499999999999996</c:v>
                </c:pt>
                <c:pt idx="48">
                  <c:v>-2.3999999999999995</c:v>
                </c:pt>
                <c:pt idx="49">
                  <c:v>-2.4499999999999993</c:v>
                </c:pt>
                <c:pt idx="50">
                  <c:v>-2.4999999999999991</c:v>
                </c:pt>
                <c:pt idx="51">
                  <c:v>-2.5499999999999989</c:v>
                </c:pt>
                <c:pt idx="52">
                  <c:v>-2.5999999999999988</c:v>
                </c:pt>
                <c:pt idx="53">
                  <c:v>-2.6499999999999986</c:v>
                </c:pt>
                <c:pt idx="54">
                  <c:v>-2.6999999999999984</c:v>
                </c:pt>
                <c:pt idx="55">
                  <c:v>-2.7499999999999982</c:v>
                </c:pt>
                <c:pt idx="56">
                  <c:v>-2.799999999999998</c:v>
                </c:pt>
                <c:pt idx="57">
                  <c:v>-2.8499999999999979</c:v>
                </c:pt>
                <c:pt idx="58">
                  <c:v>-2.8999999999999977</c:v>
                </c:pt>
                <c:pt idx="59">
                  <c:v>-2.9499999999999975</c:v>
                </c:pt>
                <c:pt idx="60">
                  <c:v>-2.9999999999999973</c:v>
                </c:pt>
                <c:pt idx="61">
                  <c:v>-3.0499999999999972</c:v>
                </c:pt>
                <c:pt idx="62">
                  <c:v>-3.099999999999997</c:v>
                </c:pt>
                <c:pt idx="63">
                  <c:v>-3.1499999999999968</c:v>
                </c:pt>
                <c:pt idx="64">
                  <c:v>-3.1999999999999966</c:v>
                </c:pt>
                <c:pt idx="65">
                  <c:v>-3.2499999999999964</c:v>
                </c:pt>
                <c:pt idx="66">
                  <c:v>-3.2999999999999963</c:v>
                </c:pt>
                <c:pt idx="67">
                  <c:v>-3.3499999999999961</c:v>
                </c:pt>
                <c:pt idx="68">
                  <c:v>-3.3999999999999959</c:v>
                </c:pt>
                <c:pt idx="69">
                  <c:v>-3.4499999999999957</c:v>
                </c:pt>
                <c:pt idx="70">
                  <c:v>-3.4999999999999956</c:v>
                </c:pt>
                <c:pt idx="71">
                  <c:v>-3.5499999999999954</c:v>
                </c:pt>
                <c:pt idx="72">
                  <c:v>-3.5999999999999952</c:v>
                </c:pt>
                <c:pt idx="73">
                  <c:v>-3.649999999999995</c:v>
                </c:pt>
                <c:pt idx="74">
                  <c:v>-3.6999999999999948</c:v>
                </c:pt>
                <c:pt idx="75">
                  <c:v>-3.7499999999999947</c:v>
                </c:pt>
                <c:pt idx="76">
                  <c:v>-3.7999999999999945</c:v>
                </c:pt>
                <c:pt idx="77">
                  <c:v>-3.8499999999999943</c:v>
                </c:pt>
                <c:pt idx="78">
                  <c:v>-3.8999999999999941</c:v>
                </c:pt>
                <c:pt idx="79">
                  <c:v>-3.949999999999994</c:v>
                </c:pt>
                <c:pt idx="80">
                  <c:v>-3.9999999999999938</c:v>
                </c:pt>
              </c:numCache>
            </c:numRef>
          </c:xVal>
          <c:yVal>
            <c:numRef>
              <c:f>Gauss!$D$5:$D$85</c:f>
              <c:numCache>
                <c:formatCode>0.0000</c:formatCode>
                <c:ptCount val="81"/>
                <c:pt idx="0">
                  <c:v>0.3989422804014327</c:v>
                </c:pt>
                <c:pt idx="1">
                  <c:v>0.39844391409476404</c:v>
                </c:pt>
                <c:pt idx="2">
                  <c:v>0.39695254747701181</c:v>
                </c:pt>
                <c:pt idx="3">
                  <c:v>0.39447933090788895</c:v>
                </c:pt>
                <c:pt idx="4">
                  <c:v>0.39104269397545588</c:v>
                </c:pt>
                <c:pt idx="5">
                  <c:v>0.38666811680284924</c:v>
                </c:pt>
                <c:pt idx="6">
                  <c:v>0.38138781546052414</c:v>
                </c:pt>
                <c:pt idx="7">
                  <c:v>0.37524034691693792</c:v>
                </c:pt>
                <c:pt idx="8">
                  <c:v>0.36827014030332333</c:v>
                </c:pt>
                <c:pt idx="9">
                  <c:v>0.36052696246164795</c:v>
                </c:pt>
                <c:pt idx="10">
                  <c:v>0.35206532676429952</c:v>
                </c:pt>
                <c:pt idx="11">
                  <c:v>0.3429438550193839</c:v>
                </c:pt>
                <c:pt idx="12">
                  <c:v>0.33322460289179967</c:v>
                </c:pt>
                <c:pt idx="13">
                  <c:v>0.32297235966791427</c:v>
                </c:pt>
                <c:pt idx="14">
                  <c:v>0.31225393336676127</c:v>
                </c:pt>
                <c:pt idx="15">
                  <c:v>0.30113743215480437</c:v>
                </c:pt>
                <c:pt idx="16">
                  <c:v>0.28969155276148273</c:v>
                </c:pt>
                <c:pt idx="17">
                  <c:v>0.27798488613099642</c:v>
                </c:pt>
                <c:pt idx="18">
                  <c:v>0.26608524989875476</c:v>
                </c:pt>
                <c:pt idx="19">
                  <c:v>0.25405905646918892</c:v>
                </c:pt>
                <c:pt idx="20">
                  <c:v>0.24197072451914331</c:v>
                </c:pt>
                <c:pt idx="21">
                  <c:v>0.22988214068423296</c:v>
                </c:pt>
                <c:pt idx="22">
                  <c:v>0.2178521770325505</c:v>
                </c:pt>
                <c:pt idx="23">
                  <c:v>0.20593626871997464</c:v>
                </c:pt>
                <c:pt idx="24">
                  <c:v>0.19418605498321284</c:v>
                </c:pt>
                <c:pt idx="25">
                  <c:v>0.1826490853890218</c:v>
                </c:pt>
                <c:pt idx="26">
                  <c:v>0.17136859204780724</c:v>
                </c:pt>
                <c:pt idx="27">
                  <c:v>0.16038332734191951</c:v>
                </c:pt>
                <c:pt idx="28">
                  <c:v>0.14972746563574474</c:v>
                </c:pt>
                <c:pt idx="29">
                  <c:v>0.13943056644536014</c:v>
                </c:pt>
                <c:pt idx="30">
                  <c:v>0.12951759566589163</c:v>
                </c:pt>
                <c:pt idx="31">
                  <c:v>0.12000900069698547</c:v>
                </c:pt>
                <c:pt idx="32">
                  <c:v>0.11092083467945543</c:v>
                </c:pt>
                <c:pt idx="33">
                  <c:v>0.10226492456397787</c:v>
                </c:pt>
                <c:pt idx="34">
                  <c:v>9.4049077376886808E-2</c:v>
                </c:pt>
                <c:pt idx="35">
                  <c:v>8.6277318826511379E-2</c:v>
                </c:pt>
                <c:pt idx="36">
                  <c:v>7.8950158300894024E-2</c:v>
                </c:pt>
                <c:pt idx="37">
                  <c:v>7.2064874336217874E-2</c:v>
                </c:pt>
                <c:pt idx="38">
                  <c:v>6.561581477467647E-2</c:v>
                </c:pt>
                <c:pt idx="39">
                  <c:v>5.9594706068815943E-2</c:v>
                </c:pt>
                <c:pt idx="40">
                  <c:v>5.3990966513187959E-2</c:v>
                </c:pt>
                <c:pt idx="41">
                  <c:v>4.879201857918268E-2</c:v>
                </c:pt>
                <c:pt idx="42">
                  <c:v>4.3983595980427156E-2</c:v>
                </c:pt>
                <c:pt idx="43">
                  <c:v>3.9550041589370186E-2</c:v>
                </c:pt>
                <c:pt idx="44">
                  <c:v>3.5474592846231424E-2</c:v>
                </c:pt>
                <c:pt idx="45">
                  <c:v>3.1739651835667418E-2</c:v>
                </c:pt>
                <c:pt idx="46">
                  <c:v>2.8327037741601186E-2</c:v>
                </c:pt>
                <c:pt idx="47">
                  <c:v>2.5218219915194417E-2</c:v>
                </c:pt>
                <c:pt idx="48">
                  <c:v>2.2394530294842931E-2</c:v>
                </c:pt>
                <c:pt idx="49">
                  <c:v>1.9837354391795358E-2</c:v>
                </c:pt>
                <c:pt idx="50">
                  <c:v>1.7528300493568578E-2</c:v>
                </c:pt>
                <c:pt idx="51">
                  <c:v>1.5449347134395216E-2</c:v>
                </c:pt>
                <c:pt idx="52">
                  <c:v>1.3582969233685661E-2</c:v>
                </c:pt>
                <c:pt idx="53">
                  <c:v>1.1912243607605223E-2</c:v>
                </c:pt>
                <c:pt idx="54">
                  <c:v>1.0420934814422642E-2</c:v>
                </c:pt>
                <c:pt idx="55">
                  <c:v>9.093562501591098E-3</c:v>
                </c:pt>
                <c:pt idx="56">
                  <c:v>7.9154515829800067E-3</c:v>
                </c:pt>
                <c:pt idx="57">
                  <c:v>6.8727666906140137E-3</c:v>
                </c:pt>
                <c:pt idx="58">
                  <c:v>5.9525324197758963E-3</c:v>
                </c:pt>
                <c:pt idx="59">
                  <c:v>5.14264092305398E-3</c:v>
                </c:pt>
                <c:pt idx="60">
                  <c:v>4.4318484119380422E-3</c:v>
                </c:pt>
                <c:pt idx="61">
                  <c:v>3.8097620982218408E-3</c:v>
                </c:pt>
                <c:pt idx="62">
                  <c:v>3.2668190561999507E-3</c:v>
                </c:pt>
                <c:pt idx="63">
                  <c:v>2.7942584148794745E-3</c:v>
                </c:pt>
                <c:pt idx="64">
                  <c:v>2.3840882014648677E-3</c:v>
                </c:pt>
                <c:pt idx="65">
                  <c:v>2.0290480572997911E-3</c:v>
                </c:pt>
                <c:pt idx="66">
                  <c:v>1.7225689390537012E-3</c:v>
                </c:pt>
                <c:pt idx="67">
                  <c:v>1.4587308046667652E-3</c:v>
                </c:pt>
                <c:pt idx="68">
                  <c:v>1.2322191684730364E-3</c:v>
                </c:pt>
                <c:pt idx="69">
                  <c:v>1.038281295661426E-3</c:v>
                </c:pt>
                <c:pt idx="70">
                  <c:v>8.7268269504577414E-4</c:v>
                </c:pt>
                <c:pt idx="71">
                  <c:v>7.316644628303225E-4</c:v>
                </c:pt>
                <c:pt idx="72">
                  <c:v>6.1190193011378285E-4</c:v>
                </c:pt>
                <c:pt idx="73">
                  <c:v>5.1046497434419471E-4</c:v>
                </c:pt>
                <c:pt idx="74">
                  <c:v>4.2478027055075973E-4</c:v>
                </c:pt>
                <c:pt idx="75">
                  <c:v>3.5259568236745229E-4</c:v>
                </c:pt>
                <c:pt idx="76">
                  <c:v>2.9194692579146623E-4</c:v>
                </c:pt>
                <c:pt idx="77">
                  <c:v>2.4112658022599882E-4</c:v>
                </c:pt>
                <c:pt idx="78">
                  <c:v>1.9865547139277714E-4</c:v>
                </c:pt>
                <c:pt idx="79">
                  <c:v>1.6325640876624592E-4</c:v>
                </c:pt>
                <c:pt idx="80">
                  <c:v>1.338302257648887E-4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E6-4A78-B29D-E2D1805E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737016"/>
        <c:axId val="452735376"/>
      </c:scatterChart>
      <c:valAx>
        <c:axId val="452737016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35376"/>
        <c:crosses val="autoZero"/>
        <c:crossBetween val="midCat"/>
      </c:valAx>
      <c:valAx>
        <c:axId val="452735376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37016"/>
        <c:crosses val="autoZero"/>
        <c:crossBetween val="midCat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Gauss+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ot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Gauss!$B$25:$B$85</c:f>
              <c:numCache>
                <c:formatCode>0.00</c:formatCode>
                <c:ptCount val="61"/>
                <c:pt idx="0">
                  <c:v>1.0000000000000002</c:v>
                </c:pt>
                <c:pt idx="1">
                  <c:v>1.0500000000000003</c:v>
                </c:pt>
                <c:pt idx="2">
                  <c:v>1.1000000000000003</c:v>
                </c:pt>
                <c:pt idx="3">
                  <c:v>1.1500000000000004</c:v>
                </c:pt>
                <c:pt idx="4">
                  <c:v>1.2000000000000004</c:v>
                </c:pt>
                <c:pt idx="5">
                  <c:v>1.2500000000000004</c:v>
                </c:pt>
                <c:pt idx="6">
                  <c:v>1.3000000000000005</c:v>
                </c:pt>
                <c:pt idx="7">
                  <c:v>1.3500000000000005</c:v>
                </c:pt>
                <c:pt idx="8">
                  <c:v>1.4000000000000006</c:v>
                </c:pt>
                <c:pt idx="9">
                  <c:v>1.4500000000000006</c:v>
                </c:pt>
                <c:pt idx="10">
                  <c:v>1.5000000000000007</c:v>
                </c:pt>
                <c:pt idx="11">
                  <c:v>1.5500000000000007</c:v>
                </c:pt>
                <c:pt idx="12">
                  <c:v>1.6000000000000008</c:v>
                </c:pt>
                <c:pt idx="13">
                  <c:v>1.6500000000000008</c:v>
                </c:pt>
                <c:pt idx="14">
                  <c:v>1.7000000000000008</c:v>
                </c:pt>
                <c:pt idx="15">
                  <c:v>1.7500000000000009</c:v>
                </c:pt>
                <c:pt idx="16">
                  <c:v>1.8000000000000009</c:v>
                </c:pt>
                <c:pt idx="17">
                  <c:v>1.850000000000001</c:v>
                </c:pt>
                <c:pt idx="18">
                  <c:v>1.900000000000001</c:v>
                </c:pt>
                <c:pt idx="19">
                  <c:v>1.9500000000000011</c:v>
                </c:pt>
                <c:pt idx="20">
                  <c:v>2.0000000000000009</c:v>
                </c:pt>
                <c:pt idx="21">
                  <c:v>2.0500000000000007</c:v>
                </c:pt>
                <c:pt idx="22">
                  <c:v>2.1000000000000005</c:v>
                </c:pt>
                <c:pt idx="23">
                  <c:v>2.1500000000000004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2.3499999999999996</c:v>
                </c:pt>
                <c:pt idx="28">
                  <c:v>2.3999999999999995</c:v>
                </c:pt>
                <c:pt idx="29">
                  <c:v>2.4499999999999993</c:v>
                </c:pt>
                <c:pt idx="30">
                  <c:v>2.4999999999999991</c:v>
                </c:pt>
                <c:pt idx="31">
                  <c:v>2.5499999999999989</c:v>
                </c:pt>
                <c:pt idx="32">
                  <c:v>2.5999999999999988</c:v>
                </c:pt>
                <c:pt idx="33">
                  <c:v>2.6499999999999986</c:v>
                </c:pt>
                <c:pt idx="34">
                  <c:v>2.6999999999999984</c:v>
                </c:pt>
                <c:pt idx="35">
                  <c:v>2.7499999999999982</c:v>
                </c:pt>
                <c:pt idx="36">
                  <c:v>2.799999999999998</c:v>
                </c:pt>
                <c:pt idx="37">
                  <c:v>2.8499999999999979</c:v>
                </c:pt>
                <c:pt idx="38">
                  <c:v>2.8999999999999977</c:v>
                </c:pt>
                <c:pt idx="39">
                  <c:v>2.9499999999999975</c:v>
                </c:pt>
                <c:pt idx="40">
                  <c:v>2.9999999999999973</c:v>
                </c:pt>
                <c:pt idx="41">
                  <c:v>3.0499999999999972</c:v>
                </c:pt>
                <c:pt idx="42">
                  <c:v>3.099999999999997</c:v>
                </c:pt>
                <c:pt idx="43">
                  <c:v>3.1499999999999968</c:v>
                </c:pt>
                <c:pt idx="44">
                  <c:v>3.1999999999999966</c:v>
                </c:pt>
                <c:pt idx="45">
                  <c:v>3.2499999999999964</c:v>
                </c:pt>
                <c:pt idx="46">
                  <c:v>3.2999999999999963</c:v>
                </c:pt>
                <c:pt idx="47">
                  <c:v>3.3499999999999961</c:v>
                </c:pt>
                <c:pt idx="48">
                  <c:v>3.3999999999999959</c:v>
                </c:pt>
                <c:pt idx="49">
                  <c:v>3.4499999999999957</c:v>
                </c:pt>
                <c:pt idx="50">
                  <c:v>3.4999999999999956</c:v>
                </c:pt>
                <c:pt idx="51">
                  <c:v>3.5499999999999954</c:v>
                </c:pt>
                <c:pt idx="52">
                  <c:v>3.5999999999999952</c:v>
                </c:pt>
                <c:pt idx="53">
                  <c:v>3.649999999999995</c:v>
                </c:pt>
                <c:pt idx="54">
                  <c:v>3.6999999999999948</c:v>
                </c:pt>
                <c:pt idx="55">
                  <c:v>3.7499999999999947</c:v>
                </c:pt>
                <c:pt idx="56">
                  <c:v>3.7999999999999945</c:v>
                </c:pt>
                <c:pt idx="57">
                  <c:v>3.8499999999999943</c:v>
                </c:pt>
                <c:pt idx="58">
                  <c:v>3.8999999999999941</c:v>
                </c:pt>
                <c:pt idx="59">
                  <c:v>3.949999999999994</c:v>
                </c:pt>
                <c:pt idx="60">
                  <c:v>3.9999999999999938</c:v>
                </c:pt>
              </c:numCache>
            </c:numRef>
          </c:xVal>
          <c:yVal>
            <c:numRef>
              <c:f>Gauss!$D$25:$D$85</c:f>
              <c:numCache>
                <c:formatCode>0.0000</c:formatCode>
                <c:ptCount val="61"/>
                <c:pt idx="0">
                  <c:v>0.24197072451914331</c:v>
                </c:pt>
                <c:pt idx="1">
                  <c:v>0.22988214068423296</c:v>
                </c:pt>
                <c:pt idx="2">
                  <c:v>0.2178521770325505</c:v>
                </c:pt>
                <c:pt idx="3">
                  <c:v>0.20593626871997464</c:v>
                </c:pt>
                <c:pt idx="4">
                  <c:v>0.19418605498321284</c:v>
                </c:pt>
                <c:pt idx="5">
                  <c:v>0.1826490853890218</c:v>
                </c:pt>
                <c:pt idx="6">
                  <c:v>0.17136859204780724</c:v>
                </c:pt>
                <c:pt idx="7">
                  <c:v>0.16038332734191951</c:v>
                </c:pt>
                <c:pt idx="8">
                  <c:v>0.14972746563574474</c:v>
                </c:pt>
                <c:pt idx="9">
                  <c:v>0.13943056644536014</c:v>
                </c:pt>
                <c:pt idx="10">
                  <c:v>0.12951759566589163</c:v>
                </c:pt>
                <c:pt idx="11">
                  <c:v>0.12000900069698547</c:v>
                </c:pt>
                <c:pt idx="12">
                  <c:v>0.11092083467945543</c:v>
                </c:pt>
                <c:pt idx="13">
                  <c:v>0.10226492456397787</c:v>
                </c:pt>
                <c:pt idx="14">
                  <c:v>9.4049077376886808E-2</c:v>
                </c:pt>
                <c:pt idx="15">
                  <c:v>8.6277318826511379E-2</c:v>
                </c:pt>
                <c:pt idx="16">
                  <c:v>7.8950158300894024E-2</c:v>
                </c:pt>
                <c:pt idx="17">
                  <c:v>7.2064874336217874E-2</c:v>
                </c:pt>
                <c:pt idx="18">
                  <c:v>6.561581477467647E-2</c:v>
                </c:pt>
                <c:pt idx="19">
                  <c:v>5.9594706068815943E-2</c:v>
                </c:pt>
                <c:pt idx="20">
                  <c:v>5.3990966513187959E-2</c:v>
                </c:pt>
                <c:pt idx="21">
                  <c:v>4.879201857918268E-2</c:v>
                </c:pt>
                <c:pt idx="22">
                  <c:v>4.3983595980427156E-2</c:v>
                </c:pt>
                <c:pt idx="23">
                  <c:v>3.9550041589370186E-2</c:v>
                </c:pt>
                <c:pt idx="24">
                  <c:v>3.5474592846231424E-2</c:v>
                </c:pt>
                <c:pt idx="25">
                  <c:v>3.1739651835667418E-2</c:v>
                </c:pt>
                <c:pt idx="26">
                  <c:v>2.8327037741601186E-2</c:v>
                </c:pt>
                <c:pt idx="27">
                  <c:v>2.5218219915194417E-2</c:v>
                </c:pt>
                <c:pt idx="28">
                  <c:v>2.2394530294842931E-2</c:v>
                </c:pt>
                <c:pt idx="29">
                  <c:v>1.9837354391795358E-2</c:v>
                </c:pt>
                <c:pt idx="30">
                  <c:v>1.7528300493568578E-2</c:v>
                </c:pt>
                <c:pt idx="31">
                  <c:v>1.5449347134395216E-2</c:v>
                </c:pt>
                <c:pt idx="32">
                  <c:v>1.3582969233685661E-2</c:v>
                </c:pt>
                <c:pt idx="33">
                  <c:v>1.1912243607605223E-2</c:v>
                </c:pt>
                <c:pt idx="34">
                  <c:v>1.0420934814422642E-2</c:v>
                </c:pt>
                <c:pt idx="35">
                  <c:v>9.093562501591098E-3</c:v>
                </c:pt>
                <c:pt idx="36">
                  <c:v>7.9154515829800067E-3</c:v>
                </c:pt>
                <c:pt idx="37">
                  <c:v>6.8727666906140137E-3</c:v>
                </c:pt>
                <c:pt idx="38">
                  <c:v>5.9525324197758963E-3</c:v>
                </c:pt>
                <c:pt idx="39">
                  <c:v>5.14264092305398E-3</c:v>
                </c:pt>
                <c:pt idx="40">
                  <c:v>4.4318484119380422E-3</c:v>
                </c:pt>
                <c:pt idx="41">
                  <c:v>3.8097620982218408E-3</c:v>
                </c:pt>
                <c:pt idx="42">
                  <c:v>3.2668190561999507E-3</c:v>
                </c:pt>
                <c:pt idx="43">
                  <c:v>2.7942584148794745E-3</c:v>
                </c:pt>
                <c:pt idx="44">
                  <c:v>2.3840882014648677E-3</c:v>
                </c:pt>
                <c:pt idx="45">
                  <c:v>2.0290480572997911E-3</c:v>
                </c:pt>
                <c:pt idx="46">
                  <c:v>1.7225689390537012E-3</c:v>
                </c:pt>
                <c:pt idx="47">
                  <c:v>1.4587308046667652E-3</c:v>
                </c:pt>
                <c:pt idx="48">
                  <c:v>1.2322191684730364E-3</c:v>
                </c:pt>
                <c:pt idx="49">
                  <c:v>1.038281295661426E-3</c:v>
                </c:pt>
                <c:pt idx="50">
                  <c:v>8.7268269504577414E-4</c:v>
                </c:pt>
                <c:pt idx="51">
                  <c:v>7.316644628303225E-4</c:v>
                </c:pt>
                <c:pt idx="52">
                  <c:v>6.1190193011378285E-4</c:v>
                </c:pt>
                <c:pt idx="53">
                  <c:v>5.1046497434419471E-4</c:v>
                </c:pt>
                <c:pt idx="54">
                  <c:v>4.2478027055075973E-4</c:v>
                </c:pt>
                <c:pt idx="55">
                  <c:v>3.5259568236745229E-4</c:v>
                </c:pt>
                <c:pt idx="56">
                  <c:v>2.9194692579146623E-4</c:v>
                </c:pt>
                <c:pt idx="57">
                  <c:v>2.4112658022599882E-4</c:v>
                </c:pt>
                <c:pt idx="58">
                  <c:v>1.9865547139277714E-4</c:v>
                </c:pt>
                <c:pt idx="59">
                  <c:v>1.6325640876624592E-4</c:v>
                </c:pt>
                <c:pt idx="60">
                  <c:v>1.338302257648887E-4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BB-4F49-A894-85B2A025F7AF}"/>
            </c:ext>
          </c:extLst>
        </c:ser>
        <c:ser>
          <c:idx val="1"/>
          <c:order val="1"/>
          <c:tx>
            <c:v>Gauss-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ot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Gauss!$C$25:$C$85</c:f>
              <c:numCache>
                <c:formatCode>0.00</c:formatCode>
                <c:ptCount val="61"/>
                <c:pt idx="0">
                  <c:v>-1.0000000000000002</c:v>
                </c:pt>
                <c:pt idx="1">
                  <c:v>-1.0500000000000003</c:v>
                </c:pt>
                <c:pt idx="2">
                  <c:v>-1.1000000000000003</c:v>
                </c:pt>
                <c:pt idx="3">
                  <c:v>-1.1500000000000004</c:v>
                </c:pt>
                <c:pt idx="4">
                  <c:v>-1.2000000000000004</c:v>
                </c:pt>
                <c:pt idx="5">
                  <c:v>-1.2500000000000004</c:v>
                </c:pt>
                <c:pt idx="6">
                  <c:v>-1.3000000000000005</c:v>
                </c:pt>
                <c:pt idx="7">
                  <c:v>-1.3500000000000005</c:v>
                </c:pt>
                <c:pt idx="8">
                  <c:v>-1.4000000000000006</c:v>
                </c:pt>
                <c:pt idx="9">
                  <c:v>-1.4500000000000006</c:v>
                </c:pt>
                <c:pt idx="10">
                  <c:v>-1.5000000000000007</c:v>
                </c:pt>
                <c:pt idx="11">
                  <c:v>-1.5500000000000007</c:v>
                </c:pt>
                <c:pt idx="12">
                  <c:v>-1.6000000000000008</c:v>
                </c:pt>
                <c:pt idx="13">
                  <c:v>-1.6500000000000008</c:v>
                </c:pt>
                <c:pt idx="14">
                  <c:v>-1.7000000000000008</c:v>
                </c:pt>
                <c:pt idx="15">
                  <c:v>-1.7500000000000009</c:v>
                </c:pt>
                <c:pt idx="16">
                  <c:v>-1.8000000000000009</c:v>
                </c:pt>
                <c:pt idx="17">
                  <c:v>-1.850000000000001</c:v>
                </c:pt>
                <c:pt idx="18">
                  <c:v>-1.900000000000001</c:v>
                </c:pt>
                <c:pt idx="19">
                  <c:v>-1.9500000000000011</c:v>
                </c:pt>
                <c:pt idx="20">
                  <c:v>-2.0000000000000009</c:v>
                </c:pt>
                <c:pt idx="21">
                  <c:v>-2.0500000000000007</c:v>
                </c:pt>
                <c:pt idx="22">
                  <c:v>-2.1000000000000005</c:v>
                </c:pt>
                <c:pt idx="23">
                  <c:v>-2.1500000000000004</c:v>
                </c:pt>
                <c:pt idx="24">
                  <c:v>-2.2000000000000002</c:v>
                </c:pt>
                <c:pt idx="25">
                  <c:v>-2.25</c:v>
                </c:pt>
                <c:pt idx="26">
                  <c:v>-2.2999999999999998</c:v>
                </c:pt>
                <c:pt idx="27">
                  <c:v>-2.3499999999999996</c:v>
                </c:pt>
                <c:pt idx="28">
                  <c:v>-2.3999999999999995</c:v>
                </c:pt>
                <c:pt idx="29">
                  <c:v>-2.4499999999999993</c:v>
                </c:pt>
                <c:pt idx="30">
                  <c:v>-2.4999999999999991</c:v>
                </c:pt>
                <c:pt idx="31">
                  <c:v>-2.5499999999999989</c:v>
                </c:pt>
                <c:pt idx="32">
                  <c:v>-2.5999999999999988</c:v>
                </c:pt>
                <c:pt idx="33">
                  <c:v>-2.6499999999999986</c:v>
                </c:pt>
                <c:pt idx="34">
                  <c:v>-2.6999999999999984</c:v>
                </c:pt>
                <c:pt idx="35">
                  <c:v>-2.7499999999999982</c:v>
                </c:pt>
                <c:pt idx="36">
                  <c:v>-2.799999999999998</c:v>
                </c:pt>
                <c:pt idx="37">
                  <c:v>-2.8499999999999979</c:v>
                </c:pt>
                <c:pt idx="38">
                  <c:v>-2.8999999999999977</c:v>
                </c:pt>
                <c:pt idx="39">
                  <c:v>-2.9499999999999975</c:v>
                </c:pt>
                <c:pt idx="40">
                  <c:v>-2.9999999999999973</c:v>
                </c:pt>
                <c:pt idx="41">
                  <c:v>-3.0499999999999972</c:v>
                </c:pt>
                <c:pt idx="42">
                  <c:v>-3.099999999999997</c:v>
                </c:pt>
                <c:pt idx="43">
                  <c:v>-3.1499999999999968</c:v>
                </c:pt>
                <c:pt idx="44">
                  <c:v>-3.1999999999999966</c:v>
                </c:pt>
                <c:pt idx="45">
                  <c:v>-3.2499999999999964</c:v>
                </c:pt>
                <c:pt idx="46">
                  <c:v>-3.2999999999999963</c:v>
                </c:pt>
                <c:pt idx="47">
                  <c:v>-3.3499999999999961</c:v>
                </c:pt>
                <c:pt idx="48">
                  <c:v>-3.3999999999999959</c:v>
                </c:pt>
                <c:pt idx="49">
                  <c:v>-3.4499999999999957</c:v>
                </c:pt>
                <c:pt idx="50">
                  <c:v>-3.4999999999999956</c:v>
                </c:pt>
                <c:pt idx="51">
                  <c:v>-3.5499999999999954</c:v>
                </c:pt>
                <c:pt idx="52">
                  <c:v>-3.5999999999999952</c:v>
                </c:pt>
                <c:pt idx="53">
                  <c:v>-3.649999999999995</c:v>
                </c:pt>
                <c:pt idx="54">
                  <c:v>-3.6999999999999948</c:v>
                </c:pt>
                <c:pt idx="55">
                  <c:v>-3.7499999999999947</c:v>
                </c:pt>
                <c:pt idx="56">
                  <c:v>-3.7999999999999945</c:v>
                </c:pt>
                <c:pt idx="57">
                  <c:v>-3.8499999999999943</c:v>
                </c:pt>
                <c:pt idx="58">
                  <c:v>-3.8999999999999941</c:v>
                </c:pt>
                <c:pt idx="59">
                  <c:v>-3.949999999999994</c:v>
                </c:pt>
                <c:pt idx="60">
                  <c:v>-3.9999999999999938</c:v>
                </c:pt>
              </c:numCache>
            </c:numRef>
          </c:xVal>
          <c:yVal>
            <c:numRef>
              <c:f>Gauss!$D$25:$D$85</c:f>
              <c:numCache>
                <c:formatCode>0.0000</c:formatCode>
                <c:ptCount val="61"/>
                <c:pt idx="0">
                  <c:v>0.24197072451914331</c:v>
                </c:pt>
                <c:pt idx="1">
                  <c:v>0.22988214068423296</c:v>
                </c:pt>
                <c:pt idx="2">
                  <c:v>0.2178521770325505</c:v>
                </c:pt>
                <c:pt idx="3">
                  <c:v>0.20593626871997464</c:v>
                </c:pt>
                <c:pt idx="4">
                  <c:v>0.19418605498321284</c:v>
                </c:pt>
                <c:pt idx="5">
                  <c:v>0.1826490853890218</c:v>
                </c:pt>
                <c:pt idx="6">
                  <c:v>0.17136859204780724</c:v>
                </c:pt>
                <c:pt idx="7">
                  <c:v>0.16038332734191951</c:v>
                </c:pt>
                <c:pt idx="8">
                  <c:v>0.14972746563574474</c:v>
                </c:pt>
                <c:pt idx="9">
                  <c:v>0.13943056644536014</c:v>
                </c:pt>
                <c:pt idx="10">
                  <c:v>0.12951759566589163</c:v>
                </c:pt>
                <c:pt idx="11">
                  <c:v>0.12000900069698547</c:v>
                </c:pt>
                <c:pt idx="12">
                  <c:v>0.11092083467945543</c:v>
                </c:pt>
                <c:pt idx="13">
                  <c:v>0.10226492456397787</c:v>
                </c:pt>
                <c:pt idx="14">
                  <c:v>9.4049077376886808E-2</c:v>
                </c:pt>
                <c:pt idx="15">
                  <c:v>8.6277318826511379E-2</c:v>
                </c:pt>
                <c:pt idx="16">
                  <c:v>7.8950158300894024E-2</c:v>
                </c:pt>
                <c:pt idx="17">
                  <c:v>7.2064874336217874E-2</c:v>
                </c:pt>
                <c:pt idx="18">
                  <c:v>6.561581477467647E-2</c:v>
                </c:pt>
                <c:pt idx="19">
                  <c:v>5.9594706068815943E-2</c:v>
                </c:pt>
                <c:pt idx="20">
                  <c:v>5.3990966513187959E-2</c:v>
                </c:pt>
                <c:pt idx="21">
                  <c:v>4.879201857918268E-2</c:v>
                </c:pt>
                <c:pt idx="22">
                  <c:v>4.3983595980427156E-2</c:v>
                </c:pt>
                <c:pt idx="23">
                  <c:v>3.9550041589370186E-2</c:v>
                </c:pt>
                <c:pt idx="24">
                  <c:v>3.5474592846231424E-2</c:v>
                </c:pt>
                <c:pt idx="25">
                  <c:v>3.1739651835667418E-2</c:v>
                </c:pt>
                <c:pt idx="26">
                  <c:v>2.8327037741601186E-2</c:v>
                </c:pt>
                <c:pt idx="27">
                  <c:v>2.5218219915194417E-2</c:v>
                </c:pt>
                <c:pt idx="28">
                  <c:v>2.2394530294842931E-2</c:v>
                </c:pt>
                <c:pt idx="29">
                  <c:v>1.9837354391795358E-2</c:v>
                </c:pt>
                <c:pt idx="30">
                  <c:v>1.7528300493568578E-2</c:v>
                </c:pt>
                <c:pt idx="31">
                  <c:v>1.5449347134395216E-2</c:v>
                </c:pt>
                <c:pt idx="32">
                  <c:v>1.3582969233685661E-2</c:v>
                </c:pt>
                <c:pt idx="33">
                  <c:v>1.1912243607605223E-2</c:v>
                </c:pt>
                <c:pt idx="34">
                  <c:v>1.0420934814422642E-2</c:v>
                </c:pt>
                <c:pt idx="35">
                  <c:v>9.093562501591098E-3</c:v>
                </c:pt>
                <c:pt idx="36">
                  <c:v>7.9154515829800067E-3</c:v>
                </c:pt>
                <c:pt idx="37">
                  <c:v>6.8727666906140137E-3</c:v>
                </c:pt>
                <c:pt idx="38">
                  <c:v>5.9525324197758963E-3</c:v>
                </c:pt>
                <c:pt idx="39">
                  <c:v>5.14264092305398E-3</c:v>
                </c:pt>
                <c:pt idx="40">
                  <c:v>4.4318484119380422E-3</c:v>
                </c:pt>
                <c:pt idx="41">
                  <c:v>3.8097620982218408E-3</c:v>
                </c:pt>
                <c:pt idx="42">
                  <c:v>3.2668190561999507E-3</c:v>
                </c:pt>
                <c:pt idx="43">
                  <c:v>2.7942584148794745E-3</c:v>
                </c:pt>
                <c:pt idx="44">
                  <c:v>2.3840882014648677E-3</c:v>
                </c:pt>
                <c:pt idx="45">
                  <c:v>2.0290480572997911E-3</c:v>
                </c:pt>
                <c:pt idx="46">
                  <c:v>1.7225689390537012E-3</c:v>
                </c:pt>
                <c:pt idx="47">
                  <c:v>1.4587308046667652E-3</c:v>
                </c:pt>
                <c:pt idx="48">
                  <c:v>1.2322191684730364E-3</c:v>
                </c:pt>
                <c:pt idx="49">
                  <c:v>1.038281295661426E-3</c:v>
                </c:pt>
                <c:pt idx="50">
                  <c:v>8.7268269504577414E-4</c:v>
                </c:pt>
                <c:pt idx="51">
                  <c:v>7.316644628303225E-4</c:v>
                </c:pt>
                <c:pt idx="52">
                  <c:v>6.1190193011378285E-4</c:v>
                </c:pt>
                <c:pt idx="53">
                  <c:v>5.1046497434419471E-4</c:v>
                </c:pt>
                <c:pt idx="54">
                  <c:v>4.2478027055075973E-4</c:v>
                </c:pt>
                <c:pt idx="55">
                  <c:v>3.5259568236745229E-4</c:v>
                </c:pt>
                <c:pt idx="56">
                  <c:v>2.9194692579146623E-4</c:v>
                </c:pt>
                <c:pt idx="57">
                  <c:v>2.4112658022599882E-4</c:v>
                </c:pt>
                <c:pt idx="58">
                  <c:v>1.9865547139277714E-4</c:v>
                </c:pt>
                <c:pt idx="59">
                  <c:v>1.6325640876624592E-4</c:v>
                </c:pt>
                <c:pt idx="60">
                  <c:v>1.338302257648887E-4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BB-4F49-A894-85B2A025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737016"/>
        <c:axId val="452735376"/>
      </c:scatterChart>
      <c:valAx>
        <c:axId val="452737016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35376"/>
        <c:crosses val="autoZero"/>
        <c:crossBetween val="midCat"/>
      </c:valAx>
      <c:valAx>
        <c:axId val="452735376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37016"/>
        <c:crosses val="autoZero"/>
        <c:crossBetween val="midCat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Tombolos</a:t>
            </a:r>
          </a:p>
        </c:rich>
      </c:tx>
      <c:layout>
        <c:manualLayout>
          <c:xMode val="edge"/>
          <c:yMode val="edge"/>
          <c:x val="0.32953410878285017"/>
          <c:y val="1.5950377139760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Nat Tombolos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8996DE4-47A7-4532-8B69-E97D7E895C8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C7F-4EC8-AC4C-051E71860B6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4F0327B-2FDD-488A-960F-51861ED773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C7F-4EC8-AC4C-051E71860B6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9EB9D6-3AB9-4131-A4AE-67DF7F10BE8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C7F-4EC8-AC4C-051E71860B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67FF454-9446-4D53-B98C-0B7C45AA4FD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C7F-4EC8-AC4C-051E71860B6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96EF150-A5FC-4623-8B25-3E1B7814BA4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C7F-4EC8-AC4C-051E71860B6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8475D73-7FAC-4027-8CDD-4FB0A700A4F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C7F-4EC8-AC4C-051E71860B6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C8E0EC3-CD0B-4C1E-9299-DB5CFCF157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C7F-4EC8-AC4C-051E71860B6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B5C1544-5FE9-4F2E-97D2-29CB66A7717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C7F-4EC8-AC4C-051E71860B6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B88713F-8276-4B6D-8549-90EF92F154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C7F-4EC8-AC4C-051E71860B6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29F178A-7ADA-4E6A-BB8F-2DC94C6EF94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C7F-4EC8-AC4C-051E71860B6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F275C95-32C9-4E53-A2D0-1089AB76A4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C7F-4EC8-AC4C-051E71860B6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D2A3FA4-5337-4DE1-B6A5-00043827450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C7F-4EC8-AC4C-051E71860B6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2705032-B4CA-489B-B630-DF1EDFC85E2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C7F-4EC8-AC4C-051E71860B6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B107F46-BCB7-4675-9C51-5BCAF17071F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C7F-4EC8-AC4C-051E71860B6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BEDCDB3-605A-4FED-AB73-EEDF3B92022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C7F-4EC8-AC4C-051E71860B6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641DC32-9646-4551-90F0-DFA779348C8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C7F-4EC8-AC4C-051E71860B6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C38CD98-A113-40D7-94FA-7AB25BFD110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C7F-4EC8-AC4C-051E71860B6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9B81D36-39CD-4AE8-BB13-892BA75E2E4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C7F-4EC8-AC4C-051E71860B6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7D49AD5-AFA2-4A1D-86AC-CB3C084992A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C7F-4EC8-AC4C-051E71860B6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51989A3-073F-4017-A3A7-E2C15DE81AF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C7F-4EC8-AC4C-051E71860B6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E7EAD3A-F4AB-4EBD-A348-B41C51D8363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C7F-4EC8-AC4C-051E71860B6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CD92A9A-CEB0-43D7-A3D1-20D4A9267AB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C7F-4EC8-AC4C-051E71860B6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D50709D-8945-4694-BADC-EA758A05F50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C7F-4EC8-AC4C-051E71860B6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8476AEA-9064-4897-AA4B-46855280EE5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C7F-4EC8-AC4C-051E71860B6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99A0E07-43DC-4E53-82D0-3AF4252770A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C7F-4EC8-AC4C-051E71860B6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8BDC621-657E-45C1-81B6-CD215F9D25D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C7F-4EC8-AC4C-051E71860B6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13008E7-FCDA-4E39-978E-4F8360B4363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C7F-4EC8-AC4C-051E71860B6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CB3A840-FC16-4DDF-B00B-85D1CC34738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C7F-4EC8-AC4C-051E71860B6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31EDA85-88DF-4BA7-B32E-649E8608950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C7F-4EC8-AC4C-051E71860B6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27B6DA5-8167-4750-BEF9-8E7C8082417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8C7F-4EC8-AC4C-051E71860B6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AF81D36-B6ED-4B03-960F-AAE1A519E36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8C7F-4EC8-AC4C-051E71860B6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DDB58AE-4A11-4867-9249-3B2FBD3D4DD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8C7F-4EC8-AC4C-051E71860B6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5A5C59A9-E102-492B-BFF7-254AC66A52A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8C7F-4EC8-AC4C-051E71860B6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E989236-8B58-45B2-BEB9-7C18F155985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8C7F-4EC8-AC4C-051E71860B6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C4FC13C-1D1F-4BFB-8E47-D337DF96A53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8C7F-4EC8-AC4C-051E71860B6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C05ED6CF-4480-4241-8987-4949F396C31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8C7F-4EC8-AC4C-051E71860B6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B88A413C-6587-47D3-875A-15B47D126D6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8C7F-4EC8-AC4C-051E71860B6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D8204D9-F161-4398-BC0B-1F9D34DDFAA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8C7F-4EC8-AC4C-051E71860B6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052BBD7-7452-4FA8-ABA2-200CDB5B1F7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8C7F-4EC8-AC4C-051E71860B6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7A4A4F6E-CC0E-4605-BA87-7B87231A41D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421-4BE8-817D-C18F9E7E905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Tombolos'!$M$2:$M$41</c:f>
              <c:numCache>
                <c:formatCode>0.00</c:formatCode>
                <c:ptCount val="40"/>
                <c:pt idx="0">
                  <c:v>0.3</c:v>
                </c:pt>
                <c:pt idx="1">
                  <c:v>0.31176470588235294</c:v>
                </c:pt>
                <c:pt idx="2">
                  <c:v>9.0909090909090912E-2</c:v>
                </c:pt>
                <c:pt idx="3">
                  <c:v>0.34210526315789475</c:v>
                </c:pt>
                <c:pt idx="4">
                  <c:v>0.3</c:v>
                </c:pt>
                <c:pt idx="5">
                  <c:v>0.11538461538461539</c:v>
                </c:pt>
                <c:pt idx="6">
                  <c:v>5.5555555555555552E-2</c:v>
                </c:pt>
                <c:pt idx="7">
                  <c:v>9.0909090909090912E-2</c:v>
                </c:pt>
                <c:pt idx="8">
                  <c:v>0.16666666666666666</c:v>
                </c:pt>
                <c:pt idx="9">
                  <c:v>0.8</c:v>
                </c:pt>
                <c:pt idx="10">
                  <c:v>7.4999999999999997E-2</c:v>
                </c:pt>
                <c:pt idx="11">
                  <c:v>0.10714285714285714</c:v>
                </c:pt>
                <c:pt idx="12">
                  <c:v>0.28409090909090912</c:v>
                </c:pt>
                <c:pt idx="13">
                  <c:v>8.6956521739130432E-2</c:v>
                </c:pt>
                <c:pt idx="14">
                  <c:v>7.407407407407407E-2</c:v>
                </c:pt>
                <c:pt idx="15">
                  <c:v>0.32142857142857145</c:v>
                </c:pt>
                <c:pt idx="16">
                  <c:v>0.64</c:v>
                </c:pt>
                <c:pt idx="17">
                  <c:v>0.4642857142857143</c:v>
                </c:pt>
                <c:pt idx="18">
                  <c:v>4.5454545454545456E-2</c:v>
                </c:pt>
                <c:pt idx="19">
                  <c:v>0.27</c:v>
                </c:pt>
                <c:pt idx="20">
                  <c:v>0.33333333333333331</c:v>
                </c:pt>
                <c:pt idx="21">
                  <c:v>0.11842105263157894</c:v>
                </c:pt>
                <c:pt idx="22">
                  <c:v>0.17499999999999999</c:v>
                </c:pt>
                <c:pt idx="23">
                  <c:v>0.5</c:v>
                </c:pt>
                <c:pt idx="24">
                  <c:v>0.9</c:v>
                </c:pt>
                <c:pt idx="25">
                  <c:v>0.87272727272727268</c:v>
                </c:pt>
                <c:pt idx="26">
                  <c:v>0.33333333333333331</c:v>
                </c:pt>
                <c:pt idx="27">
                  <c:v>0.31578947368421051</c:v>
                </c:pt>
                <c:pt idx="28">
                  <c:v>0.2</c:v>
                </c:pt>
                <c:pt idx="29">
                  <c:v>0.4375</c:v>
                </c:pt>
                <c:pt idx="30">
                  <c:v>0.6</c:v>
                </c:pt>
                <c:pt idx="31">
                  <c:v>0.58333333333333337</c:v>
                </c:pt>
                <c:pt idx="32">
                  <c:v>0.5625</c:v>
                </c:pt>
                <c:pt idx="33">
                  <c:v>1.25</c:v>
                </c:pt>
                <c:pt idx="34">
                  <c:v>0.22727272727272727</c:v>
                </c:pt>
                <c:pt idx="35">
                  <c:v>0.3125</c:v>
                </c:pt>
                <c:pt idx="36">
                  <c:v>0.4</c:v>
                </c:pt>
                <c:pt idx="37">
                  <c:v>0.7</c:v>
                </c:pt>
                <c:pt idx="38">
                  <c:v>0.38461538461538464</c:v>
                </c:pt>
                <c:pt idx="39">
                  <c:v>1.4166666666666667</c:v>
                </c:pt>
              </c:numCache>
            </c:numRef>
          </c:xVal>
          <c:yVal>
            <c:numRef>
              <c:f>'Nat. Tombolos'!$L$2:$L$41</c:f>
              <c:numCache>
                <c:formatCode>0.00</c:formatCode>
                <c:ptCount val="40"/>
                <c:pt idx="0">
                  <c:v>0.75</c:v>
                </c:pt>
                <c:pt idx="1">
                  <c:v>0.76470588235294112</c:v>
                </c:pt>
                <c:pt idx="2">
                  <c:v>0.81818181818181823</c:v>
                </c:pt>
                <c:pt idx="3">
                  <c:v>0.84210526315789469</c:v>
                </c:pt>
                <c:pt idx="4">
                  <c:v>0.85</c:v>
                </c:pt>
                <c:pt idx="5">
                  <c:v>0.88461538461538458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1.075</c:v>
                </c:pt>
                <c:pt idx="11">
                  <c:v>1.1071428571428572</c:v>
                </c:pt>
                <c:pt idx="12">
                  <c:v>1.1363636363636365</c:v>
                </c:pt>
                <c:pt idx="13">
                  <c:v>1.173913043478261</c:v>
                </c:pt>
                <c:pt idx="14">
                  <c:v>1.2222222222222223</c:v>
                </c:pt>
                <c:pt idx="15">
                  <c:v>1.25</c:v>
                </c:pt>
                <c:pt idx="16">
                  <c:v>1.4</c:v>
                </c:pt>
                <c:pt idx="17">
                  <c:v>1.4285714285714286</c:v>
                </c:pt>
                <c:pt idx="18">
                  <c:v>1.4545454545454546</c:v>
                </c:pt>
                <c:pt idx="19">
                  <c:v>1.46</c:v>
                </c:pt>
                <c:pt idx="20">
                  <c:v>1.6</c:v>
                </c:pt>
                <c:pt idx="21">
                  <c:v>1.7105263157894737</c:v>
                </c:pt>
                <c:pt idx="22">
                  <c:v>1.75</c:v>
                </c:pt>
                <c:pt idx="23">
                  <c:v>1.8</c:v>
                </c:pt>
                <c:pt idx="24">
                  <c:v>1.9</c:v>
                </c:pt>
                <c:pt idx="25">
                  <c:v>2.1090909090909089</c:v>
                </c:pt>
                <c:pt idx="26">
                  <c:v>2.1666666666666665</c:v>
                </c:pt>
                <c:pt idx="27">
                  <c:v>2.2105263157894739</c:v>
                </c:pt>
                <c:pt idx="28">
                  <c:v>2.25</c:v>
                </c:pt>
                <c:pt idx="29">
                  <c:v>2.375</c:v>
                </c:pt>
                <c:pt idx="30">
                  <c:v>2.4666666666666668</c:v>
                </c:pt>
                <c:pt idx="31">
                  <c:v>2.5</c:v>
                </c:pt>
                <c:pt idx="32">
                  <c:v>3.125</c:v>
                </c:pt>
                <c:pt idx="33">
                  <c:v>3.6</c:v>
                </c:pt>
                <c:pt idx="34">
                  <c:v>3.6363636363636362</c:v>
                </c:pt>
                <c:pt idx="35">
                  <c:v>3.75</c:v>
                </c:pt>
                <c:pt idx="36">
                  <c:v>4.8666666666666663</c:v>
                </c:pt>
                <c:pt idx="37">
                  <c:v>5</c:v>
                </c:pt>
                <c:pt idx="38">
                  <c:v>6.9230769230769234</c:v>
                </c:pt>
                <c:pt idx="39">
                  <c:v>25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Tombolos'!$J$2:$J$41</c15:f>
                <c15:dlblRangeCache>
                  <c:ptCount val="40"/>
                  <c:pt idx="0">
                    <c:v>60</c:v>
                  </c:pt>
                  <c:pt idx="1">
                    <c:v>530</c:v>
                  </c:pt>
                  <c:pt idx="2">
                    <c:v>50</c:v>
                  </c:pt>
                  <c:pt idx="3">
                    <c:v>65</c:v>
                  </c:pt>
                  <c:pt idx="4">
                    <c:v>300</c:v>
                  </c:pt>
                  <c:pt idx="5">
                    <c:v>15</c:v>
                  </c:pt>
                  <c:pt idx="6">
                    <c:v>5</c:v>
                  </c:pt>
                  <c:pt idx="7">
                    <c:v>30</c:v>
                  </c:pt>
                  <c:pt idx="8">
                    <c:v>10</c:v>
                  </c:pt>
                  <c:pt idx="9">
                    <c:v>800</c:v>
                  </c:pt>
                  <c:pt idx="10">
                    <c:v>15</c:v>
                  </c:pt>
                  <c:pt idx="11">
                    <c:v>15</c:v>
                  </c:pt>
                  <c:pt idx="12">
                    <c:v>125</c:v>
                  </c:pt>
                  <c:pt idx="13">
                    <c:v>10</c:v>
                  </c:pt>
                  <c:pt idx="14">
                    <c:v>10</c:v>
                  </c:pt>
                  <c:pt idx="15">
                    <c:v>45</c:v>
                  </c:pt>
                  <c:pt idx="16">
                    <c:v>320</c:v>
                  </c:pt>
                  <c:pt idx="17">
                    <c:v>260</c:v>
                  </c:pt>
                  <c:pt idx="18">
                    <c:v>5</c:v>
                  </c:pt>
                  <c:pt idx="19">
                    <c:v>1350</c:v>
                  </c:pt>
                  <c:pt idx="20">
                    <c:v>100</c:v>
                  </c:pt>
                  <c:pt idx="21">
                    <c:v>90</c:v>
                  </c:pt>
                  <c:pt idx="22">
                    <c:v>35</c:v>
                  </c:pt>
                  <c:pt idx="23">
                    <c:v>250</c:v>
                  </c:pt>
                  <c:pt idx="24">
                    <c:v>90</c:v>
                  </c:pt>
                  <c:pt idx="25">
                    <c:v>4800</c:v>
                  </c:pt>
                  <c:pt idx="26">
                    <c:v>100</c:v>
                  </c:pt>
                  <c:pt idx="27">
                    <c:v>60</c:v>
                  </c:pt>
                  <c:pt idx="28">
                    <c:v>80</c:v>
                  </c:pt>
                  <c:pt idx="29">
                    <c:v>35</c:v>
                  </c:pt>
                  <c:pt idx="30">
                    <c:v>180</c:v>
                  </c:pt>
                  <c:pt idx="31">
                    <c:v>700</c:v>
                  </c:pt>
                  <c:pt idx="32">
                    <c:v>450</c:v>
                  </c:pt>
                  <c:pt idx="33">
                    <c:v>1250</c:v>
                  </c:pt>
                  <c:pt idx="34">
                    <c:v>25</c:v>
                  </c:pt>
                  <c:pt idx="35">
                    <c:v>125</c:v>
                  </c:pt>
                  <c:pt idx="36">
                    <c:v>60</c:v>
                  </c:pt>
                  <c:pt idx="37">
                    <c:v>350</c:v>
                  </c:pt>
                  <c:pt idx="38">
                    <c:v>50</c:v>
                  </c:pt>
                  <c:pt idx="39">
                    <c:v>1700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E82-4584-8C7B-4F61A828C1C8}"/>
            </c:ext>
          </c:extLst>
        </c:ser>
        <c:ser>
          <c:idx val="8"/>
          <c:order val="1"/>
          <c:tx>
            <c:v>Nat Tombolos (fat)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56880D0-6ACC-4D6C-B4F7-C3187D2351C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C7F-4EC8-AC4C-051E71860B6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45668C-A3B6-4B75-808B-FB9817F8DC4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C7F-4EC8-AC4C-051E71860B6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4BDC7D0-AF52-4938-853A-AE19C4EADA1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C7F-4EC8-AC4C-051E71860B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54CEB36-64EB-47EF-97A4-E635A87D088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C7F-4EC8-AC4C-051E71860B6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687118-BD49-4265-90C8-08A9E9C4C8D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C7F-4EC8-AC4C-051E71860B6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DA677D7-7552-4716-869A-7D785673508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C7F-4EC8-AC4C-051E71860B6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5611265-D6C6-4FA2-85A5-F97870481C4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C7F-4EC8-AC4C-051E71860B6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D18A493-447A-45D0-B0EC-1D6CF80FF09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C7F-4EC8-AC4C-051E71860B6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A8FAC34-8AB3-4332-89A6-89C1586CAA1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C7F-4EC8-AC4C-051E71860B6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E28C17E-E475-4618-AFAC-33A7B7708E8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C7F-4EC8-AC4C-051E71860B6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9204A8E-0570-457A-B467-99CEB0D3356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C7F-4EC8-AC4C-051E71860B6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87B9440-8669-41B1-92D0-D15D6A39659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C7F-4EC8-AC4C-051E71860B6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DDDE3A9-CE77-42F7-B9C0-25052890E00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C7F-4EC8-AC4C-051E71860B6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5A4DA22-0457-42B0-90DE-DA28391C65F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C7F-4EC8-AC4C-051E71860B6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E98749C-B2F9-4EC3-B8C9-CD2EA34A14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C7F-4EC8-AC4C-051E71860B6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09ECC03-0F9F-4EF3-B206-A43DD574B43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C7F-4EC8-AC4C-051E71860B6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2C2422D-1E12-483A-B692-89433F30BCC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C7F-4EC8-AC4C-051E71860B6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925697D-4C6A-45E3-9291-418E6233E63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C7F-4EC8-AC4C-051E71860B6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07FEED2-F0CC-424D-A1B3-79C89CA17E6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C7F-4EC8-AC4C-051E71860B6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98019D7-188D-4917-AC37-06CD1F9CFEC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D8F-41AB-BFC9-58FF67F3D72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Tombolos'!$M$42:$M$61</c:f>
              <c:numCache>
                <c:formatCode>0.00</c:formatCode>
                <c:ptCount val="20"/>
                <c:pt idx="0">
                  <c:v>0.32222222222222224</c:v>
                </c:pt>
                <c:pt idx="1">
                  <c:v>0.61111111111111116</c:v>
                </c:pt>
                <c:pt idx="2">
                  <c:v>0.42499999999999999</c:v>
                </c:pt>
                <c:pt idx="3">
                  <c:v>0.5</c:v>
                </c:pt>
                <c:pt idx="4">
                  <c:v>0.55454545454545456</c:v>
                </c:pt>
                <c:pt idx="5">
                  <c:v>0.66666666666666663</c:v>
                </c:pt>
                <c:pt idx="6">
                  <c:v>0.6</c:v>
                </c:pt>
                <c:pt idx="7">
                  <c:v>0.69565217391304346</c:v>
                </c:pt>
                <c:pt idx="8">
                  <c:v>0.8571428571428571</c:v>
                </c:pt>
                <c:pt idx="9">
                  <c:v>0.66666666666666663</c:v>
                </c:pt>
                <c:pt idx="10">
                  <c:v>0.58333333333333337</c:v>
                </c:pt>
                <c:pt idx="11">
                  <c:v>0.9</c:v>
                </c:pt>
                <c:pt idx="12">
                  <c:v>0.7142857142857143</c:v>
                </c:pt>
                <c:pt idx="13">
                  <c:v>1.0714285714285714</c:v>
                </c:pt>
                <c:pt idx="14">
                  <c:v>1.0307692307692307</c:v>
                </c:pt>
                <c:pt idx="15">
                  <c:v>1</c:v>
                </c:pt>
                <c:pt idx="16">
                  <c:v>1.25</c:v>
                </c:pt>
                <c:pt idx="17">
                  <c:v>1.3333333333333333</c:v>
                </c:pt>
                <c:pt idx="18">
                  <c:v>2.6</c:v>
                </c:pt>
                <c:pt idx="19">
                  <c:v>5.15</c:v>
                </c:pt>
              </c:numCache>
            </c:numRef>
          </c:xVal>
          <c:yVal>
            <c:numRef>
              <c:f>'Nat. Tombolos'!$L$42:$L$61</c:f>
              <c:numCache>
                <c:formatCode>0.00</c:formatCode>
                <c:ptCount val="20"/>
                <c:pt idx="0">
                  <c:v>0.66666666666666663</c:v>
                </c:pt>
                <c:pt idx="1">
                  <c:v>0.64444444444444449</c:v>
                </c:pt>
                <c:pt idx="2">
                  <c:v>0.70833333333333337</c:v>
                </c:pt>
                <c:pt idx="3">
                  <c:v>0.75</c:v>
                </c:pt>
                <c:pt idx="4">
                  <c:v>0.81818181818181823</c:v>
                </c:pt>
                <c:pt idx="5">
                  <c:v>0.88888888888888884</c:v>
                </c:pt>
                <c:pt idx="6">
                  <c:v>0.9</c:v>
                </c:pt>
                <c:pt idx="7">
                  <c:v>0.95652173913043481</c:v>
                </c:pt>
                <c:pt idx="8">
                  <c:v>1</c:v>
                </c:pt>
                <c:pt idx="9">
                  <c:v>1</c:v>
                </c:pt>
                <c:pt idx="10">
                  <c:v>1.0833333333333333</c:v>
                </c:pt>
                <c:pt idx="11">
                  <c:v>1.2</c:v>
                </c:pt>
                <c:pt idx="12">
                  <c:v>1.2142857142857142</c:v>
                </c:pt>
                <c:pt idx="13">
                  <c:v>1.3571428571428572</c:v>
                </c:pt>
                <c:pt idx="14">
                  <c:v>1.476923076923077</c:v>
                </c:pt>
                <c:pt idx="15">
                  <c:v>1.5</c:v>
                </c:pt>
                <c:pt idx="16">
                  <c:v>1.55</c:v>
                </c:pt>
                <c:pt idx="17">
                  <c:v>1.8518518518518519</c:v>
                </c:pt>
                <c:pt idx="18">
                  <c:v>6.2</c:v>
                </c:pt>
                <c:pt idx="19">
                  <c:v>6.75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Tombolos'!$J$42:$J$61</c15:f>
                <c15:dlblRangeCache>
                  <c:ptCount val="20"/>
                  <c:pt idx="0">
                    <c:v>580</c:v>
                  </c:pt>
                  <c:pt idx="1">
                    <c:v>5500</c:v>
                  </c:pt>
                  <c:pt idx="2">
                    <c:v>5100</c:v>
                  </c:pt>
                  <c:pt idx="3">
                    <c:v>300</c:v>
                  </c:pt>
                  <c:pt idx="4">
                    <c:v>6100</c:v>
                  </c:pt>
                  <c:pt idx="5">
                    <c:v>300</c:v>
                  </c:pt>
                  <c:pt idx="6">
                    <c:v>300</c:v>
                  </c:pt>
                  <c:pt idx="7">
                    <c:v>160</c:v>
                  </c:pt>
                  <c:pt idx="8">
                    <c:v>600</c:v>
                  </c:pt>
                  <c:pt idx="9">
                    <c:v>100</c:v>
                  </c:pt>
                  <c:pt idx="10">
                    <c:v>700</c:v>
                  </c:pt>
                  <c:pt idx="11">
                    <c:v>900</c:v>
                  </c:pt>
                  <c:pt idx="12">
                    <c:v>1000</c:v>
                  </c:pt>
                  <c:pt idx="13">
                    <c:v>1500</c:v>
                  </c:pt>
                  <c:pt idx="14">
                    <c:v>6700</c:v>
                  </c:pt>
                  <c:pt idx="15">
                    <c:v>200</c:v>
                  </c:pt>
                  <c:pt idx="16">
                    <c:v>5000</c:v>
                  </c:pt>
                  <c:pt idx="17">
                    <c:v>180</c:v>
                  </c:pt>
                  <c:pt idx="18">
                    <c:v>1300</c:v>
                  </c:pt>
                  <c:pt idx="19">
                    <c:v>1030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4E82-4584-8C7B-4F61A828C1C8}"/>
            </c:ext>
          </c:extLst>
        </c:ser>
        <c:ser>
          <c:idx val="9"/>
          <c:order val="2"/>
          <c:tx>
            <c:v>Nat Tombolos (umbilical)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chemeClr val="accent4">
                  <a:lumMod val="60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'Nat. Tombolos'!$M$62:$M$78</c:f>
              <c:numCache>
                <c:formatCode>0.00</c:formatCode>
                <c:ptCount val="17"/>
                <c:pt idx="0">
                  <c:v>2.5000000000000001E-3</c:v>
                </c:pt>
                <c:pt idx="1">
                  <c:v>5.8823529411764705E-3</c:v>
                </c:pt>
                <c:pt idx="2">
                  <c:v>3.5714285714285713E-3</c:v>
                </c:pt>
                <c:pt idx="3">
                  <c:v>0.01</c:v>
                </c:pt>
                <c:pt idx="4">
                  <c:v>3.1250000000000002E-3</c:v>
                </c:pt>
                <c:pt idx="5">
                  <c:v>2.8301886792452831E-2</c:v>
                </c:pt>
                <c:pt idx="6">
                  <c:v>2.7272727272727271E-2</c:v>
                </c:pt>
                <c:pt idx="7">
                  <c:v>0.05</c:v>
                </c:pt>
                <c:pt idx="8">
                  <c:v>0.04</c:v>
                </c:pt>
                <c:pt idx="9">
                  <c:v>2E-3</c:v>
                </c:pt>
                <c:pt idx="10">
                  <c:v>4.8000000000000001E-2</c:v>
                </c:pt>
                <c:pt idx="11">
                  <c:v>0.05</c:v>
                </c:pt>
                <c:pt idx="12">
                  <c:v>8.3333333333333332E-3</c:v>
                </c:pt>
                <c:pt idx="13">
                  <c:v>0.12727272727272726</c:v>
                </c:pt>
                <c:pt idx="14">
                  <c:v>0.03</c:v>
                </c:pt>
                <c:pt idx="15">
                  <c:v>0.3</c:v>
                </c:pt>
                <c:pt idx="16">
                  <c:v>0.43333333333333335</c:v>
                </c:pt>
              </c:numCache>
            </c:numRef>
          </c:xVal>
          <c:yVal>
            <c:numRef>
              <c:f>'Nat. Tombolos'!$L$62:$L$78</c:f>
              <c:numCache>
                <c:formatCode>0.00</c:formatCode>
                <c:ptCount val="17"/>
                <c:pt idx="0">
                  <c:v>0.65</c:v>
                </c:pt>
                <c:pt idx="1">
                  <c:v>0.6470588235294118</c:v>
                </c:pt>
                <c:pt idx="2">
                  <c:v>0.6785714285714286</c:v>
                </c:pt>
                <c:pt idx="3">
                  <c:v>0.7</c:v>
                </c:pt>
                <c:pt idx="4">
                  <c:v>0.8125</c:v>
                </c:pt>
                <c:pt idx="5">
                  <c:v>0.94339622641509435</c:v>
                </c:pt>
                <c:pt idx="6">
                  <c:v>1</c:v>
                </c:pt>
                <c:pt idx="7">
                  <c:v>1.05</c:v>
                </c:pt>
                <c:pt idx="8">
                  <c:v>1.1399999999999999</c:v>
                </c:pt>
                <c:pt idx="9">
                  <c:v>1.2</c:v>
                </c:pt>
                <c:pt idx="10">
                  <c:v>1.2</c:v>
                </c:pt>
                <c:pt idx="11">
                  <c:v>1.5</c:v>
                </c:pt>
                <c:pt idx="12">
                  <c:v>1.6666666666666667</c:v>
                </c:pt>
                <c:pt idx="13">
                  <c:v>2.4545454545454546</c:v>
                </c:pt>
                <c:pt idx="14">
                  <c:v>3.6</c:v>
                </c:pt>
                <c:pt idx="15">
                  <c:v>7.4</c:v>
                </c:pt>
                <c:pt idx="16">
                  <c:v>9.3333333333333339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2-4584-8C7B-4F61A828C1C8}"/>
            </c:ext>
          </c:extLst>
        </c:ser>
        <c:ser>
          <c:idx val="3"/>
          <c:order val="3"/>
          <c:tx>
            <c:v>Single artif tombolos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BW'!$M$2:$M$19</c:f>
              <c:numCache>
                <c:formatCode>0.00</c:formatCode>
                <c:ptCount val="18"/>
                <c:pt idx="0">
                  <c:v>0.48</c:v>
                </c:pt>
                <c:pt idx="1">
                  <c:v>0.19444444444444445</c:v>
                </c:pt>
                <c:pt idx="2">
                  <c:v>0.21739130434782608</c:v>
                </c:pt>
                <c:pt idx="3">
                  <c:v>0.11764705882352941</c:v>
                </c:pt>
                <c:pt idx="4">
                  <c:v>0.53103448275862064</c:v>
                </c:pt>
                <c:pt idx="5">
                  <c:v>0.5641025641025641</c:v>
                </c:pt>
                <c:pt idx="6">
                  <c:v>0.4</c:v>
                </c:pt>
                <c:pt idx="7">
                  <c:v>0.72222222222222221</c:v>
                </c:pt>
                <c:pt idx="8">
                  <c:v>0.93333333333333335</c:v>
                </c:pt>
                <c:pt idx="9">
                  <c:v>0.26</c:v>
                </c:pt>
                <c:pt idx="10">
                  <c:v>1</c:v>
                </c:pt>
                <c:pt idx="11">
                  <c:v>1</c:v>
                </c:pt>
                <c:pt idx="12">
                  <c:v>0.15</c:v>
                </c:pt>
                <c:pt idx="13">
                  <c:v>0.14285714285714285</c:v>
                </c:pt>
                <c:pt idx="14">
                  <c:v>0.17647058823529413</c:v>
                </c:pt>
                <c:pt idx="15">
                  <c:v>0.4</c:v>
                </c:pt>
                <c:pt idx="16">
                  <c:v>0.1</c:v>
                </c:pt>
                <c:pt idx="17">
                  <c:v>0.3</c:v>
                </c:pt>
              </c:numCache>
            </c:numRef>
          </c:xVal>
          <c:yVal>
            <c:numRef>
              <c:f>'Detached BW'!$L$2:$L$19</c:f>
              <c:numCache>
                <c:formatCode>0.00</c:formatCode>
                <c:ptCount val="18"/>
                <c:pt idx="0">
                  <c:v>0.82</c:v>
                </c:pt>
                <c:pt idx="1">
                  <c:v>0.83333333333333337</c:v>
                </c:pt>
                <c:pt idx="2">
                  <c:v>0.86956521739130432</c:v>
                </c:pt>
                <c:pt idx="3">
                  <c:v>1</c:v>
                </c:pt>
                <c:pt idx="4">
                  <c:v>1</c:v>
                </c:pt>
                <c:pt idx="5">
                  <c:v>1.1282051282051282</c:v>
                </c:pt>
                <c:pt idx="6" formatCode="General">
                  <c:v>1.35</c:v>
                </c:pt>
                <c:pt idx="7">
                  <c:v>1.6666666666666667</c:v>
                </c:pt>
                <c:pt idx="8">
                  <c:v>1.7777777777777777</c:v>
                </c:pt>
                <c:pt idx="9">
                  <c:v>1.8</c:v>
                </c:pt>
                <c:pt idx="10">
                  <c:v>2</c:v>
                </c:pt>
                <c:pt idx="11">
                  <c:v>2.2307692307692308</c:v>
                </c:pt>
                <c:pt idx="12">
                  <c:v>0.69444444444444442</c:v>
                </c:pt>
                <c:pt idx="13">
                  <c:v>0.8571428571428571</c:v>
                </c:pt>
                <c:pt idx="14">
                  <c:v>0.88235294117647056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E82-4584-8C7B-4F61A828C1C8}"/>
            </c:ext>
          </c:extLst>
        </c:ser>
        <c:ser>
          <c:idx val="6"/>
          <c:order val="4"/>
          <c:tx>
            <c:v>Multiple artif tombolos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BW'!$M$20:$M$23</c:f>
              <c:numCache>
                <c:formatCode>0.00</c:formatCode>
                <c:ptCount val="4"/>
                <c:pt idx="0">
                  <c:v>0.19354838709677419</c:v>
                </c:pt>
                <c:pt idx="1">
                  <c:v>0.33333333333333331</c:v>
                </c:pt>
                <c:pt idx="2">
                  <c:v>0.4</c:v>
                </c:pt>
                <c:pt idx="3">
                  <c:v>0.76923076923076927</c:v>
                </c:pt>
              </c:numCache>
            </c:numRef>
          </c:xVal>
          <c:yVal>
            <c:numRef>
              <c:f>'Detached BW'!$L$20:$L$23</c:f>
              <c:numCache>
                <c:formatCode>0.00</c:formatCode>
                <c:ptCount val="4"/>
                <c:pt idx="0">
                  <c:v>1.064516129032258</c:v>
                </c:pt>
                <c:pt idx="1">
                  <c:v>1.3666666666666667</c:v>
                </c:pt>
                <c:pt idx="2">
                  <c:v>1.55</c:v>
                </c:pt>
                <c:pt idx="3">
                  <c:v>1.5769230769230769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E82-4584-8C7B-4F61A828C1C8}"/>
            </c:ext>
          </c:extLst>
        </c:ser>
        <c:ser>
          <c:idx val="1"/>
          <c:order val="5"/>
          <c:tx>
            <c:v>b/L = 1.0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2-4584-8C7B-4F61A828C1C8}"/>
                </c:ext>
              </c:extLst>
            </c:dLbl>
            <c:dLbl>
              <c:idx val="1"/>
              <c:layout>
                <c:manualLayout>
                  <c:x val="-4.7875523638539795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AE-40ED-B324-AA25F1C5C8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(FIG!$C$91,FIG!$C$92)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(FIG!$B$91,FIG!$B$92)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82-4584-8C7B-4F61A828C1C8}"/>
            </c:ext>
          </c:extLst>
        </c:ser>
        <c:ser>
          <c:idx val="2"/>
          <c:order val="6"/>
          <c:tx>
            <c:v>b/L = 0.5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2-4584-8C7B-4F61A828C1C8}"/>
                </c:ext>
              </c:extLst>
            </c:dLbl>
            <c:dLbl>
              <c:idx val="1"/>
              <c:layout>
                <c:manualLayout>
                  <c:x val="-4.7875523638539795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AE-40ED-B324-AA25F1C5C8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(FIG!$B$91,FIG!$B$94)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E82-4584-8C7B-4F61A828C1C8}"/>
            </c:ext>
          </c:extLst>
        </c:ser>
        <c:ser>
          <c:idx val="4"/>
          <c:order val="7"/>
          <c:tx>
            <c:v>b/L = 0.25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2-4584-8C7B-4F61A828C1C8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AE-40ED-B324-AA25F1C5C8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(FIG!$C$91,FIG!$C$96)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(FIG!$B$91,FIG!$B$96)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E82-4584-8C7B-4F61A828C1C8}"/>
            </c:ext>
          </c:extLst>
        </c:ser>
        <c:ser>
          <c:idx val="5"/>
          <c:order val="8"/>
          <c:tx>
            <c:v>b/L = 0.15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82-4584-8C7B-4F61A828C1C8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AE-40ED-B324-AA25F1C5C8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(FIG!$C$91,FIG!$C$98)</c:f>
              <c:numCache>
                <c:formatCode>General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xVal>
          <c:yVal>
            <c:numRef>
              <c:f>(FIG!$B$91,FIG!$B$98)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E82-4584-8C7B-4F61A828C1C8}"/>
            </c:ext>
          </c:extLst>
        </c:ser>
        <c:ser>
          <c:idx val="7"/>
          <c:order val="9"/>
          <c:tx>
            <c:v>b/L = 0.05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82-4584-8C7B-4F61A828C1C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82-4584-8C7B-4F61A828C1C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(FIG!$C$91,FIG!$C$100)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(FIG!$B$91,FIG!$B$100)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E82-4584-8C7B-4F61A828C1C8}"/>
            </c:ext>
          </c:extLst>
        </c:ser>
        <c:ser>
          <c:idx val="10"/>
          <c:order val="10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2-4584-8C7B-4F61A828C1C8}"/>
                </c:ext>
              </c:extLst>
            </c:dLbl>
            <c:dLbl>
              <c:idx val="1"/>
              <c:layout>
                <c:manualLayout>
                  <c:x val="-1.7554155880357907E-16"/>
                  <c:y val="-1.8018014366174385E-2"/>
                </c:manualLayout>
              </c:layout>
              <c:spPr>
                <a:solidFill>
                  <a:srgbClr val="ED7D31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A-4E82-4584-8C7B-4F61A828C1C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(FIG!$C$103,FIG!$C$104)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(FIG!$B$103,FIG!$B$104)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E82-4584-8C7B-4F61A828C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b/D</a:t>
                </a:r>
              </a:p>
            </c:rich>
          </c:tx>
          <c:layout>
            <c:manualLayout>
              <c:xMode val="edge"/>
              <c:yMode val="edge"/>
              <c:x val="0.85160284048874479"/>
              <c:y val="0.93544693302817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2"/>
      </c:valAx>
      <c:valAx>
        <c:axId val="733250408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L/D</a:t>
                </a:r>
              </a:p>
            </c:rich>
          </c:tx>
          <c:layout>
            <c:manualLayout>
              <c:xMode val="edge"/>
              <c:yMode val="edge"/>
              <c:x val="2.472073396570492E-2"/>
              <c:y val="0.60537052881076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14913074824354317"/>
          <c:y val="7.0841859270606253E-2"/>
          <c:w val="0.79030822224421227"/>
          <c:h val="8.3012174218998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Spirale Log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3175">
                <a:noFill/>
              </a:ln>
              <a:effectLst/>
            </c:spPr>
          </c:marker>
          <c:xVal>
            <c:numRef>
              <c:f>Gauss!$C$94:$C$184</c:f>
              <c:numCache>
                <c:formatCode>0.00</c:formatCode>
                <c:ptCount val="91"/>
                <c:pt idx="0">
                  <c:v>5</c:v>
                </c:pt>
                <c:pt idx="1">
                  <c:v>5.0079714116388008</c:v>
                </c:pt>
                <c:pt idx="2">
                  <c:v>5.0144272741798881</c:v>
                </c:pt>
                <c:pt idx="3">
                  <c:v>5.0193602984613808</c:v>
                </c:pt>
                <c:pt idx="4">
                  <c:v>5.0227636391615018</c:v>
                </c:pt>
                <c:pt idx="5">
                  <c:v>5.0246308984602583</c:v>
                </c:pt>
                <c:pt idx="6">
                  <c:v>5.0249561295760099</c:v>
                </c:pt>
                <c:pt idx="7">
                  <c:v>5.0237338401754066</c:v>
                </c:pt>
                <c:pt idx="8">
                  <c:v>5.0209589956551763</c:v>
                </c:pt>
                <c:pt idx="9">
                  <c:v>5.0166270222943332</c:v>
                </c:pt>
                <c:pt idx="10">
                  <c:v>5.0107338102753598</c:v>
                </c:pt>
                <c:pt idx="11">
                  <c:v>5.0032757165729818</c:v>
                </c:pt>
                <c:pt idx="12">
                  <c:v>4.9942495677091854</c:v>
                </c:pt>
                <c:pt idx="13">
                  <c:v>4.9836526623731512</c:v>
                </c:pt>
                <c:pt idx="14">
                  <c:v>4.9714827739048433</c:v>
                </c:pt>
                <c:pt idx="15">
                  <c:v>4.9577381526409807</c:v>
                </c:pt>
                <c:pt idx="16">
                  <c:v>4.9424175281222178</c:v>
                </c:pt>
                <c:pt idx="17">
                  <c:v>4.925520111160349</c:v>
                </c:pt>
                <c:pt idx="18">
                  <c:v>4.9070455957644263</c:v>
                </c:pt>
                <c:pt idx="19">
                  <c:v>4.8869941609246812</c:v>
                </c:pt>
                <c:pt idx="20">
                  <c:v>4.8653664722532257</c:v>
                </c:pt>
                <c:pt idx="21">
                  <c:v>4.8421636834805124</c:v>
                </c:pt>
                <c:pt idx="22">
                  <c:v>4.8173874378065946</c:v>
                </c:pt>
                <c:pt idx="23">
                  <c:v>4.791039869106263</c:v>
                </c:pt>
                <c:pt idx="24">
                  <c:v>4.7631236029871653</c:v>
                </c:pt>
                <c:pt idx="25">
                  <c:v>4.733641757700088</c:v>
                </c:pt>
                <c:pt idx="26">
                  <c:v>4.7025979449005799</c:v>
                </c:pt>
                <c:pt idx="27">
                  <c:v>4.6699962702611852</c:v>
                </c:pt>
                <c:pt idx="28">
                  <c:v>4.6358413339335618</c:v>
                </c:pt>
                <c:pt idx="29">
                  <c:v>4.600138230859816</c:v>
                </c:pt>
                <c:pt idx="30">
                  <c:v>4.562892550932439</c:v>
                </c:pt>
                <c:pt idx="31">
                  <c:v>4.5241103790022601</c:v>
                </c:pt>
                <c:pt idx="32">
                  <c:v>4.4837982947338908</c:v>
                </c:pt>
                <c:pt idx="33">
                  <c:v>4.4419633723081544</c:v>
                </c:pt>
                <c:pt idx="34">
                  <c:v>4.3986131799710737</c:v>
                </c:pt>
                <c:pt idx="35">
                  <c:v>4.3537557794290258</c:v>
                </c:pt>
                <c:pt idx="36">
                  <c:v>4.3073997250896765</c:v>
                </c:pt>
                <c:pt idx="37">
                  <c:v>4.259554063148431</c:v>
                </c:pt>
                <c:pt idx="38">
                  <c:v>4.2102283305201231</c:v>
                </c:pt>
                <c:pt idx="39">
                  <c:v>4.1594325536157255</c:v>
                </c:pt>
                <c:pt idx="40">
                  <c:v>4.1071772469639276</c:v>
                </c:pt>
                <c:pt idx="41">
                  <c:v>4.0534734116774587</c:v>
                </c:pt>
                <c:pt idx="42">
                  <c:v>3.9983325337640823</c:v>
                </c:pt>
                <c:pt idx="43">
                  <c:v>3.9417665822822525</c:v>
                </c:pt>
                <c:pt idx="44">
                  <c:v>3.883788007341435</c:v>
                </c:pt>
                <c:pt idx="45">
                  <c:v>3.8244097379471875</c:v>
                </c:pt>
                <c:pt idx="46">
                  <c:v>3.7636451796911152</c:v>
                </c:pt>
                <c:pt idx="47">
                  <c:v>3.7015082122858582</c:v>
                </c:pt>
                <c:pt idx="48">
                  <c:v>3.6380131869453463</c:v>
                </c:pt>
                <c:pt idx="49">
                  <c:v>3.5731749236105737</c:v>
                </c:pt>
                <c:pt idx="50">
                  <c:v>3.5070087080212233</c:v>
                </c:pt>
                <c:pt idx="51">
                  <c:v>3.4395302886334855</c:v>
                </c:pt>
                <c:pt idx="52">
                  <c:v>3.3707558733844971</c:v>
                </c:pt>
                <c:pt idx="53">
                  <c:v>3.300702126303861</c:v>
                </c:pt>
                <c:pt idx="54">
                  <c:v>3.2293861639727419</c:v>
                </c:pt>
                <c:pt idx="55">
                  <c:v>3.1568255518311248</c:v>
                </c:pt>
                <c:pt idx="56">
                  <c:v>3.0830383003338038</c:v>
                </c:pt>
                <c:pt idx="57">
                  <c:v>3.0080428609557983</c:v>
                </c:pt>
                <c:pt idx="58">
                  <c:v>2.9318581220478683</c:v>
                </c:pt>
                <c:pt idx="59">
                  <c:v>2.8545034045429007</c:v>
                </c:pt>
                <c:pt idx="60">
                  <c:v>2.7759984575139653</c:v>
                </c:pt>
                <c:pt idx="61">
                  <c:v>2.6963634535848811</c:v>
                </c:pt>
                <c:pt idx="62">
                  <c:v>2.6156189841942075</c:v>
                </c:pt>
                <c:pt idx="63">
                  <c:v>2.5337860547135906</c:v>
                </c:pt>
                <c:pt idx="64">
                  <c:v>2.4508860794214797</c:v>
                </c:pt>
                <c:pt idx="65">
                  <c:v>2.3669408763332282</c:v>
                </c:pt>
                <c:pt idx="66">
                  <c:v>2.2819726618887075</c:v>
                </c:pt>
                <c:pt idx="67">
                  <c:v>2.1960040454985359</c:v>
                </c:pt>
                <c:pt idx="68">
                  <c:v>2.1090580239501397</c:v>
                </c:pt>
                <c:pt idx="69">
                  <c:v>2.0211579756748566</c:v>
                </c:pt>
                <c:pt idx="70">
                  <c:v>1.9323276548773742</c:v>
                </c:pt>
                <c:pt idx="71">
                  <c:v>1.8425911855288393</c:v>
                </c:pt>
                <c:pt idx="72">
                  <c:v>1.7519730552249893</c:v>
                </c:pt>
                <c:pt idx="73">
                  <c:v>1.6604981089107496</c:v>
                </c:pt>
                <c:pt idx="74">
                  <c:v>1.5681915424727497</c:v>
                </c:pt>
                <c:pt idx="75">
                  <c:v>1.4750788962012811</c:v>
                </c:pt>
                <c:pt idx="76">
                  <c:v>1.3811860481232441</c:v>
                </c:pt>
                <c:pt idx="77">
                  <c:v>1.2865392072076989</c:v>
                </c:pt>
                <c:pt idx="78">
                  <c:v>1.1911649064456631</c:v>
                </c:pt>
                <c:pt idx="79">
                  <c:v>1.0950899958058411</c:v>
                </c:pt>
                <c:pt idx="80">
                  <c:v>0.99834163506804818</c:v>
                </c:pt>
                <c:pt idx="81">
                  <c:v>0.90094728653607681</c:v>
                </c:pt>
                <c:pt idx="82">
                  <c:v>0.80293470763185193</c:v>
                </c:pt>
                <c:pt idx="83">
                  <c:v>0.70433194337273963</c:v>
                </c:pt>
                <c:pt idx="84">
                  <c:v>0.60516731873390939</c:v>
                </c:pt>
                <c:pt idx="85">
                  <c:v>0.50546943089771312</c:v>
                </c:pt>
                <c:pt idx="86">
                  <c:v>0.40526714139206726</c:v>
                </c:pt>
                <c:pt idx="87">
                  <c:v>0.30458956811987831</c:v>
                </c:pt>
                <c:pt idx="88">
                  <c:v>0.20346607728157506</c:v>
                </c:pt>
                <c:pt idx="89">
                  <c:v>0.10192627519288791</c:v>
                </c:pt>
                <c:pt idx="90">
                  <c:v>3.5838311752678547E-16</c:v>
                </c:pt>
              </c:numCache>
            </c:numRef>
          </c:xVal>
          <c:yVal>
            <c:numRef>
              <c:f>Gauss!$D$94:$D$184</c:f>
              <c:numCache>
                <c:formatCode>0.00</c:formatCode>
                <c:ptCount val="91"/>
                <c:pt idx="0">
                  <c:v>0</c:v>
                </c:pt>
                <c:pt idx="1">
                  <c:v>8.7414466148812736E-2</c:v>
                </c:pt>
                <c:pt idx="2">
                  <c:v>0.17510765897476877</c:v>
                </c:pt>
                <c:pt idx="3">
                  <c:v>0.26305352666382387</c:v>
                </c:pt>
                <c:pt idx="4">
                  <c:v>0.35122584843234833</c:v>
                </c:pt>
                <c:pt idx="5">
                  <c:v>0.43959824201735076</c:v>
                </c:pt>
                <c:pt idx="6">
                  <c:v>0.52814417124266</c:v>
                </c:pt>
                <c:pt idx="7">
                  <c:v>0.61683695365899993</c:v>
                </c:pt>
                <c:pt idx="8">
                  <c:v>0.70564976825585946</c:v>
                </c:pt>
                <c:pt idx="9">
                  <c:v>0.79455566324303306</c:v>
                </c:pt>
                <c:pt idx="10">
                  <c:v>0.88352756389967646</c:v>
                </c:pt>
                <c:pt idx="11">
                  <c:v>0.97253828048869606</c:v>
                </c:pt>
                <c:pt idx="12">
                  <c:v>1.0615605162342587</c:v>
                </c:pt>
                <c:pt idx="13">
                  <c:v>1.1505668753601861</c:v>
                </c:pt>
                <c:pt idx="14">
                  <c:v>1.2395298711869707</c:v>
                </c:pt>
                <c:pt idx="15">
                  <c:v>1.3284219342851167</c:v>
                </c:pt>
                <c:pt idx="16">
                  <c:v>1.4172154206824992</c:v>
                </c:pt>
                <c:pt idx="17">
                  <c:v>1.5058826201233901</c:v>
                </c:pt>
                <c:pt idx="18">
                  <c:v>1.5943957643767981</c:v>
                </c:pt>
                <c:pt idx="19">
                  <c:v>1.6827270355917259</c:v>
                </c:pt>
                <c:pt idx="20">
                  <c:v>1.7708485746969329</c:v>
                </c:pt>
                <c:pt idx="21">
                  <c:v>1.8587324898427813</c:v>
                </c:pt>
                <c:pt idx="22">
                  <c:v>1.9463508648826944</c:v>
                </c:pt>
                <c:pt idx="23">
                  <c:v>2.0336757678917698</c:v>
                </c:pt>
                <c:pt idx="24">
                  <c:v>2.1206792597200335</c:v>
                </c:pt>
                <c:pt idx="25">
                  <c:v>2.2073334025778393</c:v>
                </c:pt>
                <c:pt idx="26">
                  <c:v>2.2936102686508595</c:v>
                </c:pt>
                <c:pt idx="27">
                  <c:v>2.3794819487421361</c:v>
                </c:pt>
                <c:pt idx="28">
                  <c:v>2.464920560938606</c:v>
                </c:pt>
                <c:pt idx="29">
                  <c:v>2.5498982592995234</c:v>
                </c:pt>
                <c:pt idx="30">
                  <c:v>2.6343872425641814</c:v>
                </c:pt>
                <c:pt idx="31">
                  <c:v>2.7183597628763088</c:v>
                </c:pt>
                <c:pt idx="32">
                  <c:v>2.8017881345225137</c:v>
                </c:pt>
                <c:pt idx="33">
                  <c:v>2.884644742682136</c:v>
                </c:pt>
                <c:pt idx="34">
                  <c:v>2.9669020521858394</c:v>
                </c:pt>
                <c:pt idx="35">
                  <c:v>3.0485326162802941</c:v>
                </c:pt>
                <c:pt idx="36">
                  <c:v>3.1295090853962502</c:v>
                </c:pt>
                <c:pt idx="37">
                  <c:v>3.2098042159173135</c:v>
                </c:pt>
                <c:pt idx="38">
                  <c:v>3.2893908789467452</c:v>
                </c:pt>
                <c:pt idx="39">
                  <c:v>3.3682420690695496</c:v>
                </c:pt>
                <c:pt idx="40">
                  <c:v>3.4463309131071478</c:v>
                </c:pt>
                <c:pt idx="41">
                  <c:v>3.5236306788619087</c:v>
                </c:pt>
                <c:pt idx="42">
                  <c:v>3.6001147838488095</c:v>
                </c:pt>
                <c:pt idx="43">
                  <c:v>3.6757568040114914</c:v>
                </c:pt>
                <c:pt idx="44">
                  <c:v>3.7505304824199577</c:v>
                </c:pt>
                <c:pt idx="45">
                  <c:v>3.8244097379471866</c:v>
                </c:pt>
                <c:pt idx="46">
                  <c:v>3.8973686739219047</c:v>
                </c:pt>
                <c:pt idx="47">
                  <c:v>3.9693815867547548</c:v>
                </c:pt>
                <c:pt idx="48">
                  <c:v>4.0404229745351374</c:v>
                </c:pt>
                <c:pt idx="49">
                  <c:v>4.1104675455959478</c:v>
                </c:pt>
                <c:pt idx="50">
                  <c:v>4.1794902270434706</c:v>
                </c:pt>
                <c:pt idx="51">
                  <c:v>4.2474661732496752</c:v>
                </c:pt>
                <c:pt idx="52">
                  <c:v>4.3143707743041597</c:v>
                </c:pt>
                <c:pt idx="53">
                  <c:v>4.3801796644230144</c:v>
                </c:pt>
                <c:pt idx="54">
                  <c:v>4.444868730311839</c:v>
                </c:pt>
                <c:pt idx="55">
                  <c:v>4.5084141194801957</c:v>
                </c:pt>
                <c:pt idx="56">
                  <c:v>4.5707922485047572</c:v>
                </c:pt>
                <c:pt idx="57">
                  <c:v>4.6319798112384154</c:v>
                </c:pt>
                <c:pt idx="58">
                  <c:v>4.6919537869626549</c:v>
                </c:pt>
                <c:pt idx="59">
                  <c:v>4.7506914484804508</c:v>
                </c:pt>
                <c:pt idx="60">
                  <c:v>4.8081703701470202</c:v>
                </c:pt>
                <c:pt idx="61">
                  <c:v>4.8643684358357078</c:v>
                </c:pt>
                <c:pt idx="62">
                  <c:v>4.9192638468363334</c:v>
                </c:pt>
                <c:pt idx="63">
                  <c:v>4.9728351296833413</c:v>
                </c:pt>
                <c:pt idx="64">
                  <c:v>5.0250611439110795</c:v>
                </c:pt>
                <c:pt idx="65">
                  <c:v>5.0759210897335674</c:v>
                </c:pt>
                <c:pt idx="66">
                  <c:v>5.1253945156461294</c:v>
                </c:pt>
                <c:pt idx="67">
                  <c:v>5.173461325946259</c:v>
                </c:pt>
                <c:pt idx="68">
                  <c:v>5.220101788171144</c:v>
                </c:pt>
                <c:pt idx="69">
                  <c:v>5.2652965404492278</c:v>
                </c:pt>
                <c:pt idx="70">
                  <c:v>5.3090265987632881</c:v>
                </c:pt>
                <c:pt idx="71">
                  <c:v>5.3512733641224433</c:v>
                </c:pt>
                <c:pt idx="72">
                  <c:v>5.3920186296405799</c:v>
                </c:pt>
                <c:pt idx="73">
                  <c:v>5.4312445875186883</c:v>
                </c:pt>
                <c:pt idx="74">
                  <c:v>5.4689338359286213</c:v>
                </c:pt>
                <c:pt idx="75">
                  <c:v>5.5050693857957995</c:v>
                </c:pt>
                <c:pt idx="76">
                  <c:v>5.5396346674784303</c:v>
                </c:pt>
                <c:pt idx="77">
                  <c:v>5.5726135373408141</c:v>
                </c:pt>
                <c:pt idx="78">
                  <c:v>5.6039902842183498</c:v>
                </c:pt>
                <c:pt idx="79">
                  <c:v>5.6337496357718475</c:v>
                </c:pt>
                <c:pt idx="80">
                  <c:v>5.6618767647288371</c:v>
                </c:pt>
                <c:pt idx="81">
                  <c:v>5.6883572950095234</c:v>
                </c:pt>
                <c:pt idx="82">
                  <c:v>5.713177307735096</c:v>
                </c:pt>
                <c:pt idx="83">
                  <c:v>5.7363233471161754</c:v>
                </c:pt>
                <c:pt idx="84">
                  <c:v>5.7577824262190971</c:v>
                </c:pt>
                <c:pt idx="85">
                  <c:v>5.7775420326078741</c:v>
                </c:pt>
                <c:pt idx="86">
                  <c:v>5.7955901338596432</c:v>
                </c:pt>
                <c:pt idx="87">
                  <c:v>5.8119151829514859</c:v>
                </c:pt>
                <c:pt idx="88">
                  <c:v>5.8265061235164461</c:v>
                </c:pt>
                <c:pt idx="89">
                  <c:v>5.8393523949667463</c:v>
                </c:pt>
                <c:pt idx="90">
                  <c:v>5.8504439374821091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27-4BA0-A49B-CE625B02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002392"/>
        <c:axId val="726004360"/>
      </c:scatterChart>
      <c:valAx>
        <c:axId val="7260023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004360"/>
        <c:crosses val="autoZero"/>
        <c:crossBetween val="midCat"/>
      </c:valAx>
      <c:valAx>
        <c:axId val="7260043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002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Gauss+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ot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Gauss!$B$5:$B$85</c:f>
              <c:numCache>
                <c:formatCode>0.00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</c:numCache>
            </c:numRef>
          </c:xVal>
          <c:yVal>
            <c:numRef>
              <c:f>Gauss!$D$5:$D$85</c:f>
              <c:numCache>
                <c:formatCode>0.0000</c:formatCode>
                <c:ptCount val="81"/>
                <c:pt idx="0">
                  <c:v>0.3989422804014327</c:v>
                </c:pt>
                <c:pt idx="1">
                  <c:v>0.39844391409476404</c:v>
                </c:pt>
                <c:pt idx="2">
                  <c:v>0.39695254747701181</c:v>
                </c:pt>
                <c:pt idx="3">
                  <c:v>0.39447933090788895</c:v>
                </c:pt>
                <c:pt idx="4">
                  <c:v>0.39104269397545588</c:v>
                </c:pt>
                <c:pt idx="5">
                  <c:v>0.38666811680284924</c:v>
                </c:pt>
                <c:pt idx="6">
                  <c:v>0.38138781546052414</c:v>
                </c:pt>
                <c:pt idx="7">
                  <c:v>0.37524034691693792</c:v>
                </c:pt>
                <c:pt idx="8">
                  <c:v>0.36827014030332333</c:v>
                </c:pt>
                <c:pt idx="9">
                  <c:v>0.36052696246164795</c:v>
                </c:pt>
                <c:pt idx="10">
                  <c:v>0.35206532676429952</c:v>
                </c:pt>
                <c:pt idx="11">
                  <c:v>0.3429438550193839</c:v>
                </c:pt>
                <c:pt idx="12">
                  <c:v>0.33322460289179967</c:v>
                </c:pt>
                <c:pt idx="13">
                  <c:v>0.32297235966791427</c:v>
                </c:pt>
                <c:pt idx="14">
                  <c:v>0.31225393336676127</c:v>
                </c:pt>
                <c:pt idx="15">
                  <c:v>0.30113743215480437</c:v>
                </c:pt>
                <c:pt idx="16">
                  <c:v>0.28969155276148273</c:v>
                </c:pt>
                <c:pt idx="17">
                  <c:v>0.27798488613099642</c:v>
                </c:pt>
                <c:pt idx="18">
                  <c:v>0.26608524989875476</c:v>
                </c:pt>
                <c:pt idx="19">
                  <c:v>0.25405905646918892</c:v>
                </c:pt>
                <c:pt idx="20">
                  <c:v>0.24197072451914331</c:v>
                </c:pt>
                <c:pt idx="21">
                  <c:v>0.22988214068423296</c:v>
                </c:pt>
                <c:pt idx="22">
                  <c:v>0.2178521770325505</c:v>
                </c:pt>
                <c:pt idx="23">
                  <c:v>0.20593626871997464</c:v>
                </c:pt>
                <c:pt idx="24">
                  <c:v>0.19418605498321284</c:v>
                </c:pt>
                <c:pt idx="25">
                  <c:v>0.1826490853890218</c:v>
                </c:pt>
                <c:pt idx="26">
                  <c:v>0.17136859204780724</c:v>
                </c:pt>
                <c:pt idx="27">
                  <c:v>0.16038332734191951</c:v>
                </c:pt>
                <c:pt idx="28">
                  <c:v>0.14972746563574474</c:v>
                </c:pt>
                <c:pt idx="29">
                  <c:v>0.13943056644536014</c:v>
                </c:pt>
                <c:pt idx="30">
                  <c:v>0.12951759566589163</c:v>
                </c:pt>
                <c:pt idx="31">
                  <c:v>0.12000900069698547</c:v>
                </c:pt>
                <c:pt idx="32">
                  <c:v>0.11092083467945543</c:v>
                </c:pt>
                <c:pt idx="33">
                  <c:v>0.10226492456397787</c:v>
                </c:pt>
                <c:pt idx="34">
                  <c:v>9.4049077376886808E-2</c:v>
                </c:pt>
                <c:pt idx="35">
                  <c:v>8.6277318826511379E-2</c:v>
                </c:pt>
                <c:pt idx="36">
                  <c:v>7.8950158300894024E-2</c:v>
                </c:pt>
                <c:pt idx="37">
                  <c:v>7.2064874336217874E-2</c:v>
                </c:pt>
                <c:pt idx="38">
                  <c:v>6.561581477467647E-2</c:v>
                </c:pt>
                <c:pt idx="39">
                  <c:v>5.9594706068815943E-2</c:v>
                </c:pt>
                <c:pt idx="40">
                  <c:v>5.3990966513187959E-2</c:v>
                </c:pt>
                <c:pt idx="41">
                  <c:v>4.879201857918268E-2</c:v>
                </c:pt>
                <c:pt idx="42">
                  <c:v>4.3983595980427156E-2</c:v>
                </c:pt>
                <c:pt idx="43">
                  <c:v>3.9550041589370186E-2</c:v>
                </c:pt>
                <c:pt idx="44">
                  <c:v>3.5474592846231424E-2</c:v>
                </c:pt>
                <c:pt idx="45">
                  <c:v>3.1739651835667418E-2</c:v>
                </c:pt>
                <c:pt idx="46">
                  <c:v>2.8327037741601186E-2</c:v>
                </c:pt>
                <c:pt idx="47">
                  <c:v>2.5218219915194417E-2</c:v>
                </c:pt>
                <c:pt idx="48">
                  <c:v>2.2394530294842931E-2</c:v>
                </c:pt>
                <c:pt idx="49">
                  <c:v>1.9837354391795358E-2</c:v>
                </c:pt>
                <c:pt idx="50">
                  <c:v>1.7528300493568578E-2</c:v>
                </c:pt>
                <c:pt idx="51">
                  <c:v>1.5449347134395216E-2</c:v>
                </c:pt>
                <c:pt idx="52">
                  <c:v>1.3582969233685661E-2</c:v>
                </c:pt>
                <c:pt idx="53">
                  <c:v>1.1912243607605223E-2</c:v>
                </c:pt>
                <c:pt idx="54">
                  <c:v>1.0420934814422642E-2</c:v>
                </c:pt>
                <c:pt idx="55">
                  <c:v>9.093562501591098E-3</c:v>
                </c:pt>
                <c:pt idx="56">
                  <c:v>7.9154515829800067E-3</c:v>
                </c:pt>
                <c:pt idx="57">
                  <c:v>6.8727666906140137E-3</c:v>
                </c:pt>
                <c:pt idx="58">
                  <c:v>5.9525324197758963E-3</c:v>
                </c:pt>
                <c:pt idx="59">
                  <c:v>5.14264092305398E-3</c:v>
                </c:pt>
                <c:pt idx="60">
                  <c:v>4.4318484119380422E-3</c:v>
                </c:pt>
                <c:pt idx="61">
                  <c:v>3.8097620982218408E-3</c:v>
                </c:pt>
                <c:pt idx="62">
                  <c:v>3.2668190561999507E-3</c:v>
                </c:pt>
                <c:pt idx="63">
                  <c:v>2.7942584148794745E-3</c:v>
                </c:pt>
                <c:pt idx="64">
                  <c:v>2.3840882014648677E-3</c:v>
                </c:pt>
                <c:pt idx="65">
                  <c:v>2.0290480572997911E-3</c:v>
                </c:pt>
                <c:pt idx="66">
                  <c:v>1.7225689390537012E-3</c:v>
                </c:pt>
                <c:pt idx="67">
                  <c:v>1.4587308046667652E-3</c:v>
                </c:pt>
                <c:pt idx="68">
                  <c:v>1.2322191684730364E-3</c:v>
                </c:pt>
                <c:pt idx="69">
                  <c:v>1.038281295661426E-3</c:v>
                </c:pt>
                <c:pt idx="70">
                  <c:v>8.7268269504577414E-4</c:v>
                </c:pt>
                <c:pt idx="71">
                  <c:v>7.316644628303225E-4</c:v>
                </c:pt>
                <c:pt idx="72">
                  <c:v>6.1190193011378285E-4</c:v>
                </c:pt>
                <c:pt idx="73">
                  <c:v>5.1046497434419471E-4</c:v>
                </c:pt>
                <c:pt idx="74">
                  <c:v>4.2478027055075973E-4</c:v>
                </c:pt>
                <c:pt idx="75">
                  <c:v>3.5259568236745229E-4</c:v>
                </c:pt>
                <c:pt idx="76">
                  <c:v>2.9194692579146623E-4</c:v>
                </c:pt>
                <c:pt idx="77">
                  <c:v>2.4112658022599882E-4</c:v>
                </c:pt>
                <c:pt idx="78">
                  <c:v>1.9865547139277714E-4</c:v>
                </c:pt>
                <c:pt idx="79">
                  <c:v>1.6325640876624592E-4</c:v>
                </c:pt>
                <c:pt idx="80">
                  <c:v>1.338302257648887E-4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19-4EA5-BF1D-B2A6A9FBFA3A}"/>
            </c:ext>
          </c:extLst>
        </c:ser>
        <c:ser>
          <c:idx val="1"/>
          <c:order val="1"/>
          <c:tx>
            <c:v>Gauss-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ot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Gauss!$C$5:$C$85</c:f>
              <c:numCache>
                <c:formatCode>0.00</c:formatCode>
                <c:ptCount val="81"/>
                <c:pt idx="0">
                  <c:v>0</c:v>
                </c:pt>
                <c:pt idx="1">
                  <c:v>-0.05</c:v>
                </c:pt>
                <c:pt idx="2">
                  <c:v>-0.1</c:v>
                </c:pt>
                <c:pt idx="3">
                  <c:v>-0.15000000000000002</c:v>
                </c:pt>
                <c:pt idx="4">
                  <c:v>-0.2</c:v>
                </c:pt>
                <c:pt idx="5">
                  <c:v>-0.25</c:v>
                </c:pt>
                <c:pt idx="6">
                  <c:v>-0.3</c:v>
                </c:pt>
                <c:pt idx="7">
                  <c:v>-0.35</c:v>
                </c:pt>
                <c:pt idx="8">
                  <c:v>-0.39999999999999997</c:v>
                </c:pt>
                <c:pt idx="9">
                  <c:v>-0.44999999999999996</c:v>
                </c:pt>
                <c:pt idx="10">
                  <c:v>-0.49999999999999994</c:v>
                </c:pt>
                <c:pt idx="11">
                  <c:v>-0.54999999999999993</c:v>
                </c:pt>
                <c:pt idx="12">
                  <c:v>-0.6</c:v>
                </c:pt>
                <c:pt idx="13">
                  <c:v>-0.65</c:v>
                </c:pt>
                <c:pt idx="14">
                  <c:v>-0.70000000000000007</c:v>
                </c:pt>
                <c:pt idx="15">
                  <c:v>-0.75000000000000011</c:v>
                </c:pt>
                <c:pt idx="16">
                  <c:v>-0.80000000000000016</c:v>
                </c:pt>
                <c:pt idx="17">
                  <c:v>-0.8500000000000002</c:v>
                </c:pt>
                <c:pt idx="18">
                  <c:v>-0.90000000000000024</c:v>
                </c:pt>
                <c:pt idx="19">
                  <c:v>-0.95000000000000029</c:v>
                </c:pt>
                <c:pt idx="20">
                  <c:v>-1.0000000000000002</c:v>
                </c:pt>
                <c:pt idx="21">
                  <c:v>-1.0500000000000003</c:v>
                </c:pt>
                <c:pt idx="22">
                  <c:v>-1.1000000000000003</c:v>
                </c:pt>
                <c:pt idx="23">
                  <c:v>-1.1500000000000004</c:v>
                </c:pt>
                <c:pt idx="24">
                  <c:v>-1.2000000000000004</c:v>
                </c:pt>
                <c:pt idx="25">
                  <c:v>-1.2500000000000004</c:v>
                </c:pt>
                <c:pt idx="26">
                  <c:v>-1.3000000000000005</c:v>
                </c:pt>
                <c:pt idx="27">
                  <c:v>-1.3500000000000005</c:v>
                </c:pt>
                <c:pt idx="28">
                  <c:v>-1.4000000000000006</c:v>
                </c:pt>
                <c:pt idx="29">
                  <c:v>-1.4500000000000006</c:v>
                </c:pt>
                <c:pt idx="30">
                  <c:v>-1.5000000000000007</c:v>
                </c:pt>
                <c:pt idx="31">
                  <c:v>-1.5500000000000007</c:v>
                </c:pt>
                <c:pt idx="32">
                  <c:v>-1.6000000000000008</c:v>
                </c:pt>
                <c:pt idx="33">
                  <c:v>-1.6500000000000008</c:v>
                </c:pt>
                <c:pt idx="34">
                  <c:v>-1.7000000000000008</c:v>
                </c:pt>
                <c:pt idx="35">
                  <c:v>-1.7500000000000009</c:v>
                </c:pt>
                <c:pt idx="36">
                  <c:v>-1.8000000000000009</c:v>
                </c:pt>
                <c:pt idx="37">
                  <c:v>-1.850000000000001</c:v>
                </c:pt>
                <c:pt idx="38">
                  <c:v>-1.900000000000001</c:v>
                </c:pt>
                <c:pt idx="39">
                  <c:v>-1.9500000000000011</c:v>
                </c:pt>
                <c:pt idx="40">
                  <c:v>-2.0000000000000009</c:v>
                </c:pt>
                <c:pt idx="41">
                  <c:v>-2.0500000000000007</c:v>
                </c:pt>
                <c:pt idx="42">
                  <c:v>-2.1000000000000005</c:v>
                </c:pt>
                <c:pt idx="43">
                  <c:v>-2.1500000000000004</c:v>
                </c:pt>
                <c:pt idx="44">
                  <c:v>-2.2000000000000002</c:v>
                </c:pt>
                <c:pt idx="45">
                  <c:v>-2.25</c:v>
                </c:pt>
                <c:pt idx="46">
                  <c:v>-2.2999999999999998</c:v>
                </c:pt>
                <c:pt idx="47">
                  <c:v>-2.3499999999999996</c:v>
                </c:pt>
                <c:pt idx="48">
                  <c:v>-2.3999999999999995</c:v>
                </c:pt>
                <c:pt idx="49">
                  <c:v>-2.4499999999999993</c:v>
                </c:pt>
                <c:pt idx="50">
                  <c:v>-2.4999999999999991</c:v>
                </c:pt>
                <c:pt idx="51">
                  <c:v>-2.5499999999999989</c:v>
                </c:pt>
                <c:pt idx="52">
                  <c:v>-2.5999999999999988</c:v>
                </c:pt>
                <c:pt idx="53">
                  <c:v>-2.6499999999999986</c:v>
                </c:pt>
                <c:pt idx="54">
                  <c:v>-2.6999999999999984</c:v>
                </c:pt>
                <c:pt idx="55">
                  <c:v>-2.7499999999999982</c:v>
                </c:pt>
                <c:pt idx="56">
                  <c:v>-2.799999999999998</c:v>
                </c:pt>
                <c:pt idx="57">
                  <c:v>-2.8499999999999979</c:v>
                </c:pt>
                <c:pt idx="58">
                  <c:v>-2.8999999999999977</c:v>
                </c:pt>
                <c:pt idx="59">
                  <c:v>-2.9499999999999975</c:v>
                </c:pt>
                <c:pt idx="60">
                  <c:v>-2.9999999999999973</c:v>
                </c:pt>
                <c:pt idx="61">
                  <c:v>-3.0499999999999972</c:v>
                </c:pt>
                <c:pt idx="62">
                  <c:v>-3.099999999999997</c:v>
                </c:pt>
                <c:pt idx="63">
                  <c:v>-3.1499999999999968</c:v>
                </c:pt>
                <c:pt idx="64">
                  <c:v>-3.1999999999999966</c:v>
                </c:pt>
                <c:pt idx="65">
                  <c:v>-3.2499999999999964</c:v>
                </c:pt>
                <c:pt idx="66">
                  <c:v>-3.2999999999999963</c:v>
                </c:pt>
                <c:pt idx="67">
                  <c:v>-3.3499999999999961</c:v>
                </c:pt>
                <c:pt idx="68">
                  <c:v>-3.3999999999999959</c:v>
                </c:pt>
                <c:pt idx="69">
                  <c:v>-3.4499999999999957</c:v>
                </c:pt>
                <c:pt idx="70">
                  <c:v>-3.4999999999999956</c:v>
                </c:pt>
                <c:pt idx="71">
                  <c:v>-3.5499999999999954</c:v>
                </c:pt>
                <c:pt idx="72">
                  <c:v>-3.5999999999999952</c:v>
                </c:pt>
                <c:pt idx="73">
                  <c:v>-3.649999999999995</c:v>
                </c:pt>
                <c:pt idx="74">
                  <c:v>-3.6999999999999948</c:v>
                </c:pt>
                <c:pt idx="75">
                  <c:v>-3.7499999999999947</c:v>
                </c:pt>
                <c:pt idx="76">
                  <c:v>-3.7999999999999945</c:v>
                </c:pt>
                <c:pt idx="77">
                  <c:v>-3.8499999999999943</c:v>
                </c:pt>
                <c:pt idx="78">
                  <c:v>-3.8999999999999941</c:v>
                </c:pt>
                <c:pt idx="79">
                  <c:v>-3.949999999999994</c:v>
                </c:pt>
                <c:pt idx="80">
                  <c:v>-3.9999999999999938</c:v>
                </c:pt>
              </c:numCache>
            </c:numRef>
          </c:xVal>
          <c:yVal>
            <c:numRef>
              <c:f>Gauss!$D$5:$D$85</c:f>
              <c:numCache>
                <c:formatCode>0.0000</c:formatCode>
                <c:ptCount val="81"/>
                <c:pt idx="0">
                  <c:v>0.3989422804014327</c:v>
                </c:pt>
                <c:pt idx="1">
                  <c:v>0.39844391409476404</c:v>
                </c:pt>
                <c:pt idx="2">
                  <c:v>0.39695254747701181</c:v>
                </c:pt>
                <c:pt idx="3">
                  <c:v>0.39447933090788895</c:v>
                </c:pt>
                <c:pt idx="4">
                  <c:v>0.39104269397545588</c:v>
                </c:pt>
                <c:pt idx="5">
                  <c:v>0.38666811680284924</c:v>
                </c:pt>
                <c:pt idx="6">
                  <c:v>0.38138781546052414</c:v>
                </c:pt>
                <c:pt idx="7">
                  <c:v>0.37524034691693792</c:v>
                </c:pt>
                <c:pt idx="8">
                  <c:v>0.36827014030332333</c:v>
                </c:pt>
                <c:pt idx="9">
                  <c:v>0.36052696246164795</c:v>
                </c:pt>
                <c:pt idx="10">
                  <c:v>0.35206532676429952</c:v>
                </c:pt>
                <c:pt idx="11">
                  <c:v>0.3429438550193839</c:v>
                </c:pt>
                <c:pt idx="12">
                  <c:v>0.33322460289179967</c:v>
                </c:pt>
                <c:pt idx="13">
                  <c:v>0.32297235966791427</c:v>
                </c:pt>
                <c:pt idx="14">
                  <c:v>0.31225393336676127</c:v>
                </c:pt>
                <c:pt idx="15">
                  <c:v>0.30113743215480437</c:v>
                </c:pt>
                <c:pt idx="16">
                  <c:v>0.28969155276148273</c:v>
                </c:pt>
                <c:pt idx="17">
                  <c:v>0.27798488613099642</c:v>
                </c:pt>
                <c:pt idx="18">
                  <c:v>0.26608524989875476</c:v>
                </c:pt>
                <c:pt idx="19">
                  <c:v>0.25405905646918892</c:v>
                </c:pt>
                <c:pt idx="20">
                  <c:v>0.24197072451914331</c:v>
                </c:pt>
                <c:pt idx="21">
                  <c:v>0.22988214068423296</c:v>
                </c:pt>
                <c:pt idx="22">
                  <c:v>0.2178521770325505</c:v>
                </c:pt>
                <c:pt idx="23">
                  <c:v>0.20593626871997464</c:v>
                </c:pt>
                <c:pt idx="24">
                  <c:v>0.19418605498321284</c:v>
                </c:pt>
                <c:pt idx="25">
                  <c:v>0.1826490853890218</c:v>
                </c:pt>
                <c:pt idx="26">
                  <c:v>0.17136859204780724</c:v>
                </c:pt>
                <c:pt idx="27">
                  <c:v>0.16038332734191951</c:v>
                </c:pt>
                <c:pt idx="28">
                  <c:v>0.14972746563574474</c:v>
                </c:pt>
                <c:pt idx="29">
                  <c:v>0.13943056644536014</c:v>
                </c:pt>
                <c:pt idx="30">
                  <c:v>0.12951759566589163</c:v>
                </c:pt>
                <c:pt idx="31">
                  <c:v>0.12000900069698547</c:v>
                </c:pt>
                <c:pt idx="32">
                  <c:v>0.11092083467945543</c:v>
                </c:pt>
                <c:pt idx="33">
                  <c:v>0.10226492456397787</c:v>
                </c:pt>
                <c:pt idx="34">
                  <c:v>9.4049077376886808E-2</c:v>
                </c:pt>
                <c:pt idx="35">
                  <c:v>8.6277318826511379E-2</c:v>
                </c:pt>
                <c:pt idx="36">
                  <c:v>7.8950158300894024E-2</c:v>
                </c:pt>
                <c:pt idx="37">
                  <c:v>7.2064874336217874E-2</c:v>
                </c:pt>
                <c:pt idx="38">
                  <c:v>6.561581477467647E-2</c:v>
                </c:pt>
                <c:pt idx="39">
                  <c:v>5.9594706068815943E-2</c:v>
                </c:pt>
                <c:pt idx="40">
                  <c:v>5.3990966513187959E-2</c:v>
                </c:pt>
                <c:pt idx="41">
                  <c:v>4.879201857918268E-2</c:v>
                </c:pt>
                <c:pt idx="42">
                  <c:v>4.3983595980427156E-2</c:v>
                </c:pt>
                <c:pt idx="43">
                  <c:v>3.9550041589370186E-2</c:v>
                </c:pt>
                <c:pt idx="44">
                  <c:v>3.5474592846231424E-2</c:v>
                </c:pt>
                <c:pt idx="45">
                  <c:v>3.1739651835667418E-2</c:v>
                </c:pt>
                <c:pt idx="46">
                  <c:v>2.8327037741601186E-2</c:v>
                </c:pt>
                <c:pt idx="47">
                  <c:v>2.5218219915194417E-2</c:v>
                </c:pt>
                <c:pt idx="48">
                  <c:v>2.2394530294842931E-2</c:v>
                </c:pt>
                <c:pt idx="49">
                  <c:v>1.9837354391795358E-2</c:v>
                </c:pt>
                <c:pt idx="50">
                  <c:v>1.7528300493568578E-2</c:v>
                </c:pt>
                <c:pt idx="51">
                  <c:v>1.5449347134395216E-2</c:v>
                </c:pt>
                <c:pt idx="52">
                  <c:v>1.3582969233685661E-2</c:v>
                </c:pt>
                <c:pt idx="53">
                  <c:v>1.1912243607605223E-2</c:v>
                </c:pt>
                <c:pt idx="54">
                  <c:v>1.0420934814422642E-2</c:v>
                </c:pt>
                <c:pt idx="55">
                  <c:v>9.093562501591098E-3</c:v>
                </c:pt>
                <c:pt idx="56">
                  <c:v>7.9154515829800067E-3</c:v>
                </c:pt>
                <c:pt idx="57">
                  <c:v>6.8727666906140137E-3</c:v>
                </c:pt>
                <c:pt idx="58">
                  <c:v>5.9525324197758963E-3</c:v>
                </c:pt>
                <c:pt idx="59">
                  <c:v>5.14264092305398E-3</c:v>
                </c:pt>
                <c:pt idx="60">
                  <c:v>4.4318484119380422E-3</c:v>
                </c:pt>
                <c:pt idx="61">
                  <c:v>3.8097620982218408E-3</c:v>
                </c:pt>
                <c:pt idx="62">
                  <c:v>3.2668190561999507E-3</c:v>
                </c:pt>
                <c:pt idx="63">
                  <c:v>2.7942584148794745E-3</c:v>
                </c:pt>
                <c:pt idx="64">
                  <c:v>2.3840882014648677E-3</c:v>
                </c:pt>
                <c:pt idx="65">
                  <c:v>2.0290480572997911E-3</c:v>
                </c:pt>
                <c:pt idx="66">
                  <c:v>1.7225689390537012E-3</c:v>
                </c:pt>
                <c:pt idx="67">
                  <c:v>1.4587308046667652E-3</c:v>
                </c:pt>
                <c:pt idx="68">
                  <c:v>1.2322191684730364E-3</c:v>
                </c:pt>
                <c:pt idx="69">
                  <c:v>1.038281295661426E-3</c:v>
                </c:pt>
                <c:pt idx="70">
                  <c:v>8.7268269504577414E-4</c:v>
                </c:pt>
                <c:pt idx="71">
                  <c:v>7.316644628303225E-4</c:v>
                </c:pt>
                <c:pt idx="72">
                  <c:v>6.1190193011378285E-4</c:v>
                </c:pt>
                <c:pt idx="73">
                  <c:v>5.1046497434419471E-4</c:v>
                </c:pt>
                <c:pt idx="74">
                  <c:v>4.2478027055075973E-4</c:v>
                </c:pt>
                <c:pt idx="75">
                  <c:v>3.5259568236745229E-4</c:v>
                </c:pt>
                <c:pt idx="76">
                  <c:v>2.9194692579146623E-4</c:v>
                </c:pt>
                <c:pt idx="77">
                  <c:v>2.4112658022599882E-4</c:v>
                </c:pt>
                <c:pt idx="78">
                  <c:v>1.9865547139277714E-4</c:v>
                </c:pt>
                <c:pt idx="79">
                  <c:v>1.6325640876624592E-4</c:v>
                </c:pt>
                <c:pt idx="80">
                  <c:v>1.338302257648887E-4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19-4EA5-BF1D-B2A6A9FBF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737016"/>
        <c:axId val="452735376"/>
      </c:scatterChart>
      <c:valAx>
        <c:axId val="452737016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35376"/>
        <c:crosses val="autoZero"/>
        <c:crossBetween val="midCat"/>
      </c:valAx>
      <c:valAx>
        <c:axId val="452735376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37016"/>
        <c:crosses val="autoZero"/>
        <c:crossBetween val="midCat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d/b versus L/D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0378390201224846"/>
                  <c:y val="0.225767351997666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'Salient formula'!$A$2:$A$5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</c:numCache>
            </c:numRef>
          </c:xVal>
          <c:yVal>
            <c:numRef>
              <c:f>'Salient formula'!$B$2:$B$5</c:f>
              <c:numCache>
                <c:formatCode>General</c:formatCode>
                <c:ptCount val="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2-4C74-84D4-7BE221EFCB1D}"/>
            </c:ext>
          </c:extLst>
        </c:ser>
        <c:ser>
          <c:idx val="1"/>
          <c:order val="1"/>
          <c:tx>
            <c:v>d/b versus L/D (2)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303134295713036"/>
                  <c:y val="2.65438174394867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'Salient formula'!$A$2:$A$5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</c:numCache>
            </c:numRef>
          </c:xVal>
          <c:yVal>
            <c:numRef>
              <c:f>'Salient formula'!$C$2:$C$5</c:f>
              <c:numCache>
                <c:formatCode>General</c:formatCode>
                <c:ptCount val="4"/>
                <c:pt idx="0">
                  <c:v>0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A2-4C74-84D4-7BE221EFCB1D}"/>
            </c:ext>
          </c:extLst>
        </c:ser>
        <c:ser>
          <c:idx val="2"/>
          <c:order val="2"/>
          <c:tx>
            <c:v>calculé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'Salient formula'!$N$2:$N$22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'Salient formula'!$O$2:$O$22</c:f>
              <c:numCache>
                <c:formatCode>General</c:formatCode>
                <c:ptCount val="21"/>
                <c:pt idx="0">
                  <c:v>0</c:v>
                </c:pt>
                <c:pt idx="1">
                  <c:v>4.9000000000000002E-2</c:v>
                </c:pt>
                <c:pt idx="2">
                  <c:v>9.6000000000000002E-2</c:v>
                </c:pt>
                <c:pt idx="3">
                  <c:v>0.14099999999999999</c:v>
                </c:pt>
                <c:pt idx="4">
                  <c:v>0.184</c:v>
                </c:pt>
                <c:pt idx="5">
                  <c:v>0.22500000000000001</c:v>
                </c:pt>
                <c:pt idx="6">
                  <c:v>0.26400000000000001</c:v>
                </c:pt>
                <c:pt idx="7">
                  <c:v>0.30099999999999999</c:v>
                </c:pt>
                <c:pt idx="8">
                  <c:v>0.33600000000000002</c:v>
                </c:pt>
                <c:pt idx="9">
                  <c:v>0.36899999999999999</c:v>
                </c:pt>
                <c:pt idx="10">
                  <c:v>0.4</c:v>
                </c:pt>
                <c:pt idx="11">
                  <c:v>0.42900000000000005</c:v>
                </c:pt>
                <c:pt idx="12">
                  <c:v>0.45599999999999996</c:v>
                </c:pt>
                <c:pt idx="13">
                  <c:v>0.48099999999999998</c:v>
                </c:pt>
                <c:pt idx="14">
                  <c:v>0.504</c:v>
                </c:pt>
                <c:pt idx="15">
                  <c:v>0.52499999999999991</c:v>
                </c:pt>
                <c:pt idx="16">
                  <c:v>0.54400000000000004</c:v>
                </c:pt>
                <c:pt idx="17">
                  <c:v>0.56099999999999994</c:v>
                </c:pt>
                <c:pt idx="18">
                  <c:v>0.57599999999999996</c:v>
                </c:pt>
                <c:pt idx="19">
                  <c:v>0.58899999999999997</c:v>
                </c:pt>
                <c:pt idx="20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A2-4C74-84D4-7BE221EFCB1D}"/>
            </c:ext>
          </c:extLst>
        </c:ser>
        <c:ser>
          <c:idx val="3"/>
          <c:order val="3"/>
          <c:tx>
            <c:v>calculé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'Salient formula'!$N$2:$N$22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'Salient formula'!$P$2:$P$22</c:f>
              <c:numCache>
                <c:formatCode>General</c:formatCode>
                <c:ptCount val="21"/>
                <c:pt idx="0">
                  <c:v>0</c:v>
                </c:pt>
                <c:pt idx="1">
                  <c:v>5.8599999999999999E-2</c:v>
                </c:pt>
                <c:pt idx="2">
                  <c:v>0.1144</c:v>
                </c:pt>
                <c:pt idx="3">
                  <c:v>0.16739999999999999</c:v>
                </c:pt>
                <c:pt idx="4">
                  <c:v>0.21759999999999999</c:v>
                </c:pt>
                <c:pt idx="5">
                  <c:v>0.26500000000000001</c:v>
                </c:pt>
                <c:pt idx="6">
                  <c:v>0.30959999999999999</c:v>
                </c:pt>
                <c:pt idx="7">
                  <c:v>0.35139999999999999</c:v>
                </c:pt>
                <c:pt idx="8">
                  <c:v>0.39039999999999997</c:v>
                </c:pt>
                <c:pt idx="9">
                  <c:v>0.42659999999999998</c:v>
                </c:pt>
                <c:pt idx="10">
                  <c:v>0.45999999999999996</c:v>
                </c:pt>
                <c:pt idx="11">
                  <c:v>0.49059999999999998</c:v>
                </c:pt>
                <c:pt idx="12">
                  <c:v>0.51839999999999997</c:v>
                </c:pt>
                <c:pt idx="13">
                  <c:v>0.54339999999999999</c:v>
                </c:pt>
                <c:pt idx="14">
                  <c:v>0.56559999999999999</c:v>
                </c:pt>
                <c:pt idx="15">
                  <c:v>0.58499999999999985</c:v>
                </c:pt>
                <c:pt idx="16">
                  <c:v>0.60159999999999991</c:v>
                </c:pt>
                <c:pt idx="17">
                  <c:v>0.61539999999999995</c:v>
                </c:pt>
                <c:pt idx="18">
                  <c:v>0.62639999999999996</c:v>
                </c:pt>
                <c:pt idx="19">
                  <c:v>0.63459999999999994</c:v>
                </c:pt>
                <c:pt idx="20">
                  <c:v>0.6399999999999999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A2-4C74-84D4-7BE221EFCB1D}"/>
            </c:ext>
          </c:extLst>
        </c:ser>
        <c:ser>
          <c:idx val="4"/>
          <c:order val="4"/>
          <c:tx>
            <c:v>calculé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'Salient formula'!$N$2:$N$22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'Salient formula'!$Q$2:$Q$22</c:f>
              <c:numCache>
                <c:formatCode>General</c:formatCode>
                <c:ptCount val="21"/>
                <c:pt idx="0">
                  <c:v>0</c:v>
                </c:pt>
                <c:pt idx="1">
                  <c:v>9.4073749829830772E-2</c:v>
                </c:pt>
                <c:pt idx="2">
                  <c:v>0.14864429745493329</c:v>
                </c:pt>
                <c:pt idx="3">
                  <c:v>0.19425333502621323</c:v>
                </c:pt>
                <c:pt idx="4">
                  <c:v>0.23487027152461112</c:v>
                </c:pt>
                <c:pt idx="5">
                  <c:v>0.2721376677036102</c:v>
                </c:pt>
                <c:pt idx="6">
                  <c:v>0.30693631927589127</c:v>
                </c:pt>
                <c:pt idx="7">
                  <c:v>0.33980765797207385</c:v>
                </c:pt>
                <c:pt idx="8">
                  <c:v>0.37111443486602275</c:v>
                </c:pt>
                <c:pt idx="9">
                  <c:v>0.40111463864323066</c:v>
                </c:pt>
                <c:pt idx="10">
                  <c:v>0.43</c:v>
                </c:pt>
                <c:pt idx="11">
                  <c:v>0.45791790776389296</c:v>
                </c:pt>
                <c:pt idx="12">
                  <c:v>0.48498474467848296</c:v>
                </c:pt>
                <c:pt idx="13">
                  <c:v>0.51129443767435245</c:v>
                </c:pt>
                <c:pt idx="14">
                  <c:v>0.53692417577095797</c:v>
                </c:pt>
                <c:pt idx="15">
                  <c:v>0.56193836892125915</c:v>
                </c:pt>
                <c:pt idx="16">
                  <c:v>0.5863914699459768</c:v>
                </c:pt>
                <c:pt idx="17">
                  <c:v>0.61033003655486417</c:v>
                </c:pt>
                <c:pt idx="18">
                  <c:v>0.63379427064260496</c:v>
                </c:pt>
                <c:pt idx="19">
                  <c:v>0.65681918897024372</c:v>
                </c:pt>
                <c:pt idx="20">
                  <c:v>0.6794355282025043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A2-4C74-84D4-7BE221EFC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405816"/>
        <c:axId val="831403848"/>
      </c:scatterChart>
      <c:valAx>
        <c:axId val="831405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403848"/>
        <c:crosses val="autoZero"/>
        <c:crossBetween val="midCat"/>
      </c:valAx>
      <c:valAx>
        <c:axId val="83140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405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Natural &amp; Artificial Salients</a:t>
            </a:r>
          </a:p>
        </c:rich>
      </c:tx>
      <c:layout>
        <c:manualLayout>
          <c:xMode val="edge"/>
          <c:yMode val="edge"/>
          <c:x val="0.26227333075625603"/>
          <c:y val="2.3225084873259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99884388475722E-2"/>
          <c:y val="0.25660510716902918"/>
          <c:w val="0.81072234945462474"/>
          <c:h val="0.59796298005536708"/>
        </c:manualLayout>
      </c:layout>
      <c:scatterChart>
        <c:scatterStyle val="lineMarker"/>
        <c:varyColors val="0"/>
        <c:ser>
          <c:idx val="0"/>
          <c:order val="0"/>
          <c:tx>
            <c:v>Nat Salients (normal)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'Nat. Salients'!$O$2:$O$14</c:f>
              <c:numCache>
                <c:formatCode>0.00</c:formatCode>
                <c:ptCount val="13"/>
                <c:pt idx="0">
                  <c:v>1</c:v>
                </c:pt>
                <c:pt idx="1">
                  <c:v>0.48888888888888887</c:v>
                </c:pt>
                <c:pt idx="2">
                  <c:v>1.3125</c:v>
                </c:pt>
                <c:pt idx="3">
                  <c:v>1.4</c:v>
                </c:pt>
                <c:pt idx="4">
                  <c:v>1.6666666666666667</c:v>
                </c:pt>
                <c:pt idx="5">
                  <c:v>0.28333333333333333</c:v>
                </c:pt>
                <c:pt idx="6">
                  <c:v>0.35714285714285715</c:v>
                </c:pt>
                <c:pt idx="7">
                  <c:v>0.4</c:v>
                </c:pt>
                <c:pt idx="8">
                  <c:v>0.43478260869565216</c:v>
                </c:pt>
                <c:pt idx="9">
                  <c:v>1.5</c:v>
                </c:pt>
                <c:pt idx="10">
                  <c:v>1</c:v>
                </c:pt>
                <c:pt idx="11">
                  <c:v>1</c:v>
                </c:pt>
                <c:pt idx="12">
                  <c:v>0.6</c:v>
                </c:pt>
              </c:numCache>
            </c:numRef>
          </c:xVal>
          <c:yVal>
            <c:numRef>
              <c:f>'Nat. Salients'!$L$2:$L$14</c:f>
              <c:numCache>
                <c:formatCode>0.00</c:formatCode>
                <c:ptCount val="13"/>
                <c:pt idx="0">
                  <c:v>0.16666666666666666</c:v>
                </c:pt>
                <c:pt idx="1">
                  <c:v>0.20930232558139536</c:v>
                </c:pt>
                <c:pt idx="2">
                  <c:v>0.27500000000000002</c:v>
                </c:pt>
                <c:pt idx="3">
                  <c:v>0.3235294117647059</c:v>
                </c:pt>
                <c:pt idx="4">
                  <c:v>0.37142857142857144</c:v>
                </c:pt>
                <c:pt idx="5">
                  <c:v>0.4</c:v>
                </c:pt>
                <c:pt idx="6">
                  <c:v>0.41176470588235292</c:v>
                </c:pt>
                <c:pt idx="7">
                  <c:v>0.45</c:v>
                </c:pt>
                <c:pt idx="8">
                  <c:v>0.5</c:v>
                </c:pt>
                <c:pt idx="9">
                  <c:v>0.54166666666666663</c:v>
                </c:pt>
                <c:pt idx="10">
                  <c:v>0.55000000000000004</c:v>
                </c:pt>
                <c:pt idx="11">
                  <c:v>0.625</c:v>
                </c:pt>
                <c:pt idx="12">
                  <c:v>0.66666666666666663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C3-4294-9755-D716684B1229}"/>
            </c:ext>
          </c:extLst>
        </c:ser>
        <c:ser>
          <c:idx val="8"/>
          <c:order val="1"/>
          <c:tx>
            <c:v>Nat Salients (weak)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'Nat. Salients'!$O$17:$O$20</c:f>
              <c:numCache>
                <c:formatCode>0.00</c:formatCode>
                <c:ptCount val="4"/>
                <c:pt idx="0">
                  <c:v>0.15625</c:v>
                </c:pt>
                <c:pt idx="1">
                  <c:v>0.14285714285714285</c:v>
                </c:pt>
                <c:pt idx="2">
                  <c:v>0.33333333333333331</c:v>
                </c:pt>
                <c:pt idx="3">
                  <c:v>0.125</c:v>
                </c:pt>
              </c:numCache>
            </c:numRef>
          </c:xVal>
          <c:yVal>
            <c:numRef>
              <c:f>'Nat. Salients'!$L$17:$L$20</c:f>
              <c:numCache>
                <c:formatCode>0.00</c:formatCode>
                <c:ptCount val="4"/>
                <c:pt idx="0">
                  <c:v>0.4</c:v>
                </c:pt>
                <c:pt idx="1">
                  <c:v>0.246</c:v>
                </c:pt>
                <c:pt idx="2">
                  <c:v>0.27272727272727271</c:v>
                </c:pt>
                <c:pt idx="3">
                  <c:v>0.61052631578947369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C3-4294-9755-D716684B1229}"/>
            </c:ext>
          </c:extLst>
        </c:ser>
        <c:ser>
          <c:idx val="1"/>
          <c:order val="2"/>
          <c:tx>
            <c:v>Single artif det BW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BW'!$O$25:$O$26</c:f>
              <c:numCache>
                <c:formatCode>0.00</c:formatCode>
                <c:ptCount val="2"/>
                <c:pt idx="0">
                  <c:v>0.24</c:v>
                </c:pt>
                <c:pt idx="1">
                  <c:v>0.90909090909090906</c:v>
                </c:pt>
              </c:numCache>
            </c:numRef>
          </c:xVal>
          <c:yVal>
            <c:numRef>
              <c:f>'Detached BW'!$L$25:$L$26</c:f>
              <c:numCache>
                <c:formatCode>0.00</c:formatCode>
                <c:ptCount val="2"/>
                <c:pt idx="0">
                  <c:v>0.32727272727272727</c:v>
                </c:pt>
                <c:pt idx="1">
                  <c:v>0.4375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C3-4294-9755-D716684B1229}"/>
            </c:ext>
          </c:extLst>
        </c:ser>
        <c:ser>
          <c:idx val="2"/>
          <c:order val="3"/>
          <c:tx>
            <c:v>Multiple artif det BW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'Detached BW'!$O$27:$O$30</c:f>
              <c:numCache>
                <c:formatCode>0.00</c:formatCode>
                <c:ptCount val="4"/>
                <c:pt idx="0">
                  <c:v>1.625</c:v>
                </c:pt>
                <c:pt idx="1">
                  <c:v>1.7777777777777777</c:v>
                </c:pt>
                <c:pt idx="2">
                  <c:v>2.5714285714285716</c:v>
                </c:pt>
                <c:pt idx="3">
                  <c:v>1.1538461538461537</c:v>
                </c:pt>
              </c:numCache>
            </c:numRef>
          </c:xVal>
          <c:yVal>
            <c:numRef>
              <c:f>'Detached BW'!$L$27:$L$30</c:f>
              <c:numCache>
                <c:formatCode>0.00</c:formatCode>
                <c:ptCount val="4"/>
                <c:pt idx="0">
                  <c:v>0.46666666666666667</c:v>
                </c:pt>
                <c:pt idx="1">
                  <c:v>0.51851851851851849</c:v>
                </c:pt>
                <c:pt idx="2">
                  <c:v>0.6071428571428571</c:v>
                </c:pt>
                <c:pt idx="3">
                  <c:v>0.67647058823529416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C3-4294-9755-D716684B1229}"/>
            </c:ext>
          </c:extLst>
        </c:ser>
        <c:ser>
          <c:idx val="3"/>
          <c:order val="4"/>
          <c:tx>
            <c:v>L/D=0.65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C3-4294-9755-D716684B1229}"/>
                </c:ext>
              </c:extLst>
            </c:dLbl>
            <c:dLbl>
              <c:idx val="1"/>
              <c:layout>
                <c:manualLayout>
                  <c:x val="-5.0666656027998733E-2"/>
                  <c:y val="-3.399434438798878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C3-4294-9755-D716684B1229}"/>
                </c:ext>
              </c:extLst>
            </c:dLbl>
            <c:spPr>
              <a:solidFill>
                <a:srgbClr val="ED7D31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(FIG!$C$103,FIG!$C$105)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(FIG!$B$103,FIG!$B$105)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C3-4294-9755-D716684B1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28280"/>
        <c:axId val="733250408"/>
      </c:scatterChart>
      <c:valAx>
        <c:axId val="729328280"/>
        <c:scaling>
          <c:orientation val="maxMin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d/b</a:t>
                </a:r>
              </a:p>
            </c:rich>
          </c:tx>
          <c:layout>
            <c:manualLayout>
              <c:xMode val="edge"/>
              <c:yMode val="edge"/>
              <c:x val="0.10880102702340637"/>
              <c:y val="0.905001583792321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250408"/>
        <c:crosses val="autoZero"/>
        <c:crossBetween val="midCat"/>
        <c:majorUnit val="0.5"/>
      </c:valAx>
      <c:valAx>
        <c:axId val="733250408"/>
        <c:scaling>
          <c:orientation val="minMax"/>
          <c:max val="1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L/D</a:t>
                </a:r>
              </a:p>
            </c:rich>
          </c:tx>
          <c:layout>
            <c:manualLayout>
              <c:xMode val="edge"/>
              <c:yMode val="edge"/>
              <c:x val="0.93422195606888081"/>
              <c:y val="0.37476668095876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2828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33329819773266"/>
          <c:y val="0.11919466251435305"/>
          <c:w val="0.63866653256345773"/>
          <c:h val="0.12211089461729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 Tombolos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Tombolos'!$I$2:$I$78</c:f>
              <c:numCache>
                <c:formatCode>General</c:formatCode>
                <c:ptCount val="77"/>
                <c:pt idx="0">
                  <c:v>200</c:v>
                </c:pt>
                <c:pt idx="1">
                  <c:v>1700</c:v>
                </c:pt>
                <c:pt idx="2">
                  <c:v>550</c:v>
                </c:pt>
                <c:pt idx="3">
                  <c:v>190</c:v>
                </c:pt>
                <c:pt idx="4">
                  <c:v>1000</c:v>
                </c:pt>
                <c:pt idx="5">
                  <c:v>130</c:v>
                </c:pt>
                <c:pt idx="6">
                  <c:v>90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200</c:v>
                </c:pt>
                <c:pt idx="11">
                  <c:v>140</c:v>
                </c:pt>
                <c:pt idx="12">
                  <c:v>440</c:v>
                </c:pt>
                <c:pt idx="13">
                  <c:v>115</c:v>
                </c:pt>
                <c:pt idx="14">
                  <c:v>135</c:v>
                </c:pt>
                <c:pt idx="15">
                  <c:v>140</c:v>
                </c:pt>
                <c:pt idx="16">
                  <c:v>500</c:v>
                </c:pt>
                <c:pt idx="17">
                  <c:v>560</c:v>
                </c:pt>
                <c:pt idx="18">
                  <c:v>110</c:v>
                </c:pt>
                <c:pt idx="19">
                  <c:v>5000</c:v>
                </c:pt>
                <c:pt idx="20">
                  <c:v>300</c:v>
                </c:pt>
                <c:pt idx="21">
                  <c:v>760</c:v>
                </c:pt>
                <c:pt idx="22">
                  <c:v>200</c:v>
                </c:pt>
                <c:pt idx="23">
                  <c:v>500</c:v>
                </c:pt>
                <c:pt idx="24">
                  <c:v>100</c:v>
                </c:pt>
                <c:pt idx="25">
                  <c:v>5500</c:v>
                </c:pt>
                <c:pt idx="26">
                  <c:v>300</c:v>
                </c:pt>
                <c:pt idx="27">
                  <c:v>190</c:v>
                </c:pt>
                <c:pt idx="28">
                  <c:v>400</c:v>
                </c:pt>
                <c:pt idx="29">
                  <c:v>80</c:v>
                </c:pt>
                <c:pt idx="30">
                  <c:v>300</c:v>
                </c:pt>
                <c:pt idx="31">
                  <c:v>1200</c:v>
                </c:pt>
                <c:pt idx="32">
                  <c:v>800</c:v>
                </c:pt>
                <c:pt idx="33">
                  <c:v>1000</c:v>
                </c:pt>
                <c:pt idx="34">
                  <c:v>110</c:v>
                </c:pt>
                <c:pt idx="35">
                  <c:v>400</c:v>
                </c:pt>
                <c:pt idx="36">
                  <c:v>150</c:v>
                </c:pt>
                <c:pt idx="37">
                  <c:v>500</c:v>
                </c:pt>
                <c:pt idx="38">
                  <c:v>130</c:v>
                </c:pt>
                <c:pt idx="39">
                  <c:v>1200</c:v>
                </c:pt>
                <c:pt idx="40">
                  <c:v>1800</c:v>
                </c:pt>
                <c:pt idx="41">
                  <c:v>9000</c:v>
                </c:pt>
                <c:pt idx="42">
                  <c:v>12000</c:v>
                </c:pt>
                <c:pt idx="43">
                  <c:v>600</c:v>
                </c:pt>
                <c:pt idx="44">
                  <c:v>11000</c:v>
                </c:pt>
                <c:pt idx="45">
                  <c:v>450</c:v>
                </c:pt>
                <c:pt idx="46">
                  <c:v>500</c:v>
                </c:pt>
                <c:pt idx="47">
                  <c:v>230</c:v>
                </c:pt>
                <c:pt idx="48">
                  <c:v>700</c:v>
                </c:pt>
                <c:pt idx="49">
                  <c:v>150</c:v>
                </c:pt>
                <c:pt idx="50">
                  <c:v>1200</c:v>
                </c:pt>
                <c:pt idx="51">
                  <c:v>1000</c:v>
                </c:pt>
                <c:pt idx="52">
                  <c:v>1400</c:v>
                </c:pt>
                <c:pt idx="53">
                  <c:v>1400</c:v>
                </c:pt>
                <c:pt idx="54">
                  <c:v>6500</c:v>
                </c:pt>
                <c:pt idx="55">
                  <c:v>200</c:v>
                </c:pt>
                <c:pt idx="56">
                  <c:v>4000</c:v>
                </c:pt>
                <c:pt idx="57">
                  <c:v>135</c:v>
                </c:pt>
                <c:pt idx="58">
                  <c:v>500</c:v>
                </c:pt>
                <c:pt idx="59">
                  <c:v>200</c:v>
                </c:pt>
                <c:pt idx="60">
                  <c:v>400</c:v>
                </c:pt>
                <c:pt idx="61">
                  <c:v>170</c:v>
                </c:pt>
                <c:pt idx="62">
                  <c:v>280</c:v>
                </c:pt>
                <c:pt idx="63">
                  <c:v>100</c:v>
                </c:pt>
                <c:pt idx="64">
                  <c:v>320</c:v>
                </c:pt>
                <c:pt idx="65">
                  <c:v>530</c:v>
                </c:pt>
                <c:pt idx="66">
                  <c:v>550</c:v>
                </c:pt>
                <c:pt idx="67">
                  <c:v>300</c:v>
                </c:pt>
                <c:pt idx="68">
                  <c:v>500</c:v>
                </c:pt>
                <c:pt idx="69">
                  <c:v>500</c:v>
                </c:pt>
                <c:pt idx="70">
                  <c:v>250</c:v>
                </c:pt>
                <c:pt idx="71">
                  <c:v>120</c:v>
                </c:pt>
                <c:pt idx="72">
                  <c:v>120</c:v>
                </c:pt>
                <c:pt idx="73">
                  <c:v>55</c:v>
                </c:pt>
                <c:pt idx="74">
                  <c:v>5000</c:v>
                </c:pt>
                <c:pt idx="75">
                  <c:v>50</c:v>
                </c:pt>
                <c:pt idx="76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5C-4129-9731-9D1A49453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Natural Tombolos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5502777777777778"/>
          <c:y val="1.6343205601816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Tombolos'!$I$2:$I$78</c:f>
              <c:numCache>
                <c:formatCode>General</c:formatCode>
                <c:ptCount val="77"/>
                <c:pt idx="0">
                  <c:v>200</c:v>
                </c:pt>
                <c:pt idx="1">
                  <c:v>1700</c:v>
                </c:pt>
                <c:pt idx="2">
                  <c:v>550</c:v>
                </c:pt>
                <c:pt idx="3">
                  <c:v>190</c:v>
                </c:pt>
                <c:pt idx="4">
                  <c:v>1000</c:v>
                </c:pt>
                <c:pt idx="5">
                  <c:v>130</c:v>
                </c:pt>
                <c:pt idx="6">
                  <c:v>90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200</c:v>
                </c:pt>
                <c:pt idx="11">
                  <c:v>140</c:v>
                </c:pt>
                <c:pt idx="12">
                  <c:v>440</c:v>
                </c:pt>
                <c:pt idx="13">
                  <c:v>115</c:v>
                </c:pt>
                <c:pt idx="14">
                  <c:v>135</c:v>
                </c:pt>
                <c:pt idx="15">
                  <c:v>140</c:v>
                </c:pt>
                <c:pt idx="16">
                  <c:v>500</c:v>
                </c:pt>
                <c:pt idx="17">
                  <c:v>560</c:v>
                </c:pt>
                <c:pt idx="18">
                  <c:v>110</c:v>
                </c:pt>
                <c:pt idx="19">
                  <c:v>5000</c:v>
                </c:pt>
                <c:pt idx="20">
                  <c:v>300</c:v>
                </c:pt>
                <c:pt idx="21">
                  <c:v>760</c:v>
                </c:pt>
                <c:pt idx="22">
                  <c:v>200</c:v>
                </c:pt>
                <c:pt idx="23">
                  <c:v>500</c:v>
                </c:pt>
                <c:pt idx="24">
                  <c:v>100</c:v>
                </c:pt>
                <c:pt idx="25">
                  <c:v>5500</c:v>
                </c:pt>
                <c:pt idx="26">
                  <c:v>300</c:v>
                </c:pt>
                <c:pt idx="27">
                  <c:v>190</c:v>
                </c:pt>
                <c:pt idx="28">
                  <c:v>400</c:v>
                </c:pt>
                <c:pt idx="29">
                  <c:v>80</c:v>
                </c:pt>
                <c:pt idx="30">
                  <c:v>300</c:v>
                </c:pt>
                <c:pt idx="31">
                  <c:v>1200</c:v>
                </c:pt>
                <c:pt idx="32">
                  <c:v>800</c:v>
                </c:pt>
                <c:pt idx="33">
                  <c:v>1000</c:v>
                </c:pt>
                <c:pt idx="34">
                  <c:v>110</c:v>
                </c:pt>
                <c:pt idx="35">
                  <c:v>400</c:v>
                </c:pt>
                <c:pt idx="36">
                  <c:v>150</c:v>
                </c:pt>
                <c:pt idx="37">
                  <c:v>500</c:v>
                </c:pt>
                <c:pt idx="38">
                  <c:v>130</c:v>
                </c:pt>
                <c:pt idx="39">
                  <c:v>1200</c:v>
                </c:pt>
                <c:pt idx="40">
                  <c:v>1800</c:v>
                </c:pt>
                <c:pt idx="41">
                  <c:v>9000</c:v>
                </c:pt>
                <c:pt idx="42">
                  <c:v>12000</c:v>
                </c:pt>
                <c:pt idx="43">
                  <c:v>600</c:v>
                </c:pt>
                <c:pt idx="44">
                  <c:v>11000</c:v>
                </c:pt>
                <c:pt idx="45">
                  <c:v>450</c:v>
                </c:pt>
                <c:pt idx="46">
                  <c:v>500</c:v>
                </c:pt>
                <c:pt idx="47">
                  <c:v>230</c:v>
                </c:pt>
                <c:pt idx="48">
                  <c:v>700</c:v>
                </c:pt>
                <c:pt idx="49">
                  <c:v>150</c:v>
                </c:pt>
                <c:pt idx="50">
                  <c:v>1200</c:v>
                </c:pt>
                <c:pt idx="51">
                  <c:v>1000</c:v>
                </c:pt>
                <c:pt idx="52">
                  <c:v>1400</c:v>
                </c:pt>
                <c:pt idx="53">
                  <c:v>1400</c:v>
                </c:pt>
                <c:pt idx="54">
                  <c:v>6500</c:v>
                </c:pt>
                <c:pt idx="55">
                  <c:v>200</c:v>
                </c:pt>
                <c:pt idx="56">
                  <c:v>4000</c:v>
                </c:pt>
                <c:pt idx="57">
                  <c:v>135</c:v>
                </c:pt>
                <c:pt idx="58">
                  <c:v>500</c:v>
                </c:pt>
                <c:pt idx="59">
                  <c:v>200</c:v>
                </c:pt>
                <c:pt idx="60">
                  <c:v>400</c:v>
                </c:pt>
                <c:pt idx="61">
                  <c:v>170</c:v>
                </c:pt>
                <c:pt idx="62">
                  <c:v>280</c:v>
                </c:pt>
                <c:pt idx="63">
                  <c:v>100</c:v>
                </c:pt>
                <c:pt idx="64">
                  <c:v>320</c:v>
                </c:pt>
                <c:pt idx="65">
                  <c:v>530</c:v>
                </c:pt>
                <c:pt idx="66">
                  <c:v>550</c:v>
                </c:pt>
                <c:pt idx="67">
                  <c:v>300</c:v>
                </c:pt>
                <c:pt idx="68">
                  <c:v>500</c:v>
                </c:pt>
                <c:pt idx="69">
                  <c:v>500</c:v>
                </c:pt>
                <c:pt idx="70">
                  <c:v>250</c:v>
                </c:pt>
                <c:pt idx="71">
                  <c:v>120</c:v>
                </c:pt>
                <c:pt idx="72">
                  <c:v>120</c:v>
                </c:pt>
                <c:pt idx="73">
                  <c:v>55</c:v>
                </c:pt>
                <c:pt idx="74">
                  <c:v>5000</c:v>
                </c:pt>
                <c:pt idx="75">
                  <c:v>50</c:v>
                </c:pt>
                <c:pt idx="76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2A-4032-802A-2D228FB18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Natural Tombolos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4593044619422575"/>
          <c:y val="1.9067073202118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92825896762906"/>
          <c:y val="0.11192371969643676"/>
          <c:w val="0.79329396325459323"/>
          <c:h val="0.77802302118525557"/>
        </c:manualLayout>
      </c:layout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A87BDD8-AEFA-497F-921F-00B5B37F984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8E3-409D-BE53-181903DDF9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C3F58A8-5D1B-4B21-920F-676578EED69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8E3-409D-BE53-181903DDF9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C993448-A4CB-4884-B5AF-EA931E00B8C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8E3-409D-BE53-181903DDF9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23D784-D689-4563-A81C-C461C521A6F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8E3-409D-BE53-181903DDF9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F6E636B-20CD-4CEA-AF8F-1C4E6CF2BE2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8E3-409D-BE53-181903DDF9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7DE812A-4AF2-4A7D-A154-0E677DCBB13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8E3-409D-BE53-181903DDF9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F858B6A-38DB-485A-91AC-A3F9C5FD7C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8E3-409D-BE53-181903DDF9D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7302520-510C-4CA2-8889-D9ED23D4B5F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8E3-409D-BE53-181903DDF9D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3A13C09-4087-4855-BFA1-88D406BB8D2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8E3-409D-BE53-181903DDF9D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A2C8329-6301-4F29-A8D3-4F95087C0A4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8E3-409D-BE53-181903DDF9D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E855044-C940-4DE9-AE3B-6740A3169BB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8E3-409D-BE53-181903DDF9D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29FBBBA-88A6-4033-A509-36528D6481C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8E3-409D-BE53-181903DDF9D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637463B-4826-44F2-9B3B-060DAC7BF4D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8E3-409D-BE53-181903DDF9D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FCCD7CF-8ECF-4DF6-8C71-AE26C6E7724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8E3-409D-BE53-181903DDF9D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73820E7-6FA2-47C9-A78C-D4D1B47CCD8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8E3-409D-BE53-181903DDF9D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07DF56C-6280-4771-B961-B86EDB49F4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8E3-409D-BE53-181903DDF9D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4D59489-20EE-4D22-9DC1-2DBA3ABD5A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8E3-409D-BE53-181903DDF9D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5ABF280-AA8E-48ED-96AB-3B3FFCB51B7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8E3-409D-BE53-181903DDF9D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0DC609A-7893-4EF0-AE9A-2789FCF4D72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8E3-409D-BE53-181903DDF9D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FD95EF7-2179-4CB9-99C2-E701EAB7FF5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8E3-409D-BE53-181903DDF9D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1AEBE24-953D-43D9-85D5-D404130C06C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8E3-409D-BE53-181903DDF9D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257546AA-077D-41EA-A7EB-8B9BC09F290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8E3-409D-BE53-181903DDF9D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79D2821-81E6-48C8-929A-DE7C4ED00C6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8E3-409D-BE53-181903DDF9D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FF74B17-F623-43CC-930C-BD45DE894D9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8E3-409D-BE53-181903DDF9D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F33B37F-485E-48C0-8ED8-AAE0DD3C306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8E3-409D-BE53-181903DDF9D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A6947F0-ECA0-4A73-87CD-5A501B76143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8E3-409D-BE53-181903DDF9D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6C3C4E5-ACD4-4C12-9D78-9E9F7825BE9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8E3-409D-BE53-181903DDF9D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5836A4C-2C3B-4B8D-9D5F-5C562ED0DA4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8E3-409D-BE53-181903DDF9D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98BF161D-33AC-45CD-9EF7-F70D8DC28F8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8E3-409D-BE53-181903DDF9D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88861F00-3D08-4C53-8DD5-3D438DD3AFF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8E3-409D-BE53-181903DDF9D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CE38916-5724-4ECB-9877-AF68272D6EA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8E3-409D-BE53-181903DDF9D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74F43E7-5CFF-4CB8-908F-5DC9CA81C60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8E3-409D-BE53-181903DDF9D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54251C10-512F-495D-B9D3-C834E96CC4E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8E3-409D-BE53-181903DDF9D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83FEE41-9761-4977-B93B-19740D6A56D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8E3-409D-BE53-181903DDF9D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4FD2EC5-BCB5-4499-9CC6-E5A76EA858F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8E3-409D-BE53-181903DDF9D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B6B291A0-3199-46C3-884C-529DAFF15AC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8E3-409D-BE53-181903DDF9D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8A4DD12-DEEA-42EE-B1E5-1D3FB76D5A3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8E3-409D-BE53-181903DDF9D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1B0A9A3-9D39-4E4D-8914-701D1F05093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8E3-409D-BE53-181903DDF9D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8540A0C-C9AE-4EAE-BA3D-EC237E13299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8E3-409D-BE53-181903DDF9D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23633BDC-B95F-485D-AD2D-9D3EEA090B0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8E3-409D-BE53-181903DDF9D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1E0370E-8814-4D30-A99B-44D6E8A0F3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8E3-409D-BE53-181903DDF9DE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768C79B8-7630-488D-A235-C5F91F1A3D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8E3-409D-BE53-181903DDF9D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2FE4CA76-4572-4D56-93EE-3F3D3D7CC9A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8E3-409D-BE53-181903DDF9D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067B346F-7157-40F9-9093-113CB793EB3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8E3-409D-BE53-181903DDF9D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D6AA940-14B6-4331-80AE-B4441754A82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8E3-409D-BE53-181903DDF9D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BA81A3E-9E9E-4D1A-BD92-4DA2B404E1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8E3-409D-BE53-181903DDF9D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04E120B-E36D-4018-AE39-CAAA88D1AA8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8E3-409D-BE53-181903DDF9D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69A570B7-E7DB-47DD-8026-BDB06F7F8F6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8E3-409D-BE53-181903DDF9D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D3100BDB-7AEA-4C28-99CE-3C3EFD7A9DF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8E3-409D-BE53-181903DDF9D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348E8CC-C4AA-46F5-96B3-1DBEF05A02C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8E3-409D-BE53-181903DDF9D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37395F1B-1AD6-4132-87EF-DF57307AC2B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8E3-409D-BE53-181903DDF9D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53CB5169-C8A3-4526-86F4-79F16ED562F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8E3-409D-BE53-181903DDF9DE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05D9BD2C-506A-4EF0-A8E5-C0FB8756D7A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8E3-409D-BE53-181903DDF9DE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0AC92BCC-C570-4DCA-B087-481DA8C3C1A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8E3-409D-BE53-181903DDF9DE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7D4FA71-E1A1-40F1-BCAB-BD13B3DDB74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88E3-409D-BE53-181903DDF9DE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14E208D2-9086-4892-A1D3-558AAD0665E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88E3-409D-BE53-181903DDF9DE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10707203-D23B-4D16-BE77-866D2543E86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88E3-409D-BE53-181903DDF9DE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01890D71-919A-47E4-A085-6C37ED60DE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88E3-409D-BE53-181903DDF9DE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E98E7D33-DDD7-4A8D-B942-34B94846FC1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88E3-409D-BE53-181903DDF9DE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25BA7842-1D3C-4CD3-A6AE-19F0944E320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88E3-409D-BE53-181903DDF9DE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DB7C0BEF-4947-4E7A-A34C-BCDEC3C34A9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88E3-409D-BE53-181903DDF9DE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DD8861C0-2649-460B-ABDA-F59B528D9DC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88E3-409D-BE53-181903DDF9DE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532BA181-9927-41D3-AE08-69C4B2DD447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88E3-409D-BE53-181903DDF9DE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AA6EF7E4-C137-4D75-86FE-89F10F98E75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88E3-409D-BE53-181903DDF9DE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FD79EE1D-19B1-4675-8D1A-141ED745E59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88E3-409D-BE53-181903DDF9DE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99A9B7CC-1B19-45B2-A673-25CCB2D30EC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88E3-409D-BE53-181903DDF9DE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2EEA72E0-91F5-428D-B4D5-B09E9686345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88E3-409D-BE53-181903DDF9DE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B55D77E3-5D04-4E24-B01E-5CB21BB3601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88E3-409D-BE53-181903DDF9DE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A190C554-72F6-417D-9D3C-79960EDEFE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88E3-409D-BE53-181903DDF9DE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C78A17F5-1112-4490-8226-CDC188B1417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88E3-409D-BE53-181903DDF9DE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A65861CC-5259-423C-8D61-544CCBD6487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88E3-409D-BE53-181903DDF9DE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99414838-9C97-46CD-8CD5-FF8B071B9B0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88E3-409D-BE53-181903DDF9DE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E8C16D3D-C770-4BED-AE06-82788684277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88E3-409D-BE53-181903DDF9DE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FE459948-0EA6-4613-A86C-302C083B380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88E3-409D-BE53-181903DDF9DE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9210112A-417A-4E8A-B7D2-8538209BA17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88E3-409D-BE53-181903DDF9DE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F4BD2ECE-FD4D-4EA9-B8ED-6653CD1E120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75-49E2-A37F-32C63660122D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B7B7B470-4C05-469E-9A2C-0BA67486A90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65C-4394-BC29-5DD58A985B1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Tombolos'!$I$2:$I$78</c:f>
              <c:numCache>
                <c:formatCode>General</c:formatCode>
                <c:ptCount val="77"/>
                <c:pt idx="0">
                  <c:v>200</c:v>
                </c:pt>
                <c:pt idx="1">
                  <c:v>1700</c:v>
                </c:pt>
                <c:pt idx="2">
                  <c:v>550</c:v>
                </c:pt>
                <c:pt idx="3">
                  <c:v>190</c:v>
                </c:pt>
                <c:pt idx="4">
                  <c:v>1000</c:v>
                </c:pt>
                <c:pt idx="5">
                  <c:v>130</c:v>
                </c:pt>
                <c:pt idx="6">
                  <c:v>90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200</c:v>
                </c:pt>
                <c:pt idx="11">
                  <c:v>140</c:v>
                </c:pt>
                <c:pt idx="12">
                  <c:v>440</c:v>
                </c:pt>
                <c:pt idx="13">
                  <c:v>115</c:v>
                </c:pt>
                <c:pt idx="14">
                  <c:v>135</c:v>
                </c:pt>
                <c:pt idx="15">
                  <c:v>140</c:v>
                </c:pt>
                <c:pt idx="16">
                  <c:v>500</c:v>
                </c:pt>
                <c:pt idx="17">
                  <c:v>560</c:v>
                </c:pt>
                <c:pt idx="18">
                  <c:v>110</c:v>
                </c:pt>
                <c:pt idx="19">
                  <c:v>5000</c:v>
                </c:pt>
                <c:pt idx="20">
                  <c:v>300</c:v>
                </c:pt>
                <c:pt idx="21">
                  <c:v>760</c:v>
                </c:pt>
                <c:pt idx="22">
                  <c:v>200</c:v>
                </c:pt>
                <c:pt idx="23">
                  <c:v>500</c:v>
                </c:pt>
                <c:pt idx="24">
                  <c:v>100</c:v>
                </c:pt>
                <c:pt idx="25">
                  <c:v>5500</c:v>
                </c:pt>
                <c:pt idx="26">
                  <c:v>300</c:v>
                </c:pt>
                <c:pt idx="27">
                  <c:v>190</c:v>
                </c:pt>
                <c:pt idx="28">
                  <c:v>400</c:v>
                </c:pt>
                <c:pt idx="29">
                  <c:v>80</c:v>
                </c:pt>
                <c:pt idx="30">
                  <c:v>300</c:v>
                </c:pt>
                <c:pt idx="31">
                  <c:v>1200</c:v>
                </c:pt>
                <c:pt idx="32">
                  <c:v>800</c:v>
                </c:pt>
                <c:pt idx="33">
                  <c:v>1000</c:v>
                </c:pt>
                <c:pt idx="34">
                  <c:v>110</c:v>
                </c:pt>
                <c:pt idx="35">
                  <c:v>400</c:v>
                </c:pt>
                <c:pt idx="36">
                  <c:v>150</c:v>
                </c:pt>
                <c:pt idx="37">
                  <c:v>500</c:v>
                </c:pt>
                <c:pt idx="38">
                  <c:v>130</c:v>
                </c:pt>
                <c:pt idx="39">
                  <c:v>1200</c:v>
                </c:pt>
                <c:pt idx="40">
                  <c:v>1800</c:v>
                </c:pt>
                <c:pt idx="41">
                  <c:v>9000</c:v>
                </c:pt>
                <c:pt idx="42">
                  <c:v>12000</c:v>
                </c:pt>
                <c:pt idx="43">
                  <c:v>600</c:v>
                </c:pt>
                <c:pt idx="44">
                  <c:v>11000</c:v>
                </c:pt>
                <c:pt idx="45">
                  <c:v>450</c:v>
                </c:pt>
                <c:pt idx="46">
                  <c:v>500</c:v>
                </c:pt>
                <c:pt idx="47">
                  <c:v>230</c:v>
                </c:pt>
                <c:pt idx="48">
                  <c:v>700</c:v>
                </c:pt>
                <c:pt idx="49">
                  <c:v>150</c:v>
                </c:pt>
                <c:pt idx="50">
                  <c:v>1200</c:v>
                </c:pt>
                <c:pt idx="51">
                  <c:v>1000</c:v>
                </c:pt>
                <c:pt idx="52">
                  <c:v>1400</c:v>
                </c:pt>
                <c:pt idx="53">
                  <c:v>1400</c:v>
                </c:pt>
                <c:pt idx="54">
                  <c:v>6500</c:v>
                </c:pt>
                <c:pt idx="55">
                  <c:v>200</c:v>
                </c:pt>
                <c:pt idx="56">
                  <c:v>4000</c:v>
                </c:pt>
                <c:pt idx="57">
                  <c:v>135</c:v>
                </c:pt>
                <c:pt idx="58">
                  <c:v>500</c:v>
                </c:pt>
                <c:pt idx="59">
                  <c:v>200</c:v>
                </c:pt>
                <c:pt idx="60">
                  <c:v>400</c:v>
                </c:pt>
                <c:pt idx="61">
                  <c:v>170</c:v>
                </c:pt>
                <c:pt idx="62">
                  <c:v>280</c:v>
                </c:pt>
                <c:pt idx="63">
                  <c:v>100</c:v>
                </c:pt>
                <c:pt idx="64">
                  <c:v>320</c:v>
                </c:pt>
                <c:pt idx="65">
                  <c:v>530</c:v>
                </c:pt>
                <c:pt idx="66">
                  <c:v>550</c:v>
                </c:pt>
                <c:pt idx="67">
                  <c:v>300</c:v>
                </c:pt>
                <c:pt idx="68">
                  <c:v>500</c:v>
                </c:pt>
                <c:pt idx="69">
                  <c:v>500</c:v>
                </c:pt>
                <c:pt idx="70">
                  <c:v>250</c:v>
                </c:pt>
                <c:pt idx="71">
                  <c:v>120</c:v>
                </c:pt>
                <c:pt idx="72">
                  <c:v>120</c:v>
                </c:pt>
                <c:pt idx="73">
                  <c:v>55</c:v>
                </c:pt>
                <c:pt idx="74">
                  <c:v>5000</c:v>
                </c:pt>
                <c:pt idx="75">
                  <c:v>50</c:v>
                </c:pt>
                <c:pt idx="76">
                  <c:v>150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Tombolos'!$J$2:$J$78</c15:f>
                <c15:dlblRangeCache>
                  <c:ptCount val="77"/>
                  <c:pt idx="0">
                    <c:v>60</c:v>
                  </c:pt>
                  <c:pt idx="1">
                    <c:v>530</c:v>
                  </c:pt>
                  <c:pt idx="2">
                    <c:v>50</c:v>
                  </c:pt>
                  <c:pt idx="3">
                    <c:v>65</c:v>
                  </c:pt>
                  <c:pt idx="4">
                    <c:v>300</c:v>
                  </c:pt>
                  <c:pt idx="5">
                    <c:v>15</c:v>
                  </c:pt>
                  <c:pt idx="6">
                    <c:v>5</c:v>
                  </c:pt>
                  <c:pt idx="7">
                    <c:v>30</c:v>
                  </c:pt>
                  <c:pt idx="8">
                    <c:v>10</c:v>
                  </c:pt>
                  <c:pt idx="9">
                    <c:v>800</c:v>
                  </c:pt>
                  <c:pt idx="10">
                    <c:v>15</c:v>
                  </c:pt>
                  <c:pt idx="11">
                    <c:v>15</c:v>
                  </c:pt>
                  <c:pt idx="12">
                    <c:v>125</c:v>
                  </c:pt>
                  <c:pt idx="13">
                    <c:v>10</c:v>
                  </c:pt>
                  <c:pt idx="14">
                    <c:v>10</c:v>
                  </c:pt>
                  <c:pt idx="15">
                    <c:v>45</c:v>
                  </c:pt>
                  <c:pt idx="16">
                    <c:v>320</c:v>
                  </c:pt>
                  <c:pt idx="17">
                    <c:v>260</c:v>
                  </c:pt>
                  <c:pt idx="18">
                    <c:v>5</c:v>
                  </c:pt>
                  <c:pt idx="19">
                    <c:v>1350</c:v>
                  </c:pt>
                  <c:pt idx="20">
                    <c:v>100</c:v>
                  </c:pt>
                  <c:pt idx="21">
                    <c:v>90</c:v>
                  </c:pt>
                  <c:pt idx="22">
                    <c:v>35</c:v>
                  </c:pt>
                  <c:pt idx="23">
                    <c:v>250</c:v>
                  </c:pt>
                  <c:pt idx="24">
                    <c:v>90</c:v>
                  </c:pt>
                  <c:pt idx="25">
                    <c:v>4800</c:v>
                  </c:pt>
                  <c:pt idx="26">
                    <c:v>100</c:v>
                  </c:pt>
                  <c:pt idx="27">
                    <c:v>60</c:v>
                  </c:pt>
                  <c:pt idx="28">
                    <c:v>80</c:v>
                  </c:pt>
                  <c:pt idx="29">
                    <c:v>35</c:v>
                  </c:pt>
                  <c:pt idx="30">
                    <c:v>180</c:v>
                  </c:pt>
                  <c:pt idx="31">
                    <c:v>700</c:v>
                  </c:pt>
                  <c:pt idx="32">
                    <c:v>450</c:v>
                  </c:pt>
                  <c:pt idx="33">
                    <c:v>1250</c:v>
                  </c:pt>
                  <c:pt idx="34">
                    <c:v>25</c:v>
                  </c:pt>
                  <c:pt idx="35">
                    <c:v>125</c:v>
                  </c:pt>
                  <c:pt idx="36">
                    <c:v>60</c:v>
                  </c:pt>
                  <c:pt idx="37">
                    <c:v>350</c:v>
                  </c:pt>
                  <c:pt idx="38">
                    <c:v>50</c:v>
                  </c:pt>
                  <c:pt idx="39">
                    <c:v>1700</c:v>
                  </c:pt>
                  <c:pt idx="40">
                    <c:v>580</c:v>
                  </c:pt>
                  <c:pt idx="41">
                    <c:v>5500</c:v>
                  </c:pt>
                  <c:pt idx="42">
                    <c:v>5100</c:v>
                  </c:pt>
                  <c:pt idx="43">
                    <c:v>300</c:v>
                  </c:pt>
                  <c:pt idx="44">
                    <c:v>6100</c:v>
                  </c:pt>
                  <c:pt idx="45">
                    <c:v>300</c:v>
                  </c:pt>
                  <c:pt idx="46">
                    <c:v>300</c:v>
                  </c:pt>
                  <c:pt idx="47">
                    <c:v>160</c:v>
                  </c:pt>
                  <c:pt idx="48">
                    <c:v>600</c:v>
                  </c:pt>
                  <c:pt idx="49">
                    <c:v>100</c:v>
                  </c:pt>
                  <c:pt idx="50">
                    <c:v>700</c:v>
                  </c:pt>
                  <c:pt idx="51">
                    <c:v>900</c:v>
                  </c:pt>
                  <c:pt idx="52">
                    <c:v>1000</c:v>
                  </c:pt>
                  <c:pt idx="53">
                    <c:v>1500</c:v>
                  </c:pt>
                  <c:pt idx="54">
                    <c:v>6700</c:v>
                  </c:pt>
                  <c:pt idx="55">
                    <c:v>200</c:v>
                  </c:pt>
                  <c:pt idx="56">
                    <c:v>5000</c:v>
                  </c:pt>
                  <c:pt idx="57">
                    <c:v>180</c:v>
                  </c:pt>
                  <c:pt idx="58">
                    <c:v>1300</c:v>
                  </c:pt>
                  <c:pt idx="59">
                    <c:v>1030</c:v>
                  </c:pt>
                  <c:pt idx="60">
                    <c:v>1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65">
                    <c:v>15</c:v>
                  </c:pt>
                  <c:pt idx="66">
                    <c:v>15</c:v>
                  </c:pt>
                  <c:pt idx="67">
                    <c:v>15</c:v>
                  </c:pt>
                  <c:pt idx="68">
                    <c:v>20</c:v>
                  </c:pt>
                  <c:pt idx="69">
                    <c:v>1</c:v>
                  </c:pt>
                  <c:pt idx="70">
                    <c:v>12</c:v>
                  </c:pt>
                  <c:pt idx="71">
                    <c:v>6</c:v>
                  </c:pt>
                  <c:pt idx="72">
                    <c:v>1</c:v>
                  </c:pt>
                  <c:pt idx="73">
                    <c:v>7</c:v>
                  </c:pt>
                  <c:pt idx="74">
                    <c:v>150</c:v>
                  </c:pt>
                  <c:pt idx="75">
                    <c:v>15</c:v>
                  </c:pt>
                  <c:pt idx="76">
                    <c:v>65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857-4A90-A515-681B8E0DA3D5}"/>
            </c:ext>
          </c:extLst>
        </c:ser>
        <c:ser>
          <c:idx val="1"/>
          <c:order val="1"/>
          <c:tx>
            <c:v>L/D=2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57-4A90-A515-681B8E0DA3D5}"/>
                </c:ext>
              </c:extLst>
            </c:dLbl>
            <c:dLbl>
              <c:idx val="1"/>
              <c:layout>
                <c:manualLayout>
                  <c:x val="-2.3759623797025474E-2"/>
                  <c:y val="-1.361933800151335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B-45D1-ADA7-43FF5D07F50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(FIG!$P$27,FIG!$P$28)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(FIG!$Q$27,FIG!$Q$28)</c:f>
              <c:numCache>
                <c:formatCode>General</c:formatCode>
                <c:ptCount val="2"/>
                <c:pt idx="0">
                  <c:v>0</c:v>
                </c:pt>
                <c:pt idx="1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57-4A90-A515-681B8E0DA3D5}"/>
            </c:ext>
          </c:extLst>
        </c:ser>
        <c:ser>
          <c:idx val="2"/>
          <c:order val="2"/>
          <c:tx>
            <c:v>L/D=1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57-4A90-A515-681B8E0DA3D5}"/>
                </c:ext>
              </c:extLst>
            </c:dLbl>
            <c:dLbl>
              <c:idx val="1"/>
              <c:layout>
                <c:manualLayout>
                  <c:x val="-3.7648512685914466E-2"/>
                  <c:y val="-1.089547040121068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B-45D1-ADA7-43FF5D07F50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(FIG!$P$27,FIG!$P$29)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(FIG!$Q$27,FIG!$Q$29)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57-4A90-A515-681B8E0DA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 Tombolos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Tombolos'!$J$2:$J$78</c:f>
              <c:numCache>
                <c:formatCode>General</c:formatCode>
                <c:ptCount val="77"/>
                <c:pt idx="0">
                  <c:v>60</c:v>
                </c:pt>
                <c:pt idx="1">
                  <c:v>530</c:v>
                </c:pt>
                <c:pt idx="2">
                  <c:v>50</c:v>
                </c:pt>
                <c:pt idx="3">
                  <c:v>65</c:v>
                </c:pt>
                <c:pt idx="4">
                  <c:v>300</c:v>
                </c:pt>
                <c:pt idx="5">
                  <c:v>15</c:v>
                </c:pt>
                <c:pt idx="6">
                  <c:v>5</c:v>
                </c:pt>
                <c:pt idx="7">
                  <c:v>30</c:v>
                </c:pt>
                <c:pt idx="8">
                  <c:v>10</c:v>
                </c:pt>
                <c:pt idx="9">
                  <c:v>800</c:v>
                </c:pt>
                <c:pt idx="10">
                  <c:v>15</c:v>
                </c:pt>
                <c:pt idx="11">
                  <c:v>15</c:v>
                </c:pt>
                <c:pt idx="12">
                  <c:v>125</c:v>
                </c:pt>
                <c:pt idx="13">
                  <c:v>10</c:v>
                </c:pt>
                <c:pt idx="14">
                  <c:v>10</c:v>
                </c:pt>
                <c:pt idx="15">
                  <c:v>45</c:v>
                </c:pt>
                <c:pt idx="16">
                  <c:v>320</c:v>
                </c:pt>
                <c:pt idx="17">
                  <c:v>260</c:v>
                </c:pt>
                <c:pt idx="18">
                  <c:v>5</c:v>
                </c:pt>
                <c:pt idx="19">
                  <c:v>1350</c:v>
                </c:pt>
                <c:pt idx="20">
                  <c:v>100</c:v>
                </c:pt>
                <c:pt idx="21">
                  <c:v>90</c:v>
                </c:pt>
                <c:pt idx="22">
                  <c:v>35</c:v>
                </c:pt>
                <c:pt idx="23">
                  <c:v>250</c:v>
                </c:pt>
                <c:pt idx="24">
                  <c:v>90</c:v>
                </c:pt>
                <c:pt idx="25">
                  <c:v>4800</c:v>
                </c:pt>
                <c:pt idx="26">
                  <c:v>100</c:v>
                </c:pt>
                <c:pt idx="27">
                  <c:v>60</c:v>
                </c:pt>
                <c:pt idx="28">
                  <c:v>80</c:v>
                </c:pt>
                <c:pt idx="29">
                  <c:v>35</c:v>
                </c:pt>
                <c:pt idx="30">
                  <c:v>180</c:v>
                </c:pt>
                <c:pt idx="31">
                  <c:v>700</c:v>
                </c:pt>
                <c:pt idx="32">
                  <c:v>450</c:v>
                </c:pt>
                <c:pt idx="33">
                  <c:v>1250</c:v>
                </c:pt>
                <c:pt idx="34">
                  <c:v>25</c:v>
                </c:pt>
                <c:pt idx="35">
                  <c:v>125</c:v>
                </c:pt>
                <c:pt idx="36">
                  <c:v>60</c:v>
                </c:pt>
                <c:pt idx="37">
                  <c:v>350</c:v>
                </c:pt>
                <c:pt idx="38">
                  <c:v>50</c:v>
                </c:pt>
                <c:pt idx="39">
                  <c:v>1700</c:v>
                </c:pt>
                <c:pt idx="40">
                  <c:v>580</c:v>
                </c:pt>
                <c:pt idx="41">
                  <c:v>5500</c:v>
                </c:pt>
                <c:pt idx="42">
                  <c:v>5100</c:v>
                </c:pt>
                <c:pt idx="43">
                  <c:v>300</c:v>
                </c:pt>
                <c:pt idx="44">
                  <c:v>6100</c:v>
                </c:pt>
                <c:pt idx="45">
                  <c:v>300</c:v>
                </c:pt>
                <c:pt idx="46">
                  <c:v>300</c:v>
                </c:pt>
                <c:pt idx="47">
                  <c:v>160</c:v>
                </c:pt>
                <c:pt idx="48">
                  <c:v>600</c:v>
                </c:pt>
                <c:pt idx="49">
                  <c:v>100</c:v>
                </c:pt>
                <c:pt idx="50">
                  <c:v>700</c:v>
                </c:pt>
                <c:pt idx="51">
                  <c:v>900</c:v>
                </c:pt>
                <c:pt idx="52">
                  <c:v>1000</c:v>
                </c:pt>
                <c:pt idx="53">
                  <c:v>1500</c:v>
                </c:pt>
                <c:pt idx="54">
                  <c:v>6700</c:v>
                </c:pt>
                <c:pt idx="55">
                  <c:v>200</c:v>
                </c:pt>
                <c:pt idx="56">
                  <c:v>5000</c:v>
                </c:pt>
                <c:pt idx="57">
                  <c:v>180</c:v>
                </c:pt>
                <c:pt idx="58">
                  <c:v>1300</c:v>
                </c:pt>
                <c:pt idx="59">
                  <c:v>1030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20</c:v>
                </c:pt>
                <c:pt idx="69">
                  <c:v>1</c:v>
                </c:pt>
                <c:pt idx="70">
                  <c:v>12</c:v>
                </c:pt>
                <c:pt idx="71">
                  <c:v>6</c:v>
                </c:pt>
                <c:pt idx="72">
                  <c:v>1</c:v>
                </c:pt>
                <c:pt idx="73">
                  <c:v>7</c:v>
                </c:pt>
                <c:pt idx="74">
                  <c:v>150</c:v>
                </c:pt>
                <c:pt idx="75">
                  <c:v>15</c:v>
                </c:pt>
                <c:pt idx="76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3D-44B3-8B1B-1DC9395B6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Natural Tombolos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5502777777777778"/>
          <c:y val="1.6343205601816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Tombolos'!$J$2:$J$78</c:f>
              <c:numCache>
                <c:formatCode>General</c:formatCode>
                <c:ptCount val="77"/>
                <c:pt idx="0">
                  <c:v>60</c:v>
                </c:pt>
                <c:pt idx="1">
                  <c:v>530</c:v>
                </c:pt>
                <c:pt idx="2">
                  <c:v>50</c:v>
                </c:pt>
                <c:pt idx="3">
                  <c:v>65</c:v>
                </c:pt>
                <c:pt idx="4">
                  <c:v>300</c:v>
                </c:pt>
                <c:pt idx="5">
                  <c:v>15</c:v>
                </c:pt>
                <c:pt idx="6">
                  <c:v>5</c:v>
                </c:pt>
                <c:pt idx="7">
                  <c:v>30</c:v>
                </c:pt>
                <c:pt idx="8">
                  <c:v>10</c:v>
                </c:pt>
                <c:pt idx="9">
                  <c:v>800</c:v>
                </c:pt>
                <c:pt idx="10">
                  <c:v>15</c:v>
                </c:pt>
                <c:pt idx="11">
                  <c:v>15</c:v>
                </c:pt>
                <c:pt idx="12">
                  <c:v>125</c:v>
                </c:pt>
                <c:pt idx="13">
                  <c:v>10</c:v>
                </c:pt>
                <c:pt idx="14">
                  <c:v>10</c:v>
                </c:pt>
                <c:pt idx="15">
                  <c:v>45</c:v>
                </c:pt>
                <c:pt idx="16">
                  <c:v>320</c:v>
                </c:pt>
                <c:pt idx="17">
                  <c:v>260</c:v>
                </c:pt>
                <c:pt idx="18">
                  <c:v>5</c:v>
                </c:pt>
                <c:pt idx="19">
                  <c:v>1350</c:v>
                </c:pt>
                <c:pt idx="20">
                  <c:v>100</c:v>
                </c:pt>
                <c:pt idx="21">
                  <c:v>90</c:v>
                </c:pt>
                <c:pt idx="22">
                  <c:v>35</c:v>
                </c:pt>
                <c:pt idx="23">
                  <c:v>250</c:v>
                </c:pt>
                <c:pt idx="24">
                  <c:v>90</c:v>
                </c:pt>
                <c:pt idx="25">
                  <c:v>4800</c:v>
                </c:pt>
                <c:pt idx="26">
                  <c:v>100</c:v>
                </c:pt>
                <c:pt idx="27">
                  <c:v>60</c:v>
                </c:pt>
                <c:pt idx="28">
                  <c:v>80</c:v>
                </c:pt>
                <c:pt idx="29">
                  <c:v>35</c:v>
                </c:pt>
                <c:pt idx="30">
                  <c:v>180</c:v>
                </c:pt>
                <c:pt idx="31">
                  <c:v>700</c:v>
                </c:pt>
                <c:pt idx="32">
                  <c:v>450</c:v>
                </c:pt>
                <c:pt idx="33">
                  <c:v>1250</c:v>
                </c:pt>
                <c:pt idx="34">
                  <c:v>25</c:v>
                </c:pt>
                <c:pt idx="35">
                  <c:v>125</c:v>
                </c:pt>
                <c:pt idx="36">
                  <c:v>60</c:v>
                </c:pt>
                <c:pt idx="37">
                  <c:v>350</c:v>
                </c:pt>
                <c:pt idx="38">
                  <c:v>50</c:v>
                </c:pt>
                <c:pt idx="39">
                  <c:v>1700</c:v>
                </c:pt>
                <c:pt idx="40">
                  <c:v>580</c:v>
                </c:pt>
                <c:pt idx="41">
                  <c:v>5500</c:v>
                </c:pt>
                <c:pt idx="42">
                  <c:v>5100</c:v>
                </c:pt>
                <c:pt idx="43">
                  <c:v>300</c:v>
                </c:pt>
                <c:pt idx="44">
                  <c:v>6100</c:v>
                </c:pt>
                <c:pt idx="45">
                  <c:v>300</c:v>
                </c:pt>
                <c:pt idx="46">
                  <c:v>300</c:v>
                </c:pt>
                <c:pt idx="47">
                  <c:v>160</c:v>
                </c:pt>
                <c:pt idx="48">
                  <c:v>600</c:v>
                </c:pt>
                <c:pt idx="49">
                  <c:v>100</c:v>
                </c:pt>
                <c:pt idx="50">
                  <c:v>700</c:v>
                </c:pt>
                <c:pt idx="51">
                  <c:v>900</c:v>
                </c:pt>
                <c:pt idx="52">
                  <c:v>1000</c:v>
                </c:pt>
                <c:pt idx="53">
                  <c:v>1500</c:v>
                </c:pt>
                <c:pt idx="54">
                  <c:v>6700</c:v>
                </c:pt>
                <c:pt idx="55">
                  <c:v>200</c:v>
                </c:pt>
                <c:pt idx="56">
                  <c:v>5000</c:v>
                </c:pt>
                <c:pt idx="57">
                  <c:v>180</c:v>
                </c:pt>
                <c:pt idx="58">
                  <c:v>1300</c:v>
                </c:pt>
                <c:pt idx="59">
                  <c:v>1030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20</c:v>
                </c:pt>
                <c:pt idx="69">
                  <c:v>1</c:v>
                </c:pt>
                <c:pt idx="70">
                  <c:v>12</c:v>
                </c:pt>
                <c:pt idx="71">
                  <c:v>6</c:v>
                </c:pt>
                <c:pt idx="72">
                  <c:v>1</c:v>
                </c:pt>
                <c:pt idx="73">
                  <c:v>7</c:v>
                </c:pt>
                <c:pt idx="74">
                  <c:v>150</c:v>
                </c:pt>
                <c:pt idx="75">
                  <c:v>15</c:v>
                </c:pt>
                <c:pt idx="76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C-4B55-A7C7-83A1D8922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Natural Tombolos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4593044619422575"/>
          <c:y val="1.9067073202118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 &amp;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7CE6907-4D27-4DDB-8DC7-CB542D1706A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23D-4CD0-8832-307438DABDC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4345984-0452-46C5-B79C-A182DBC617E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23D-4CD0-8832-307438DABDC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6E2534-3627-4B21-BFAA-EB9DC3D22C8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23D-4CD0-8832-307438DABDC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FC6213A-F76D-4C2B-92E2-ABE489AE68D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23D-4CD0-8832-307438DABDC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CA8193B-4789-4336-A6DA-3D7AE42EC43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23D-4CD0-8832-307438DABDC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239AD8-4964-4CA8-95A9-EA10B39FC69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23D-4CD0-8832-307438DABDC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653A9CB-EF1C-4550-9E7D-AF9E4B97C6A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23D-4CD0-8832-307438DABDC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4EE0294-E8F7-44ED-90CD-15885473596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23D-4CD0-8832-307438DABDC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ACC8A27-A58D-4431-BBCF-98853FCD49F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23D-4CD0-8832-307438DABD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F753E9E-136E-4FBF-8AC3-EA013233B1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23D-4CD0-8832-307438DABDC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BFCD737-CFE6-49D8-9007-BA1732CBB1D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23D-4CD0-8832-307438DABDC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CB2CC41-8F9D-4F41-9ED9-CB5C2B13661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23D-4CD0-8832-307438DABDC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120C903-F900-4CBB-A586-414FF123E2B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23D-4CD0-8832-307438DABDC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72D4D22-06EC-4C9B-ADD3-E20A15FB798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023D-4CD0-8832-307438DABDC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B526C8D-C88D-4D29-AA4D-D69687370DF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23D-4CD0-8832-307438DABDC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E85CE9D-5B90-4AE6-B399-8877A7BEC86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23D-4CD0-8832-307438DABDC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039379D-E8BB-4713-B10C-758410B78FE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23D-4CD0-8832-307438DABDC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96B65CF-CA4E-40A6-90E5-CDABDC2A449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23D-4CD0-8832-307438DABDC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D3FEC49-CC8E-44A4-A448-8A6FB1889D6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23D-4CD0-8832-307438DABDC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7758326-3280-4375-B0EA-862BA2E022C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023D-4CD0-8832-307438DABDC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EB4BF87-ABD8-404A-863A-6B7BEE850F8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023D-4CD0-8832-307438DABDC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D46DA0A-4BAC-4518-BB2B-E1D800E1279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023D-4CD0-8832-307438DABDC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F2AC5F7-8846-4D8C-859A-3B0A4515A95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23D-4CD0-8832-307438DABDC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EBC8108-C878-4A0D-85D1-95A2D5DF8AF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023D-4CD0-8832-307438DABDC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112153C-92AC-41F7-A8F1-F328E268778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23D-4CD0-8832-307438DABDC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C804E6D-7C90-485E-AA5E-6C8B5684DE6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23D-4CD0-8832-307438DABDC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5108B03-8846-429F-8669-3B0A31D1AEF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23D-4CD0-8832-307438DABDC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910810C-89EA-4037-8EEB-1B96D7A9B90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023D-4CD0-8832-307438DABDC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13DD07D0-94F6-48B9-AE7D-ADC028CB45A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23D-4CD0-8832-307438DABDC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63FE536-BCFB-48EA-ACA2-BF57A922001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023D-4CD0-8832-307438DABDC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48AE3EF5-11C0-4366-BF39-03B453080C5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23D-4CD0-8832-307438DABDC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05BD198-933D-4B62-A1AB-90A322A04EF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23D-4CD0-8832-307438DABDC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9285D540-D6AF-4C53-87A0-0EF3F016B2C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23D-4CD0-8832-307438DABDC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4A1ACB9-2B0B-436D-8A28-F11F34AA6D8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23D-4CD0-8832-307438DABDC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1890927-B731-4A24-8369-9B76B88021B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23D-4CD0-8832-307438DABDC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A63A4396-C9F8-4D5A-9897-BCD4AD59341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023D-4CD0-8832-307438DABDC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E643701-9E64-402F-ADEC-8C7FF637946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23D-4CD0-8832-307438DABDC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25C7CAE-EE14-4970-B9EB-0770CAC5F49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023D-4CD0-8832-307438DABDC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DDF0EC0A-B4CA-4BEE-8780-2C1DF4CBC36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023D-4CD0-8832-307438DABDCF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0656844-A1B5-4606-993A-3D44F7BC725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23D-4CD0-8832-307438DABDC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1616CE03-4329-4517-A567-5E415C146B2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023D-4CD0-8832-307438DABDC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95C12DE-8A0E-4A52-9CEC-B1C3782D7F5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023D-4CD0-8832-307438DABDC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4B09EC3A-1E47-4BE8-A5A9-0680CE20425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023D-4CD0-8832-307438DABDC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6296A8E-D3E5-4F15-8705-178798295A6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023D-4CD0-8832-307438DABDCF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8349325D-5A40-4E2F-B2B2-F71E357A4F1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023D-4CD0-8832-307438DABDC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BDC1623B-D462-431A-8475-DAC21ECE4B3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023D-4CD0-8832-307438DABDCF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F0DBC9DE-F1A7-4879-8278-DBD9723C3CB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023D-4CD0-8832-307438DABDCF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1C5539E-92BA-4948-8B9F-3C5B4BC961A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023D-4CD0-8832-307438DABDCF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AA2ABEF-4512-424A-BA25-A932F5595B2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023D-4CD0-8832-307438DABDCF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2C0756BB-15C1-4599-8214-14FE9F32E71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023D-4CD0-8832-307438DABDCF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081EF06-702A-4CDC-8B21-F183A205807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023D-4CD0-8832-307438DABDCF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36F7757-DA88-4BA6-9F88-F8E58253C75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023D-4CD0-8832-307438DABDCF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F7A670C4-3A6E-4D05-B9A8-FBB93BAA432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023D-4CD0-8832-307438DABDCF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73F5C7CA-6F22-4A7F-B22D-190B7A03EB3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023D-4CD0-8832-307438DABDCF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13702FD-7DBA-4A0E-9FE3-5678885C1E1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023D-4CD0-8832-307438DABDCF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EEBAFFB-24B9-41C4-9D09-C6E65006E6E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023D-4CD0-8832-307438DABDCF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DC9F8B7D-9A6B-4785-B335-521AE271AAF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023D-4CD0-8832-307438DABDCF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67C63731-70FF-4CC5-9DDE-4E3D9ABF591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023D-4CD0-8832-307438DABDCF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8BB5A796-3C99-4B71-8CF6-0763674BF22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023D-4CD0-8832-307438DABDCF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B49586C7-A3FC-4421-95BE-75CA0C8B265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023D-4CD0-8832-307438DABDCF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31FD609B-46CF-49D5-BFEF-01BC2E66D1B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023D-4CD0-8832-307438DABDCF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9EC00A4B-386E-4820-B4C2-BD2DAFCB4B5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023D-4CD0-8832-307438DABDCF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10AE93E5-2BFE-49F1-A6AD-902BBDE0328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023D-4CD0-8832-307438DABDCF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196F5FFF-3194-476A-B17F-0DA3A5A7390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023D-4CD0-8832-307438DABDC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8B183D96-7946-4206-BD76-6BC390BD6A3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023D-4CD0-8832-307438DABDCF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E8135C0F-A8C4-45ED-A179-896B51F2D08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023D-4CD0-8832-307438DABDCF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4BEBB1A9-89B9-41A8-B41A-614988E5663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023D-4CD0-8832-307438DABDCF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1B0B1F1E-93D6-46BB-AD4D-C63612F7A72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023D-4CD0-8832-307438DABDCF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680A6291-E1A5-4DE9-9973-F41402C32E5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023D-4CD0-8832-307438DABDCF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BF28D04B-D73A-404D-B154-5559B7F4DEB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023D-4CD0-8832-307438DABDCF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0E993853-22EA-4E97-8E06-4CF3CDBFC61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023D-4CD0-8832-307438DABDCF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19F2B8EC-CC09-4190-B070-FD9F639A70E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023D-4CD0-8832-307438DABDCF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326B9764-1DE4-4E1B-8203-4B1F6F29F73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023D-4CD0-8832-307438DABDCF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6A20861E-DD00-4CC9-A659-4AD3EB8D55D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023D-4CD0-8832-307438DABDCF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2E79F5BA-D140-4862-86FB-BBD1F9A3D28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023D-4CD0-8832-307438DABDC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F165CA91-E183-47F2-844A-C5933A8BDB2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17C-4081-A4D1-871BBF7AEA66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9A2FF4E4-1BB9-495D-AE56-7F6814AEFE0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DED-49E3-AECA-0C3B705E0A7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'Nat. Tombolos'!$H$2:$H$78</c:f>
              <c:numCache>
                <c:formatCode>General</c:formatCode>
                <c:ptCount val="77"/>
                <c:pt idx="0">
                  <c:v>150</c:v>
                </c:pt>
                <c:pt idx="1">
                  <c:v>1300</c:v>
                </c:pt>
                <c:pt idx="2">
                  <c:v>450</c:v>
                </c:pt>
                <c:pt idx="3">
                  <c:v>160</c:v>
                </c:pt>
                <c:pt idx="4">
                  <c:v>850</c:v>
                </c:pt>
                <c:pt idx="5">
                  <c:v>115</c:v>
                </c:pt>
                <c:pt idx="6">
                  <c:v>80</c:v>
                </c:pt>
                <c:pt idx="7">
                  <c:v>330</c:v>
                </c:pt>
                <c:pt idx="8">
                  <c:v>60</c:v>
                </c:pt>
                <c:pt idx="9">
                  <c:v>1000</c:v>
                </c:pt>
                <c:pt idx="10">
                  <c:v>215</c:v>
                </c:pt>
                <c:pt idx="11">
                  <c:v>155</c:v>
                </c:pt>
                <c:pt idx="12">
                  <c:v>500</c:v>
                </c:pt>
                <c:pt idx="13">
                  <c:v>135</c:v>
                </c:pt>
                <c:pt idx="14">
                  <c:v>165</c:v>
                </c:pt>
                <c:pt idx="15">
                  <c:v>175</c:v>
                </c:pt>
                <c:pt idx="16">
                  <c:v>700</c:v>
                </c:pt>
                <c:pt idx="17">
                  <c:v>800</c:v>
                </c:pt>
                <c:pt idx="18">
                  <c:v>160</c:v>
                </c:pt>
                <c:pt idx="19">
                  <c:v>7300</c:v>
                </c:pt>
                <c:pt idx="20">
                  <c:v>480</c:v>
                </c:pt>
                <c:pt idx="21">
                  <c:v>1300</c:v>
                </c:pt>
                <c:pt idx="22">
                  <c:v>350</c:v>
                </c:pt>
                <c:pt idx="23">
                  <c:v>900</c:v>
                </c:pt>
                <c:pt idx="24">
                  <c:v>190</c:v>
                </c:pt>
                <c:pt idx="25">
                  <c:v>11600</c:v>
                </c:pt>
                <c:pt idx="26">
                  <c:v>650</c:v>
                </c:pt>
                <c:pt idx="27">
                  <c:v>420</c:v>
                </c:pt>
                <c:pt idx="28">
                  <c:v>900</c:v>
                </c:pt>
                <c:pt idx="29">
                  <c:v>190</c:v>
                </c:pt>
                <c:pt idx="30">
                  <c:v>740</c:v>
                </c:pt>
                <c:pt idx="31">
                  <c:v>3000</c:v>
                </c:pt>
                <c:pt idx="32">
                  <c:v>2500</c:v>
                </c:pt>
                <c:pt idx="33">
                  <c:v>3600</c:v>
                </c:pt>
                <c:pt idx="34">
                  <c:v>400</c:v>
                </c:pt>
                <c:pt idx="35">
                  <c:v>1500</c:v>
                </c:pt>
                <c:pt idx="36">
                  <c:v>730</c:v>
                </c:pt>
                <c:pt idx="37">
                  <c:v>2500</c:v>
                </c:pt>
                <c:pt idx="38">
                  <c:v>900</c:v>
                </c:pt>
                <c:pt idx="39">
                  <c:v>30000</c:v>
                </c:pt>
                <c:pt idx="40">
                  <c:v>1200</c:v>
                </c:pt>
                <c:pt idx="41">
                  <c:v>5800</c:v>
                </c:pt>
                <c:pt idx="42">
                  <c:v>8500</c:v>
                </c:pt>
                <c:pt idx="43">
                  <c:v>450</c:v>
                </c:pt>
                <c:pt idx="44">
                  <c:v>9000</c:v>
                </c:pt>
                <c:pt idx="45">
                  <c:v>400</c:v>
                </c:pt>
                <c:pt idx="46">
                  <c:v>450</c:v>
                </c:pt>
                <c:pt idx="47">
                  <c:v>220</c:v>
                </c:pt>
                <c:pt idx="48">
                  <c:v>700</c:v>
                </c:pt>
                <c:pt idx="49">
                  <c:v>150</c:v>
                </c:pt>
                <c:pt idx="50">
                  <c:v>1300</c:v>
                </c:pt>
                <c:pt idx="51">
                  <c:v>1200</c:v>
                </c:pt>
                <c:pt idx="52">
                  <c:v>1700</c:v>
                </c:pt>
                <c:pt idx="53">
                  <c:v>1900</c:v>
                </c:pt>
                <c:pt idx="54">
                  <c:v>9600</c:v>
                </c:pt>
                <c:pt idx="55">
                  <c:v>300</c:v>
                </c:pt>
                <c:pt idx="56">
                  <c:v>6200</c:v>
                </c:pt>
                <c:pt idx="57">
                  <c:v>250</c:v>
                </c:pt>
                <c:pt idx="58">
                  <c:v>3100</c:v>
                </c:pt>
                <c:pt idx="59">
                  <c:v>1350</c:v>
                </c:pt>
                <c:pt idx="60">
                  <c:v>260</c:v>
                </c:pt>
                <c:pt idx="61">
                  <c:v>110</c:v>
                </c:pt>
                <c:pt idx="62">
                  <c:v>190</c:v>
                </c:pt>
                <c:pt idx="63">
                  <c:v>70</c:v>
                </c:pt>
                <c:pt idx="64">
                  <c:v>260</c:v>
                </c:pt>
                <c:pt idx="65">
                  <c:v>500</c:v>
                </c:pt>
                <c:pt idx="66">
                  <c:v>550</c:v>
                </c:pt>
                <c:pt idx="67">
                  <c:v>315</c:v>
                </c:pt>
                <c:pt idx="68">
                  <c:v>570</c:v>
                </c:pt>
                <c:pt idx="69">
                  <c:v>600</c:v>
                </c:pt>
                <c:pt idx="70">
                  <c:v>300</c:v>
                </c:pt>
                <c:pt idx="71">
                  <c:v>180</c:v>
                </c:pt>
                <c:pt idx="72">
                  <c:v>200</c:v>
                </c:pt>
                <c:pt idx="73">
                  <c:v>135</c:v>
                </c:pt>
                <c:pt idx="74">
                  <c:v>18000</c:v>
                </c:pt>
                <c:pt idx="75">
                  <c:v>370</c:v>
                </c:pt>
                <c:pt idx="76">
                  <c:v>1400</c:v>
                </c:pt>
              </c:numCache>
            </c:numRef>
          </c:xVal>
          <c:yVal>
            <c:numRef>
              <c:f>'Nat. Tombolos'!$J$2:$J$78</c:f>
              <c:numCache>
                <c:formatCode>General</c:formatCode>
                <c:ptCount val="77"/>
                <c:pt idx="0">
                  <c:v>60</c:v>
                </c:pt>
                <c:pt idx="1">
                  <c:v>530</c:v>
                </c:pt>
                <c:pt idx="2">
                  <c:v>50</c:v>
                </c:pt>
                <c:pt idx="3">
                  <c:v>65</c:v>
                </c:pt>
                <c:pt idx="4">
                  <c:v>300</c:v>
                </c:pt>
                <c:pt idx="5">
                  <c:v>15</c:v>
                </c:pt>
                <c:pt idx="6">
                  <c:v>5</c:v>
                </c:pt>
                <c:pt idx="7">
                  <c:v>30</c:v>
                </c:pt>
                <c:pt idx="8">
                  <c:v>10</c:v>
                </c:pt>
                <c:pt idx="9">
                  <c:v>800</c:v>
                </c:pt>
                <c:pt idx="10">
                  <c:v>15</c:v>
                </c:pt>
                <c:pt idx="11">
                  <c:v>15</c:v>
                </c:pt>
                <c:pt idx="12">
                  <c:v>125</c:v>
                </c:pt>
                <c:pt idx="13">
                  <c:v>10</c:v>
                </c:pt>
                <c:pt idx="14">
                  <c:v>10</c:v>
                </c:pt>
                <c:pt idx="15">
                  <c:v>45</c:v>
                </c:pt>
                <c:pt idx="16">
                  <c:v>320</c:v>
                </c:pt>
                <c:pt idx="17">
                  <c:v>260</c:v>
                </c:pt>
                <c:pt idx="18">
                  <c:v>5</c:v>
                </c:pt>
                <c:pt idx="19">
                  <c:v>1350</c:v>
                </c:pt>
                <c:pt idx="20">
                  <c:v>100</c:v>
                </c:pt>
                <c:pt idx="21">
                  <c:v>90</c:v>
                </c:pt>
                <c:pt idx="22">
                  <c:v>35</c:v>
                </c:pt>
                <c:pt idx="23">
                  <c:v>250</c:v>
                </c:pt>
                <c:pt idx="24">
                  <c:v>90</c:v>
                </c:pt>
                <c:pt idx="25">
                  <c:v>4800</c:v>
                </c:pt>
                <c:pt idx="26">
                  <c:v>100</c:v>
                </c:pt>
                <c:pt idx="27">
                  <c:v>60</c:v>
                </c:pt>
                <c:pt idx="28">
                  <c:v>80</c:v>
                </c:pt>
                <c:pt idx="29">
                  <c:v>35</c:v>
                </c:pt>
                <c:pt idx="30">
                  <c:v>180</c:v>
                </c:pt>
                <c:pt idx="31">
                  <c:v>700</c:v>
                </c:pt>
                <c:pt idx="32">
                  <c:v>450</c:v>
                </c:pt>
                <c:pt idx="33">
                  <c:v>1250</c:v>
                </c:pt>
                <c:pt idx="34">
                  <c:v>25</c:v>
                </c:pt>
                <c:pt idx="35">
                  <c:v>125</c:v>
                </c:pt>
                <c:pt idx="36">
                  <c:v>60</c:v>
                </c:pt>
                <c:pt idx="37">
                  <c:v>350</c:v>
                </c:pt>
                <c:pt idx="38">
                  <c:v>50</c:v>
                </c:pt>
                <c:pt idx="39">
                  <c:v>1700</c:v>
                </c:pt>
                <c:pt idx="40">
                  <c:v>580</c:v>
                </c:pt>
                <c:pt idx="41">
                  <c:v>5500</c:v>
                </c:pt>
                <c:pt idx="42">
                  <c:v>5100</c:v>
                </c:pt>
                <c:pt idx="43">
                  <c:v>300</c:v>
                </c:pt>
                <c:pt idx="44">
                  <c:v>6100</c:v>
                </c:pt>
                <c:pt idx="45">
                  <c:v>300</c:v>
                </c:pt>
                <c:pt idx="46">
                  <c:v>300</c:v>
                </c:pt>
                <c:pt idx="47">
                  <c:v>160</c:v>
                </c:pt>
                <c:pt idx="48">
                  <c:v>600</c:v>
                </c:pt>
                <c:pt idx="49">
                  <c:v>100</c:v>
                </c:pt>
                <c:pt idx="50">
                  <c:v>700</c:v>
                </c:pt>
                <c:pt idx="51">
                  <c:v>900</c:v>
                </c:pt>
                <c:pt idx="52">
                  <c:v>1000</c:v>
                </c:pt>
                <c:pt idx="53">
                  <c:v>1500</c:v>
                </c:pt>
                <c:pt idx="54">
                  <c:v>6700</c:v>
                </c:pt>
                <c:pt idx="55">
                  <c:v>200</c:v>
                </c:pt>
                <c:pt idx="56">
                  <c:v>5000</c:v>
                </c:pt>
                <c:pt idx="57">
                  <c:v>180</c:v>
                </c:pt>
                <c:pt idx="58">
                  <c:v>1300</c:v>
                </c:pt>
                <c:pt idx="59">
                  <c:v>1030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20</c:v>
                </c:pt>
                <c:pt idx="69">
                  <c:v>1</c:v>
                </c:pt>
                <c:pt idx="70">
                  <c:v>12</c:v>
                </c:pt>
                <c:pt idx="71">
                  <c:v>6</c:v>
                </c:pt>
                <c:pt idx="72">
                  <c:v>1</c:v>
                </c:pt>
                <c:pt idx="73">
                  <c:v>7</c:v>
                </c:pt>
                <c:pt idx="74">
                  <c:v>150</c:v>
                </c:pt>
                <c:pt idx="75">
                  <c:v>15</c:v>
                </c:pt>
                <c:pt idx="76">
                  <c:v>65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'Nat. Tombolos'!$I$2:$I$78</c15:f>
                <c15:dlblRangeCache>
                  <c:ptCount val="77"/>
                  <c:pt idx="0">
                    <c:v>200</c:v>
                  </c:pt>
                  <c:pt idx="1">
                    <c:v>1700</c:v>
                  </c:pt>
                  <c:pt idx="2">
                    <c:v>550</c:v>
                  </c:pt>
                  <c:pt idx="3">
                    <c:v>190</c:v>
                  </c:pt>
                  <c:pt idx="4">
                    <c:v>1000</c:v>
                  </c:pt>
                  <c:pt idx="5">
                    <c:v>130</c:v>
                  </c:pt>
                  <c:pt idx="6">
                    <c:v>90</c:v>
                  </c:pt>
                  <c:pt idx="7">
                    <c:v>330</c:v>
                  </c:pt>
                  <c:pt idx="8">
                    <c:v>60</c:v>
                  </c:pt>
                  <c:pt idx="9">
                    <c:v>1000</c:v>
                  </c:pt>
                  <c:pt idx="10">
                    <c:v>200</c:v>
                  </c:pt>
                  <c:pt idx="11">
                    <c:v>140</c:v>
                  </c:pt>
                  <c:pt idx="12">
                    <c:v>440</c:v>
                  </c:pt>
                  <c:pt idx="13">
                    <c:v>115</c:v>
                  </c:pt>
                  <c:pt idx="14">
                    <c:v>135</c:v>
                  </c:pt>
                  <c:pt idx="15">
                    <c:v>140</c:v>
                  </c:pt>
                  <c:pt idx="16">
                    <c:v>500</c:v>
                  </c:pt>
                  <c:pt idx="17">
                    <c:v>560</c:v>
                  </c:pt>
                  <c:pt idx="18">
                    <c:v>110</c:v>
                  </c:pt>
                  <c:pt idx="19">
                    <c:v>5000</c:v>
                  </c:pt>
                  <c:pt idx="20">
                    <c:v>300</c:v>
                  </c:pt>
                  <c:pt idx="21">
                    <c:v>760</c:v>
                  </c:pt>
                  <c:pt idx="22">
                    <c:v>200</c:v>
                  </c:pt>
                  <c:pt idx="23">
                    <c:v>500</c:v>
                  </c:pt>
                  <c:pt idx="24">
                    <c:v>100</c:v>
                  </c:pt>
                  <c:pt idx="25">
                    <c:v>5500</c:v>
                  </c:pt>
                  <c:pt idx="26">
                    <c:v>300</c:v>
                  </c:pt>
                  <c:pt idx="27">
                    <c:v>190</c:v>
                  </c:pt>
                  <c:pt idx="28">
                    <c:v>400</c:v>
                  </c:pt>
                  <c:pt idx="29">
                    <c:v>80</c:v>
                  </c:pt>
                  <c:pt idx="30">
                    <c:v>300</c:v>
                  </c:pt>
                  <c:pt idx="31">
                    <c:v>1200</c:v>
                  </c:pt>
                  <c:pt idx="32">
                    <c:v>800</c:v>
                  </c:pt>
                  <c:pt idx="33">
                    <c:v>1000</c:v>
                  </c:pt>
                  <c:pt idx="34">
                    <c:v>110</c:v>
                  </c:pt>
                  <c:pt idx="35">
                    <c:v>400</c:v>
                  </c:pt>
                  <c:pt idx="36">
                    <c:v>150</c:v>
                  </c:pt>
                  <c:pt idx="37">
                    <c:v>500</c:v>
                  </c:pt>
                  <c:pt idx="38">
                    <c:v>130</c:v>
                  </c:pt>
                  <c:pt idx="39">
                    <c:v>1200</c:v>
                  </c:pt>
                  <c:pt idx="40">
                    <c:v>1800</c:v>
                  </c:pt>
                  <c:pt idx="41">
                    <c:v>9000</c:v>
                  </c:pt>
                  <c:pt idx="42">
                    <c:v>12000</c:v>
                  </c:pt>
                  <c:pt idx="43">
                    <c:v>600</c:v>
                  </c:pt>
                  <c:pt idx="44">
                    <c:v>11000</c:v>
                  </c:pt>
                  <c:pt idx="45">
                    <c:v>450</c:v>
                  </c:pt>
                  <c:pt idx="46">
                    <c:v>500</c:v>
                  </c:pt>
                  <c:pt idx="47">
                    <c:v>230</c:v>
                  </c:pt>
                  <c:pt idx="48">
                    <c:v>700</c:v>
                  </c:pt>
                  <c:pt idx="49">
                    <c:v>150</c:v>
                  </c:pt>
                  <c:pt idx="50">
                    <c:v>1200</c:v>
                  </c:pt>
                  <c:pt idx="51">
                    <c:v>1000</c:v>
                  </c:pt>
                  <c:pt idx="52">
                    <c:v>1400</c:v>
                  </c:pt>
                  <c:pt idx="53">
                    <c:v>1400</c:v>
                  </c:pt>
                  <c:pt idx="54">
                    <c:v>6500</c:v>
                  </c:pt>
                  <c:pt idx="55">
                    <c:v>200</c:v>
                  </c:pt>
                  <c:pt idx="56">
                    <c:v>4000</c:v>
                  </c:pt>
                  <c:pt idx="57">
                    <c:v>135</c:v>
                  </c:pt>
                  <c:pt idx="58">
                    <c:v>500</c:v>
                  </c:pt>
                  <c:pt idx="59">
                    <c:v>200</c:v>
                  </c:pt>
                  <c:pt idx="60">
                    <c:v>400</c:v>
                  </c:pt>
                  <c:pt idx="61">
                    <c:v>170</c:v>
                  </c:pt>
                  <c:pt idx="62">
                    <c:v>280</c:v>
                  </c:pt>
                  <c:pt idx="63">
                    <c:v>100</c:v>
                  </c:pt>
                  <c:pt idx="64">
                    <c:v>320</c:v>
                  </c:pt>
                  <c:pt idx="65">
                    <c:v>530</c:v>
                  </c:pt>
                  <c:pt idx="66">
                    <c:v>550</c:v>
                  </c:pt>
                  <c:pt idx="67">
                    <c:v>300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250</c:v>
                  </c:pt>
                  <c:pt idx="71">
                    <c:v>120</c:v>
                  </c:pt>
                  <c:pt idx="72">
                    <c:v>120</c:v>
                  </c:pt>
                  <c:pt idx="73">
                    <c:v>55</c:v>
                  </c:pt>
                  <c:pt idx="74">
                    <c:v>5000</c:v>
                  </c:pt>
                  <c:pt idx="75">
                    <c:v>50</c:v>
                  </c:pt>
                  <c:pt idx="76">
                    <c:v>150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C6F-4F4F-B807-5A3CA25484E6}"/>
            </c:ext>
          </c:extLst>
        </c:ser>
        <c:ser>
          <c:idx val="1"/>
          <c:order val="1"/>
          <c:tx>
            <c:v>b/L=0.05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6F-4F4F-B807-5A3CA25484E6}"/>
                </c:ext>
              </c:extLst>
            </c:dLbl>
            <c:dLbl>
              <c:idx val="1"/>
              <c:layout>
                <c:manualLayout>
                  <c:x val="-1.0185067526415994E-16"/>
                  <c:y val="-2.45148084027240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6-4A36-9F8B-1E8996A0990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(FIG!$P$55,FIG!$P$56)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(FIG!$Q$55,FIG!$Q$56)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6F-4F4F-B807-5A3CA25484E6}"/>
            </c:ext>
          </c:extLst>
        </c:ser>
        <c:ser>
          <c:idx val="3"/>
          <c:order val="2"/>
          <c:tx>
            <c:v>b/L=0.3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C6F-4F4F-B807-5A3CA25484E6}"/>
                </c:ext>
              </c:extLst>
            </c:dLbl>
            <c:dLbl>
              <c:idx val="1"/>
              <c:layout>
                <c:manualLayout>
                  <c:x val="-1.0185067526415994E-16"/>
                  <c:y val="-1.36193380015133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6-4A36-9F8B-1E8996A0990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(FIG!$P$55,FIG!$P$58)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(FIG!$Q$55,FIG!$Q$58)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6F-4F4F-B807-5A3CA25484E6}"/>
            </c:ext>
          </c:extLst>
        </c:ser>
        <c:ser>
          <c:idx val="6"/>
          <c:order val="3"/>
          <c:tx>
            <c:v>b/L=0.7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C6F-4F4F-B807-5A3CA25484E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9.3766841644794402E-2"/>
                      <c:h val="3.30175648709444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C6F-4F4F-B807-5A3CA25484E6}"/>
                </c:ext>
              </c:extLst>
            </c:dLbl>
            <c:dLbl>
              <c:idx val="1"/>
              <c:layout>
                <c:manualLayout>
                  <c:x val="-6.7716644794400704E-2"/>
                  <c:y val="-1.634320560181602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779527559055"/>
                      <c:h val="3.57414324712471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C6F-4F4F-B807-5A3CA25484E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(FIG!$P$55,FIG!$P$61)</c:f>
              <c:numCache>
                <c:formatCode>General</c:formatCode>
                <c:ptCount val="2"/>
                <c:pt idx="0">
                  <c:v>0</c:v>
                </c:pt>
                <c:pt idx="1">
                  <c:v>714</c:v>
                </c:pt>
              </c:numCache>
            </c:numRef>
          </c:xVal>
          <c:yVal>
            <c:numRef>
              <c:f>(FIG!$Q$55,FIG!$Q$61)</c:f>
              <c:numCache>
                <c:formatCode>General</c:formatCode>
                <c:ptCount val="2"/>
                <c:pt idx="0">
                  <c:v>0</c:v>
                </c:pt>
                <c:pt idx="1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C6F-4F4F-B807-5A3CA2548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15984"/>
        <c:axId val="726409096"/>
      </c:scatterChart>
      <c:valAx>
        <c:axId val="72641598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09096"/>
        <c:crosses val="autoZero"/>
        <c:crossBetween val="midCat"/>
      </c:valAx>
      <c:valAx>
        <c:axId val="7264090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15984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image" Target="../media/image2.png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20" Type="http://schemas.openxmlformats.org/officeDocument/2006/relationships/chart" Target="../charts/chart17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6.xml"/><Relationship Id="rId4" Type="http://schemas.openxmlformats.org/officeDocument/2006/relationships/image" Target="../media/image1.png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80</xdr:row>
      <xdr:rowOff>47624</xdr:rowOff>
    </xdr:from>
    <xdr:to>
      <xdr:col>6</xdr:col>
      <xdr:colOff>333376</xdr:colOff>
      <xdr:row>106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AE9B03-4462-4F37-971E-444F22EF7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99</xdr:row>
      <xdr:rowOff>0</xdr:rowOff>
    </xdr:from>
    <xdr:to>
      <xdr:col>13</xdr:col>
      <xdr:colOff>466725</xdr:colOff>
      <xdr:row>127</xdr:row>
      <xdr:rowOff>66677</xdr:rowOff>
    </xdr:to>
    <xdr:grpSp>
      <xdr:nvGrpSpPr>
        <xdr:cNvPr id="26" name="Groupe 25">
          <a:extLst>
            <a:ext uri="{FF2B5EF4-FFF2-40B4-BE49-F238E27FC236}">
              <a16:creationId xmlns:a16="http://schemas.microsoft.com/office/drawing/2014/main" id="{D2848B5D-8B09-4C98-8109-BDD4BC730D05}"/>
            </a:ext>
          </a:extLst>
        </xdr:cNvPr>
        <xdr:cNvGrpSpPr/>
      </xdr:nvGrpSpPr>
      <xdr:grpSpPr>
        <a:xfrm>
          <a:off x="257175" y="18907125"/>
          <a:ext cx="10115550" cy="5419727"/>
          <a:chOff x="0" y="5210175"/>
          <a:chExt cx="10115550" cy="5400677"/>
        </a:xfrm>
      </xdr:grpSpPr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7C982BCF-EB32-4005-9293-9EA7B9A499D0}"/>
              </a:ext>
            </a:extLst>
          </xdr:cNvPr>
          <xdr:cNvGraphicFramePr>
            <a:graphicFrameLocks/>
          </xdr:cNvGraphicFramePr>
        </xdr:nvGraphicFramePr>
        <xdr:xfrm>
          <a:off x="4810125" y="5210175"/>
          <a:ext cx="5305425" cy="54006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B2F50EC-6AE9-4887-9BB8-F42872171820}"/>
              </a:ext>
            </a:extLst>
          </xdr:cNvPr>
          <xdr:cNvGraphicFramePr>
            <a:graphicFrameLocks/>
          </xdr:cNvGraphicFramePr>
        </xdr:nvGraphicFramePr>
        <xdr:xfrm>
          <a:off x="0" y="7298309"/>
          <a:ext cx="4762501" cy="32172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 editAs="oneCell">
    <xdr:from>
      <xdr:col>7</xdr:col>
      <xdr:colOff>752475</xdr:colOff>
      <xdr:row>207</xdr:row>
      <xdr:rowOff>180975</xdr:rowOff>
    </xdr:from>
    <xdr:to>
      <xdr:col>14</xdr:col>
      <xdr:colOff>734648</xdr:colOff>
      <xdr:row>236</xdr:row>
      <xdr:rowOff>70192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44891C-31BF-4DD3-9D99-FD603B581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86475" y="35156775"/>
          <a:ext cx="5316173" cy="54137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23812</xdr:rowOff>
    </xdr:from>
    <xdr:to>
      <xdr:col>6</xdr:col>
      <xdr:colOff>0</xdr:colOff>
      <xdr:row>44</xdr:row>
      <xdr:rowOff>114300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676B7FDC-933C-434C-AA3F-34AADCF1B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323850</xdr:colOff>
      <xdr:row>20</xdr:row>
      <xdr:rowOff>57150</xdr:rowOff>
    </xdr:from>
    <xdr:to>
      <xdr:col>12</xdr:col>
      <xdr:colOff>323850</xdr:colOff>
      <xdr:row>44</xdr:row>
      <xdr:rowOff>147638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9BB947D-1C8B-46E8-83C9-7F4D78C16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695324</xdr:colOff>
      <xdr:row>20</xdr:row>
      <xdr:rowOff>47625</xdr:rowOff>
    </xdr:from>
    <xdr:to>
      <xdr:col>18</xdr:col>
      <xdr:colOff>676275</xdr:colOff>
      <xdr:row>44</xdr:row>
      <xdr:rowOff>133349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4F3FE939-9202-4378-AD16-D21C3F25D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6</xdr:col>
      <xdr:colOff>0</xdr:colOff>
      <xdr:row>73</xdr:row>
      <xdr:rowOff>90488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573C27F7-32F9-49AD-9A9F-6C04231BF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323850</xdr:colOff>
      <xdr:row>48</xdr:row>
      <xdr:rowOff>185738</xdr:rowOff>
    </xdr:from>
    <xdr:to>
      <xdr:col>12</xdr:col>
      <xdr:colOff>323850</xdr:colOff>
      <xdr:row>73</xdr:row>
      <xdr:rowOff>85726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443A9F7F-C6B8-4F3E-B030-69F4CD7E0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685799</xdr:colOff>
      <xdr:row>48</xdr:row>
      <xdr:rowOff>166688</xdr:rowOff>
    </xdr:from>
    <xdr:to>
      <xdr:col>18</xdr:col>
      <xdr:colOff>704850</xdr:colOff>
      <xdr:row>73</xdr:row>
      <xdr:rowOff>76200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A94B6E3D-1A2F-48E7-97BF-2FB10F97E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238</xdr:row>
      <xdr:rowOff>9525</xdr:rowOff>
    </xdr:from>
    <xdr:to>
      <xdr:col>6</xdr:col>
      <xdr:colOff>733425</xdr:colOff>
      <xdr:row>266</xdr:row>
      <xdr:rowOff>95252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954F1D83-A925-44E5-B5A6-6C6E61603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130</xdr:row>
      <xdr:rowOff>28575</xdr:rowOff>
    </xdr:from>
    <xdr:to>
      <xdr:col>13</xdr:col>
      <xdr:colOff>180975</xdr:colOff>
      <xdr:row>158</xdr:row>
      <xdr:rowOff>114302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D343415E-330C-4077-B82A-056EC01ABAC8}"/>
            </a:ext>
          </a:extLst>
        </xdr:cNvPr>
        <xdr:cNvGrpSpPr/>
      </xdr:nvGrpSpPr>
      <xdr:grpSpPr>
        <a:xfrm>
          <a:off x="0" y="24860250"/>
          <a:ext cx="10086975" cy="5419727"/>
          <a:chOff x="400050" y="5494921"/>
          <a:chExt cx="10086975" cy="5400677"/>
        </a:xfrm>
      </xdr:grpSpPr>
      <xdr:graphicFrame macro="">
        <xdr:nvGraphicFramePr>
          <xdr:cNvPr id="15" name="Graphique 14">
            <a:extLst>
              <a:ext uri="{FF2B5EF4-FFF2-40B4-BE49-F238E27FC236}">
                <a16:creationId xmlns:a16="http://schemas.microsoft.com/office/drawing/2014/main" id="{75E36704-C49B-435E-B647-031AA4F9254A}"/>
              </a:ext>
            </a:extLst>
          </xdr:cNvPr>
          <xdr:cNvGraphicFramePr>
            <a:graphicFrameLocks/>
          </xdr:cNvGraphicFramePr>
        </xdr:nvGraphicFramePr>
        <xdr:xfrm>
          <a:off x="5181600" y="5494921"/>
          <a:ext cx="5305425" cy="54006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16" name="Graphique 15">
            <a:extLst>
              <a:ext uri="{FF2B5EF4-FFF2-40B4-BE49-F238E27FC236}">
                <a16:creationId xmlns:a16="http://schemas.microsoft.com/office/drawing/2014/main" id="{6D207603-0E6D-42BB-9739-0BC763AD630B}"/>
              </a:ext>
            </a:extLst>
          </xdr:cNvPr>
          <xdr:cNvGraphicFramePr>
            <a:graphicFrameLocks/>
          </xdr:cNvGraphicFramePr>
        </xdr:nvGraphicFramePr>
        <xdr:xfrm>
          <a:off x="400050" y="7583054"/>
          <a:ext cx="4762501" cy="32172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</xdr:grpSp>
    <xdr:clientData/>
  </xdr:twoCellAnchor>
  <xdr:twoCellAnchor>
    <xdr:from>
      <xdr:col>18</xdr:col>
      <xdr:colOff>66675</xdr:colOff>
      <xdr:row>77</xdr:row>
      <xdr:rowOff>161926</xdr:rowOff>
    </xdr:from>
    <xdr:to>
      <xdr:col>25</xdr:col>
      <xdr:colOff>19050</xdr:colOff>
      <xdr:row>105</xdr:row>
      <xdr:rowOff>85725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377D78D8-3B86-4A88-9E1F-E726E94A1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752475</xdr:colOff>
      <xdr:row>130</xdr:row>
      <xdr:rowOff>28574</xdr:rowOff>
    </xdr:from>
    <xdr:to>
      <xdr:col>30</xdr:col>
      <xdr:colOff>381000</xdr:colOff>
      <xdr:row>177</xdr:row>
      <xdr:rowOff>85724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E4C07967-A7C8-416C-AD09-86C962092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49</xdr:row>
      <xdr:rowOff>0</xdr:rowOff>
    </xdr:from>
    <xdr:to>
      <xdr:col>27</xdr:col>
      <xdr:colOff>19051</xdr:colOff>
      <xdr:row>73</xdr:row>
      <xdr:rowOff>100012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4DF15C83-E1E5-4178-9400-4C6BD4717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13</xdr:col>
      <xdr:colOff>628651</xdr:colOff>
      <xdr:row>7</xdr:row>
      <xdr:rowOff>73690</xdr:rowOff>
    </xdr:from>
    <xdr:to>
      <xdr:col>18</xdr:col>
      <xdr:colOff>685801</xdr:colOff>
      <xdr:row>18</xdr:row>
      <xdr:rowOff>170904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A44FADE-2EE2-4C9E-B779-B85761E75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1" y="1407190"/>
          <a:ext cx="3867150" cy="2192714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514350</xdr:colOff>
      <xdr:row>0</xdr:row>
      <xdr:rowOff>0</xdr:rowOff>
    </xdr:from>
    <xdr:to>
      <xdr:col>14</xdr:col>
      <xdr:colOff>564543</xdr:colOff>
      <xdr:row>12</xdr:row>
      <xdr:rowOff>44286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1D15D19-876D-46D0-AE86-406421CC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0"/>
          <a:ext cx="3860193" cy="2330286"/>
        </a:xfrm>
        <a:prstGeom prst="rect">
          <a:avLst/>
        </a:prstGeom>
      </xdr:spPr>
    </xdr:pic>
    <xdr:clientData/>
  </xdr:twoCellAnchor>
  <xdr:twoCellAnchor>
    <xdr:from>
      <xdr:col>25</xdr:col>
      <xdr:colOff>628650</xdr:colOff>
      <xdr:row>77</xdr:row>
      <xdr:rowOff>95250</xdr:rowOff>
    </xdr:from>
    <xdr:to>
      <xdr:col>32</xdr:col>
      <xdr:colOff>581025</xdr:colOff>
      <xdr:row>105</xdr:row>
      <xdr:rowOff>19049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DDC89282-C79B-4D08-A647-B754D2245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33</xdr:col>
      <xdr:colOff>571500</xdr:colOff>
      <xdr:row>77</xdr:row>
      <xdr:rowOff>66675</xdr:rowOff>
    </xdr:from>
    <xdr:to>
      <xdr:col>40</xdr:col>
      <xdr:colOff>523875</xdr:colOff>
      <xdr:row>104</xdr:row>
      <xdr:rowOff>180974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30CC6F0A-4986-4879-914F-BBA565A7A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76199</xdr:rowOff>
    </xdr:from>
    <xdr:to>
      <xdr:col>18</xdr:col>
      <xdr:colOff>466725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86C126E-15A4-4882-B424-A48574744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23</xdr:row>
      <xdr:rowOff>9525</xdr:rowOff>
    </xdr:from>
    <xdr:to>
      <xdr:col>18</xdr:col>
      <xdr:colOff>457200</xdr:colOff>
      <xdr:row>40</xdr:row>
      <xdr:rowOff>171451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D3C141D-69C6-46AD-9271-9843A3641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157161</xdr:colOff>
      <xdr:row>93</xdr:row>
      <xdr:rowOff>95250</xdr:rowOff>
    </xdr:from>
    <xdr:to>
      <xdr:col>13</xdr:col>
      <xdr:colOff>228600</xdr:colOff>
      <xdr:row>120</xdr:row>
      <xdr:rowOff>19050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49C0FFA-3C41-4F84-8910-6B8A00100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752475</xdr:colOff>
      <xdr:row>43</xdr:row>
      <xdr:rowOff>123824</xdr:rowOff>
    </xdr:from>
    <xdr:to>
      <xdr:col>18</xdr:col>
      <xdr:colOff>438150</xdr:colOff>
      <xdr:row>48</xdr:row>
      <xdr:rowOff>47625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5E43746D-BE5A-49BA-966B-972A35324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4762</xdr:rowOff>
    </xdr:from>
    <xdr:to>
      <xdr:col>10</xdr:col>
      <xdr:colOff>104775</xdr:colOff>
      <xdr:row>15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1687F9E-CB94-46C4-8B8F-65BB3606E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21</xdr:row>
      <xdr:rowOff>9525</xdr:rowOff>
    </xdr:from>
    <xdr:to>
      <xdr:col>9</xdr:col>
      <xdr:colOff>281008</xdr:colOff>
      <xdr:row>57</xdr:row>
      <xdr:rowOff>10119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3277C88-F9D2-4522-B276-7E6D2E308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038600"/>
          <a:ext cx="6834208" cy="6858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BEC0-BEAC-4E81-BE4B-7A32257B6CA5}">
  <dimension ref="A1:AE306"/>
  <sheetViews>
    <sheetView showZeros="0" workbookViewId="0">
      <pane ySplit="900" activePane="bottomLeft"/>
      <selection activeCell="B1" sqref="B1"/>
      <selection pane="bottomLeft" activeCell="A4" sqref="A4:XFD4"/>
    </sheetView>
  </sheetViews>
  <sheetFormatPr baseColWidth="10" defaultRowHeight="15" x14ac:dyDescent="0.25"/>
  <cols>
    <col min="1" max="1" width="3.85546875" style="2" customWidth="1"/>
    <col min="2" max="2" width="23.140625" customWidth="1"/>
    <col min="3" max="4" width="10.140625" style="2" customWidth="1"/>
    <col min="5" max="5" width="17.85546875" style="1" customWidth="1"/>
    <col min="6" max="6" width="7.42578125" style="1" customWidth="1"/>
    <col min="7" max="7" width="12.28515625" style="1" customWidth="1"/>
    <col min="8" max="11" width="8.5703125" style="2" customWidth="1"/>
    <col min="12" max="16" width="7.140625" style="2" customWidth="1"/>
    <col min="17" max="24" width="4.28515625" style="2" customWidth="1"/>
    <col min="25" max="28" width="8.5703125" style="2" customWidth="1"/>
    <col min="29" max="29" width="32.5703125" style="1" customWidth="1"/>
  </cols>
  <sheetData>
    <row r="1" spans="1:30" s="3" customFormat="1" ht="30" customHeight="1" x14ac:dyDescent="0.25">
      <c r="A1" s="7" t="s">
        <v>2</v>
      </c>
      <c r="B1" s="7" t="s">
        <v>0</v>
      </c>
      <c r="C1" s="10" t="s">
        <v>485</v>
      </c>
      <c r="D1" s="10" t="s">
        <v>486</v>
      </c>
      <c r="E1" s="8" t="s">
        <v>4</v>
      </c>
      <c r="F1" s="8" t="s">
        <v>2</v>
      </c>
      <c r="G1" s="8" t="s">
        <v>36</v>
      </c>
      <c r="H1" s="10" t="s">
        <v>122</v>
      </c>
      <c r="I1" s="10" t="s">
        <v>123</v>
      </c>
      <c r="J1" s="10" t="s">
        <v>124</v>
      </c>
      <c r="K1" s="10" t="s">
        <v>250</v>
      </c>
      <c r="L1" s="9" t="s">
        <v>3</v>
      </c>
      <c r="M1" s="9" t="s">
        <v>46</v>
      </c>
      <c r="N1" s="9" t="s">
        <v>195</v>
      </c>
      <c r="O1" s="9" t="s">
        <v>392</v>
      </c>
      <c r="P1" s="9" t="s">
        <v>389</v>
      </c>
      <c r="Q1" s="10" t="s">
        <v>200</v>
      </c>
      <c r="R1" s="10" t="s">
        <v>199</v>
      </c>
      <c r="S1" s="10" t="s">
        <v>368</v>
      </c>
      <c r="T1" s="10" t="s">
        <v>238</v>
      </c>
      <c r="U1" s="10" t="s">
        <v>239</v>
      </c>
      <c r="V1" s="10" t="s">
        <v>156</v>
      </c>
      <c r="W1" s="9" t="s">
        <v>155</v>
      </c>
      <c r="X1" s="9" t="s">
        <v>101</v>
      </c>
      <c r="Y1" s="10" t="s">
        <v>125</v>
      </c>
      <c r="Z1" s="10" t="s">
        <v>126</v>
      </c>
      <c r="AA1" s="10" t="s">
        <v>11</v>
      </c>
      <c r="AB1" s="10" t="s">
        <v>308</v>
      </c>
      <c r="AC1" s="11" t="s">
        <v>108</v>
      </c>
    </row>
    <row r="2" spans="1:30" x14ac:dyDescent="0.25">
      <c r="A2" s="2">
        <v>1</v>
      </c>
      <c r="B2" t="s">
        <v>1</v>
      </c>
      <c r="C2" s="24">
        <v>36.182383000000002</v>
      </c>
      <c r="D2" s="24">
        <v>-6.0333209999999999</v>
      </c>
      <c r="E2" s="1" t="s">
        <v>71</v>
      </c>
      <c r="F2" s="1">
        <v>343</v>
      </c>
      <c r="G2" s="1" t="s">
        <v>37</v>
      </c>
      <c r="H2" s="2">
        <v>700</v>
      </c>
      <c r="I2" s="2">
        <v>700</v>
      </c>
      <c r="J2" s="2">
        <v>600</v>
      </c>
      <c r="K2" s="26"/>
      <c r="L2" s="4">
        <f t="shared" ref="L2:L33" si="0">H2/I2</f>
        <v>1</v>
      </c>
      <c r="M2" s="4">
        <f t="shared" ref="M2:M33" si="1">J2/I2</f>
        <v>0.8571428571428571</v>
      </c>
      <c r="N2" s="4">
        <f>J2/H2</f>
        <v>0.8571428571428571</v>
      </c>
      <c r="O2" s="4" t="str">
        <f>IF(K2=0,"",K2/J2)</f>
        <v/>
      </c>
      <c r="P2" s="4" t="str">
        <f>IF(K2=0,"",K2/I2)</f>
        <v/>
      </c>
      <c r="R2" s="2" t="s">
        <v>5</v>
      </c>
      <c r="X2" s="2" t="s">
        <v>103</v>
      </c>
      <c r="Y2" s="2">
        <v>103</v>
      </c>
      <c r="Z2" s="2">
        <v>15</v>
      </c>
      <c r="AA2" s="2">
        <v>112</v>
      </c>
      <c r="AD2" s="25"/>
    </row>
    <row r="3" spans="1:30" x14ac:dyDescent="0.25">
      <c r="A3" s="2">
        <v>2</v>
      </c>
      <c r="B3" t="s">
        <v>157</v>
      </c>
      <c r="C3" s="24">
        <v>36.006501999999998</v>
      </c>
      <c r="D3" s="24">
        <v>-5.6084889999999996</v>
      </c>
      <c r="E3" s="1" t="s">
        <v>6</v>
      </c>
      <c r="F3" s="1">
        <v>347</v>
      </c>
      <c r="G3" s="1" t="s">
        <v>37</v>
      </c>
      <c r="H3" s="2">
        <v>600</v>
      </c>
      <c r="I3" s="2">
        <v>500</v>
      </c>
      <c r="J3" s="2">
        <v>1</v>
      </c>
      <c r="L3" s="4">
        <f t="shared" si="0"/>
        <v>1.2</v>
      </c>
      <c r="M3" s="4">
        <f t="shared" si="1"/>
        <v>2E-3</v>
      </c>
      <c r="N3" s="4">
        <f t="shared" ref="N3:N67" si="2">J3/H3</f>
        <v>1.6666666666666668E-3</v>
      </c>
      <c r="O3" s="4" t="str">
        <f t="shared" ref="O3:O67" si="3">IF(K3=0,"",K3/J3)</f>
        <v/>
      </c>
      <c r="P3" s="4" t="str">
        <f t="shared" ref="P3:P67" si="4">IF(K3=0,"",K3/I3)</f>
        <v/>
      </c>
      <c r="S3" s="2" t="s">
        <v>5</v>
      </c>
      <c r="W3" s="2" t="s">
        <v>5</v>
      </c>
      <c r="X3" s="6" t="s">
        <v>8</v>
      </c>
      <c r="Y3" s="6" t="s">
        <v>8</v>
      </c>
      <c r="Z3" s="6">
        <v>32</v>
      </c>
      <c r="AA3" s="6" t="s">
        <v>8</v>
      </c>
      <c r="AB3" s="6"/>
      <c r="AC3" s="73" t="s">
        <v>662</v>
      </c>
      <c r="AD3" s="1" t="s">
        <v>245</v>
      </c>
    </row>
    <row r="4" spans="1:30" x14ac:dyDescent="0.25">
      <c r="A4" s="2">
        <v>3</v>
      </c>
      <c r="B4" t="s">
        <v>121</v>
      </c>
      <c r="C4" s="24">
        <v>36.151515000000003</v>
      </c>
      <c r="D4" s="24">
        <v>-5.3456869999999999</v>
      </c>
      <c r="E4" s="5" t="s">
        <v>8</v>
      </c>
      <c r="F4" s="5" t="s">
        <v>8</v>
      </c>
      <c r="G4" s="1" t="s">
        <v>37</v>
      </c>
      <c r="H4" s="2">
        <v>1700</v>
      </c>
      <c r="I4" s="2">
        <v>1400</v>
      </c>
      <c r="J4" s="2">
        <v>1000</v>
      </c>
      <c r="L4" s="4">
        <f t="shared" si="0"/>
        <v>1.2142857142857142</v>
      </c>
      <c r="M4" s="4">
        <f t="shared" si="1"/>
        <v>0.7142857142857143</v>
      </c>
      <c r="N4" s="4">
        <f t="shared" si="2"/>
        <v>0.58823529411764708</v>
      </c>
      <c r="O4" s="4" t="str">
        <f t="shared" si="3"/>
        <v/>
      </c>
      <c r="P4" s="4" t="str">
        <f t="shared" si="4"/>
        <v/>
      </c>
      <c r="R4" s="2" t="s">
        <v>5</v>
      </c>
      <c r="X4" s="6" t="s">
        <v>103</v>
      </c>
      <c r="Y4" s="6" t="s">
        <v>8</v>
      </c>
      <c r="Z4" s="6">
        <v>2</v>
      </c>
      <c r="AA4" s="6" t="s">
        <v>8</v>
      </c>
      <c r="AB4" s="6"/>
      <c r="AC4" s="73" t="s">
        <v>662</v>
      </c>
      <c r="AD4" s="25" t="s">
        <v>248</v>
      </c>
    </row>
    <row r="5" spans="1:30" x14ac:dyDescent="0.25">
      <c r="A5" s="2">
        <v>4</v>
      </c>
      <c r="B5" t="s">
        <v>7</v>
      </c>
      <c r="C5" s="24">
        <v>36.482607000000002</v>
      </c>
      <c r="D5" s="24">
        <v>-4.9626650000000003</v>
      </c>
      <c r="E5" s="5" t="s">
        <v>8</v>
      </c>
      <c r="F5" s="5" t="s">
        <v>8</v>
      </c>
      <c r="G5" s="1" t="s">
        <v>37</v>
      </c>
      <c r="H5" s="2">
        <v>165</v>
      </c>
      <c r="I5" s="2">
        <v>155</v>
      </c>
      <c r="J5" s="2">
        <v>30</v>
      </c>
      <c r="L5" s="4">
        <f t="shared" si="0"/>
        <v>1.064516129032258</v>
      </c>
      <c r="M5" s="4">
        <f t="shared" si="1"/>
        <v>0.19354838709677419</v>
      </c>
      <c r="N5" s="4">
        <f t="shared" si="2"/>
        <v>0.18181818181818182</v>
      </c>
      <c r="O5" s="4" t="str">
        <f t="shared" si="3"/>
        <v/>
      </c>
      <c r="P5" s="4" t="str">
        <f t="shared" si="4"/>
        <v/>
      </c>
      <c r="Q5" s="2" t="s">
        <v>5</v>
      </c>
      <c r="V5" s="2" t="s">
        <v>40</v>
      </c>
      <c r="X5" s="2" t="s">
        <v>103</v>
      </c>
      <c r="Y5" s="2">
        <v>65</v>
      </c>
      <c r="Z5" s="2">
        <v>335</v>
      </c>
      <c r="AA5" s="2">
        <v>64</v>
      </c>
      <c r="AD5" s="25" t="s">
        <v>246</v>
      </c>
    </row>
    <row r="6" spans="1:30" x14ac:dyDescent="0.25">
      <c r="A6" s="2">
        <v>5</v>
      </c>
      <c r="B6" t="s">
        <v>9</v>
      </c>
      <c r="C6" s="24">
        <v>36.719071</v>
      </c>
      <c r="D6" s="24">
        <v>-4.402469</v>
      </c>
      <c r="E6" s="1" t="s">
        <v>10</v>
      </c>
      <c r="F6" s="1">
        <v>363</v>
      </c>
      <c r="G6" s="1" t="s">
        <v>37</v>
      </c>
      <c r="H6" s="2">
        <v>450</v>
      </c>
      <c r="I6" s="2">
        <v>250</v>
      </c>
      <c r="J6" s="2">
        <v>65</v>
      </c>
      <c r="L6" s="4">
        <f t="shared" si="0"/>
        <v>1.8</v>
      </c>
      <c r="M6" s="4">
        <f t="shared" si="1"/>
        <v>0.26</v>
      </c>
      <c r="N6" s="4">
        <f t="shared" si="2"/>
        <v>0.14444444444444443</v>
      </c>
      <c r="O6" s="4" t="str">
        <f t="shared" si="3"/>
        <v/>
      </c>
      <c r="P6" s="4" t="str">
        <f t="shared" si="4"/>
        <v/>
      </c>
      <c r="Q6" s="2" t="s">
        <v>5</v>
      </c>
      <c r="V6" s="2" t="s">
        <v>5</v>
      </c>
      <c r="X6" s="2" t="s">
        <v>103</v>
      </c>
      <c r="Y6" s="2">
        <v>76</v>
      </c>
      <c r="Z6" s="2">
        <v>347</v>
      </c>
      <c r="AA6" s="2">
        <v>70</v>
      </c>
      <c r="AD6" s="25" t="s">
        <v>247</v>
      </c>
    </row>
    <row r="7" spans="1:30" x14ac:dyDescent="0.25">
      <c r="A7" s="2">
        <v>6</v>
      </c>
      <c r="B7" t="s">
        <v>13</v>
      </c>
      <c r="C7" s="24">
        <v>37.558244999999999</v>
      </c>
      <c r="D7" s="24">
        <v>-1.2860469999999999</v>
      </c>
      <c r="E7" s="1" t="s">
        <v>12</v>
      </c>
      <c r="F7" s="1">
        <v>381</v>
      </c>
      <c r="G7" s="1" t="s">
        <v>80</v>
      </c>
      <c r="H7" s="2">
        <v>215</v>
      </c>
      <c r="I7" s="2">
        <v>200</v>
      </c>
      <c r="J7" s="2">
        <v>15</v>
      </c>
      <c r="L7" s="4">
        <f t="shared" si="0"/>
        <v>1.075</v>
      </c>
      <c r="M7" s="4">
        <f t="shared" si="1"/>
        <v>7.4999999999999997E-2</v>
      </c>
      <c r="N7" s="4">
        <f t="shared" si="2"/>
        <v>6.9767441860465115E-2</v>
      </c>
      <c r="O7" s="4" t="str">
        <f t="shared" si="3"/>
        <v/>
      </c>
      <c r="P7" s="4" t="str">
        <f t="shared" si="4"/>
        <v/>
      </c>
      <c r="Q7" s="2" t="s">
        <v>5</v>
      </c>
      <c r="X7" s="2" t="s">
        <v>103</v>
      </c>
      <c r="Y7" s="6" t="s">
        <v>8</v>
      </c>
      <c r="Z7" s="6">
        <v>3</v>
      </c>
      <c r="AA7" s="2">
        <v>98</v>
      </c>
    </row>
    <row r="8" spans="1:30" x14ac:dyDescent="0.25">
      <c r="A8" s="2">
        <v>7</v>
      </c>
      <c r="B8" t="s">
        <v>14</v>
      </c>
      <c r="C8" s="24">
        <v>37.727294999999998</v>
      </c>
      <c r="D8" s="24">
        <v>-0.73751299999999997</v>
      </c>
      <c r="E8" s="5" t="s">
        <v>8</v>
      </c>
      <c r="F8" s="5" t="s">
        <v>8</v>
      </c>
      <c r="G8" s="1" t="s">
        <v>80</v>
      </c>
      <c r="H8" s="2">
        <v>615</v>
      </c>
      <c r="I8" s="2">
        <v>2500</v>
      </c>
      <c r="J8" s="2">
        <v>700</v>
      </c>
      <c r="K8" s="2">
        <v>100</v>
      </c>
      <c r="L8" s="4">
        <f t="shared" si="0"/>
        <v>0.246</v>
      </c>
      <c r="M8" s="4">
        <f t="shared" si="1"/>
        <v>0.28000000000000003</v>
      </c>
      <c r="N8" s="4">
        <f t="shared" si="2"/>
        <v>1.1382113821138211</v>
      </c>
      <c r="O8" s="4">
        <f t="shared" si="3"/>
        <v>0.14285714285714285</v>
      </c>
      <c r="P8" s="4">
        <f t="shared" si="4"/>
        <v>0.04</v>
      </c>
      <c r="U8" s="2" t="s">
        <v>5</v>
      </c>
      <c r="X8" s="2" t="s">
        <v>103</v>
      </c>
      <c r="Y8" s="2">
        <v>5</v>
      </c>
      <c r="Z8" s="2">
        <v>269</v>
      </c>
      <c r="AA8" s="2">
        <v>95</v>
      </c>
      <c r="AD8" s="1" t="s">
        <v>251</v>
      </c>
    </row>
    <row r="9" spans="1:30" x14ac:dyDescent="0.25">
      <c r="A9" s="2">
        <v>8</v>
      </c>
      <c r="B9" t="s">
        <v>15</v>
      </c>
      <c r="C9" s="24">
        <v>38.347613000000003</v>
      </c>
      <c r="D9" s="24">
        <v>-0.47301199999999999</v>
      </c>
      <c r="E9" s="1" t="s">
        <v>16</v>
      </c>
      <c r="F9" s="1">
        <v>397</v>
      </c>
      <c r="G9" s="1" t="s">
        <v>80</v>
      </c>
      <c r="H9" s="2">
        <v>170</v>
      </c>
      <c r="I9" s="2">
        <v>170</v>
      </c>
      <c r="J9" s="2">
        <v>20</v>
      </c>
      <c r="L9" s="4">
        <f t="shared" si="0"/>
        <v>1</v>
      </c>
      <c r="M9" s="4">
        <f t="shared" si="1"/>
        <v>0.11764705882352941</v>
      </c>
      <c r="N9" s="4">
        <f t="shared" si="2"/>
        <v>0.11764705882352941</v>
      </c>
      <c r="O9" s="4" t="str">
        <f t="shared" si="3"/>
        <v/>
      </c>
      <c r="P9" s="4" t="str">
        <f t="shared" si="4"/>
        <v/>
      </c>
      <c r="Q9" s="2" t="s">
        <v>5</v>
      </c>
      <c r="V9" s="2" t="s">
        <v>5</v>
      </c>
      <c r="X9" s="2" t="s">
        <v>103</v>
      </c>
      <c r="Y9" s="2">
        <v>43</v>
      </c>
      <c r="Z9" s="2">
        <v>313</v>
      </c>
      <c r="AA9" s="2">
        <v>51</v>
      </c>
      <c r="AD9" s="1" t="s">
        <v>286</v>
      </c>
    </row>
    <row r="10" spans="1:30" x14ac:dyDescent="0.25">
      <c r="A10" s="2">
        <v>9</v>
      </c>
      <c r="B10" t="s">
        <v>17</v>
      </c>
      <c r="C10" s="24">
        <v>38.620316000000003</v>
      </c>
      <c r="D10" s="24">
        <v>-2.3689000000000002E-2</v>
      </c>
      <c r="E10" s="5" t="s">
        <v>8</v>
      </c>
      <c r="F10" s="1">
        <v>403</v>
      </c>
      <c r="G10" s="1" t="s">
        <v>80</v>
      </c>
      <c r="H10" s="2">
        <v>150</v>
      </c>
      <c r="I10" s="2">
        <v>550</v>
      </c>
      <c r="J10" s="2">
        <v>300</v>
      </c>
      <c r="K10" s="2">
        <v>100</v>
      </c>
      <c r="L10" s="4">
        <f t="shared" si="0"/>
        <v>0.27272727272727271</v>
      </c>
      <c r="M10" s="4">
        <f t="shared" si="1"/>
        <v>0.54545454545454541</v>
      </c>
      <c r="N10" s="4">
        <f t="shared" si="2"/>
        <v>2</v>
      </c>
      <c r="O10" s="4">
        <f t="shared" si="3"/>
        <v>0.33333333333333331</v>
      </c>
      <c r="P10" s="4">
        <f t="shared" si="4"/>
        <v>0.18181818181818182</v>
      </c>
      <c r="U10" s="2" t="s">
        <v>5</v>
      </c>
      <c r="X10" s="6" t="s">
        <v>103</v>
      </c>
      <c r="Y10" s="6">
        <v>45</v>
      </c>
      <c r="Z10" s="6">
        <v>317</v>
      </c>
      <c r="AA10" s="2">
        <v>52</v>
      </c>
      <c r="AC10" s="1" t="s">
        <v>419</v>
      </c>
      <c r="AD10" s="1" t="s">
        <v>249</v>
      </c>
    </row>
    <row r="11" spans="1:30" x14ac:dyDescent="0.25">
      <c r="A11" s="2">
        <v>10</v>
      </c>
      <c r="B11" t="s">
        <v>81</v>
      </c>
      <c r="C11" s="24">
        <v>38.641278999999997</v>
      </c>
      <c r="D11" s="24">
        <v>7.0375999999999994E-2</v>
      </c>
      <c r="E11" s="5" t="s">
        <v>79</v>
      </c>
      <c r="F11" s="1">
        <v>404</v>
      </c>
      <c r="G11" s="1" t="s">
        <v>80</v>
      </c>
      <c r="H11" s="2">
        <v>850</v>
      </c>
      <c r="I11" s="2">
        <v>1000</v>
      </c>
      <c r="J11" s="2">
        <v>300</v>
      </c>
      <c r="L11" s="4">
        <f t="shared" si="0"/>
        <v>0.85</v>
      </c>
      <c r="M11" s="4">
        <f t="shared" si="1"/>
        <v>0.3</v>
      </c>
      <c r="N11" s="4">
        <f t="shared" si="2"/>
        <v>0.35294117647058826</v>
      </c>
      <c r="O11" s="4" t="str">
        <f t="shared" si="3"/>
        <v/>
      </c>
      <c r="P11" s="4" t="str">
        <f t="shared" si="4"/>
        <v/>
      </c>
      <c r="Q11" s="2" t="s">
        <v>5</v>
      </c>
      <c r="X11" s="2" t="s">
        <v>103</v>
      </c>
      <c r="Y11" s="6" t="s">
        <v>8</v>
      </c>
      <c r="Z11" s="6">
        <v>315</v>
      </c>
      <c r="AA11" s="2">
        <v>60</v>
      </c>
      <c r="AD11" s="1" t="s">
        <v>41</v>
      </c>
    </row>
    <row r="12" spans="1:30" x14ac:dyDescent="0.25">
      <c r="A12" s="2">
        <v>11</v>
      </c>
      <c r="B12" t="s">
        <v>201</v>
      </c>
      <c r="C12" s="24">
        <v>38.753497000000003</v>
      </c>
      <c r="D12" s="24">
        <v>1.432151</v>
      </c>
      <c r="E12" s="5" t="s">
        <v>8</v>
      </c>
      <c r="F12" s="5" t="s">
        <v>8</v>
      </c>
      <c r="G12" s="1" t="s">
        <v>202</v>
      </c>
      <c r="H12" s="2">
        <v>160</v>
      </c>
      <c r="I12" s="2">
        <v>110</v>
      </c>
      <c r="J12" s="2">
        <v>5</v>
      </c>
      <c r="L12" s="4">
        <f t="shared" si="0"/>
        <v>1.4545454545454546</v>
      </c>
      <c r="M12" s="4">
        <f t="shared" si="1"/>
        <v>4.5454545454545456E-2</v>
      </c>
      <c r="N12" s="4">
        <f t="shared" si="2"/>
        <v>3.125E-2</v>
      </c>
      <c r="O12" s="4" t="str">
        <f t="shared" si="3"/>
        <v/>
      </c>
      <c r="P12" s="4" t="str">
        <f t="shared" si="4"/>
        <v/>
      </c>
      <c r="Q12" s="2" t="s">
        <v>5</v>
      </c>
      <c r="X12" s="6" t="s">
        <v>103</v>
      </c>
      <c r="Y12" s="6" t="s">
        <v>8</v>
      </c>
      <c r="Z12" s="6">
        <v>93</v>
      </c>
      <c r="AA12" s="6" t="s">
        <v>8</v>
      </c>
      <c r="AB12" s="6"/>
      <c r="AC12" s="1" t="s">
        <v>187</v>
      </c>
      <c r="AD12" s="1" t="s">
        <v>240</v>
      </c>
    </row>
    <row r="13" spans="1:30" x14ac:dyDescent="0.25">
      <c r="A13" s="2">
        <v>12</v>
      </c>
      <c r="B13" t="s">
        <v>203</v>
      </c>
      <c r="C13" s="24">
        <v>39.306511</v>
      </c>
      <c r="D13" s="24">
        <v>3.016302</v>
      </c>
      <c r="E13" s="5" t="s">
        <v>8</v>
      </c>
      <c r="F13" s="1">
        <v>476</v>
      </c>
      <c r="G13" s="1" t="s">
        <v>202</v>
      </c>
      <c r="H13" s="2">
        <v>300</v>
      </c>
      <c r="I13" s="2">
        <v>450</v>
      </c>
      <c r="J13" s="2">
        <v>200</v>
      </c>
      <c r="K13" s="2">
        <v>120</v>
      </c>
      <c r="L13" s="4">
        <f t="shared" si="0"/>
        <v>0.66666666666666663</v>
      </c>
      <c r="M13" s="4">
        <f t="shared" si="1"/>
        <v>0.44444444444444442</v>
      </c>
      <c r="N13" s="4">
        <f t="shared" si="2"/>
        <v>0.66666666666666663</v>
      </c>
      <c r="O13" s="4">
        <f t="shared" si="3"/>
        <v>0.6</v>
      </c>
      <c r="P13" s="4">
        <f t="shared" si="4"/>
        <v>0.26666666666666666</v>
      </c>
      <c r="T13" s="2" t="s">
        <v>5</v>
      </c>
      <c r="X13" s="6" t="s">
        <v>103</v>
      </c>
      <c r="Y13" s="6">
        <v>153</v>
      </c>
      <c r="Z13" s="6">
        <v>58</v>
      </c>
      <c r="AA13" s="2">
        <v>144</v>
      </c>
      <c r="AD13" s="1" t="s">
        <v>241</v>
      </c>
    </row>
    <row r="14" spans="1:30" x14ac:dyDescent="0.25">
      <c r="A14" s="2">
        <v>13</v>
      </c>
      <c r="B14" t="s">
        <v>19</v>
      </c>
      <c r="C14" s="24">
        <v>39.764127000000002</v>
      </c>
      <c r="D14" s="24">
        <v>-0.15673999999999999</v>
      </c>
      <c r="E14" s="5" t="s">
        <v>8</v>
      </c>
      <c r="F14" s="5" t="s">
        <v>8</v>
      </c>
      <c r="G14" s="1" t="s">
        <v>80</v>
      </c>
      <c r="H14" s="2">
        <v>150</v>
      </c>
      <c r="I14" s="2">
        <v>180</v>
      </c>
      <c r="J14" s="2">
        <v>35</v>
      </c>
      <c r="L14" s="4">
        <f t="shared" si="0"/>
        <v>0.83333333333333337</v>
      </c>
      <c r="M14" s="4">
        <f t="shared" si="1"/>
        <v>0.19444444444444445</v>
      </c>
      <c r="N14" s="4">
        <f t="shared" si="2"/>
        <v>0.23333333333333334</v>
      </c>
      <c r="O14" s="4" t="str">
        <f t="shared" si="3"/>
        <v/>
      </c>
      <c r="P14" s="4" t="str">
        <f t="shared" si="4"/>
        <v/>
      </c>
      <c r="Q14" s="2" t="s">
        <v>5</v>
      </c>
      <c r="V14" s="2" t="s">
        <v>5</v>
      </c>
      <c r="X14" s="2" t="s">
        <v>103</v>
      </c>
      <c r="Y14" s="2">
        <v>25</v>
      </c>
      <c r="Z14" s="2">
        <v>300</v>
      </c>
      <c r="AA14" s="2">
        <v>30</v>
      </c>
    </row>
    <row r="15" spans="1:30" x14ac:dyDescent="0.25">
      <c r="A15" s="2">
        <v>14</v>
      </c>
      <c r="B15" t="s">
        <v>18</v>
      </c>
      <c r="C15" s="24">
        <v>39.769351999999998</v>
      </c>
      <c r="D15" s="24">
        <v>-0.15249699999999999</v>
      </c>
      <c r="E15" s="5" t="s">
        <v>8</v>
      </c>
      <c r="F15" s="5" t="s">
        <v>8</v>
      </c>
      <c r="G15" s="1" t="s">
        <v>80</v>
      </c>
      <c r="H15" s="2">
        <v>145</v>
      </c>
      <c r="I15" s="2">
        <v>65</v>
      </c>
      <c r="J15" s="2">
        <v>65</v>
      </c>
      <c r="L15" s="4">
        <f t="shared" si="0"/>
        <v>2.2307692307692308</v>
      </c>
      <c r="M15" s="4">
        <f t="shared" si="1"/>
        <v>1</v>
      </c>
      <c r="N15" s="4">
        <f t="shared" si="2"/>
        <v>0.44827586206896552</v>
      </c>
      <c r="O15" s="4" t="str">
        <f t="shared" si="3"/>
        <v/>
      </c>
      <c r="P15" s="4" t="str">
        <f t="shared" si="4"/>
        <v/>
      </c>
      <c r="Q15" s="2" t="s">
        <v>5</v>
      </c>
      <c r="V15" s="2" t="s">
        <v>5</v>
      </c>
      <c r="X15" s="2" t="s">
        <v>103</v>
      </c>
      <c r="Y15" s="2">
        <v>23</v>
      </c>
      <c r="Z15" s="2">
        <v>300</v>
      </c>
      <c r="AA15" s="2">
        <v>30</v>
      </c>
    </row>
    <row r="16" spans="1:30" x14ac:dyDescent="0.25">
      <c r="A16" s="2">
        <v>15</v>
      </c>
      <c r="B16" t="s">
        <v>20</v>
      </c>
      <c r="C16" s="24">
        <v>39.852719</v>
      </c>
      <c r="D16" s="24">
        <v>-8.9627999999999999E-2</v>
      </c>
      <c r="E16" s="1" t="s">
        <v>21</v>
      </c>
      <c r="F16" s="1">
        <v>413</v>
      </c>
      <c r="G16" s="1" t="s">
        <v>80</v>
      </c>
      <c r="H16" s="2">
        <v>80</v>
      </c>
      <c r="I16" s="2">
        <v>45</v>
      </c>
      <c r="J16" s="2">
        <v>42</v>
      </c>
      <c r="L16" s="4">
        <f t="shared" si="0"/>
        <v>1.7777777777777777</v>
      </c>
      <c r="M16" s="4">
        <f t="shared" si="1"/>
        <v>0.93333333333333335</v>
      </c>
      <c r="N16" s="4">
        <f t="shared" si="2"/>
        <v>0.52500000000000002</v>
      </c>
      <c r="O16" s="4" t="str">
        <f t="shared" si="3"/>
        <v/>
      </c>
      <c r="P16" s="4" t="str">
        <f t="shared" si="4"/>
        <v/>
      </c>
      <c r="Q16" s="2" t="s">
        <v>5</v>
      </c>
      <c r="V16" s="2" t="s">
        <v>5</v>
      </c>
      <c r="X16" s="2" t="s">
        <v>103</v>
      </c>
      <c r="Y16" s="2">
        <v>27</v>
      </c>
      <c r="Z16" s="2">
        <v>297</v>
      </c>
      <c r="AA16" s="2">
        <v>31</v>
      </c>
      <c r="AD16" s="1" t="s">
        <v>633</v>
      </c>
    </row>
    <row r="17" spans="1:30" x14ac:dyDescent="0.25">
      <c r="A17" s="2">
        <v>16</v>
      </c>
      <c r="B17" t="s">
        <v>22</v>
      </c>
      <c r="C17" s="24">
        <v>39.937550000000002</v>
      </c>
      <c r="D17" s="24">
        <v>2.0300000000000001E-3</v>
      </c>
      <c r="E17" s="5" t="s">
        <v>8</v>
      </c>
      <c r="F17" s="1">
        <v>414</v>
      </c>
      <c r="G17" s="1" t="s">
        <v>80</v>
      </c>
      <c r="H17" s="2">
        <v>145</v>
      </c>
      <c r="I17" s="2">
        <v>145</v>
      </c>
      <c r="J17" s="2">
        <v>77</v>
      </c>
      <c r="L17" s="4">
        <f t="shared" si="0"/>
        <v>1</v>
      </c>
      <c r="M17" s="4">
        <f t="shared" si="1"/>
        <v>0.53103448275862064</v>
      </c>
      <c r="N17" s="4">
        <f t="shared" si="2"/>
        <v>0.53103448275862064</v>
      </c>
      <c r="O17" s="4" t="str">
        <f t="shared" si="3"/>
        <v/>
      </c>
      <c r="P17" s="4" t="str">
        <f t="shared" si="4"/>
        <v/>
      </c>
      <c r="Q17" s="2" t="s">
        <v>5</v>
      </c>
      <c r="V17" s="2" t="s">
        <v>5</v>
      </c>
      <c r="X17" s="2" t="s">
        <v>103</v>
      </c>
      <c r="Y17" s="2">
        <v>5</v>
      </c>
      <c r="Z17" s="2">
        <v>273</v>
      </c>
      <c r="AA17" s="2">
        <v>10</v>
      </c>
    </row>
    <row r="18" spans="1:30" x14ac:dyDescent="0.25">
      <c r="A18" s="2">
        <v>17</v>
      </c>
      <c r="B18" t="s">
        <v>23</v>
      </c>
      <c r="C18" s="24">
        <v>40.358772999999999</v>
      </c>
      <c r="D18" s="24">
        <v>0.40360800000000002</v>
      </c>
      <c r="E18" s="1" t="s">
        <v>24</v>
      </c>
      <c r="F18" s="1">
        <v>416.1</v>
      </c>
      <c r="G18" s="1" t="s">
        <v>80</v>
      </c>
      <c r="H18" s="2">
        <v>400</v>
      </c>
      <c r="I18" s="2">
        <v>450</v>
      </c>
      <c r="J18" s="2">
        <v>300</v>
      </c>
      <c r="L18" s="4">
        <f t="shared" si="0"/>
        <v>0.88888888888888884</v>
      </c>
      <c r="M18" s="4">
        <f t="shared" si="1"/>
        <v>0.66666666666666663</v>
      </c>
      <c r="N18" s="4">
        <f t="shared" si="2"/>
        <v>0.75</v>
      </c>
      <c r="O18" s="4" t="str">
        <f t="shared" si="3"/>
        <v/>
      </c>
      <c r="P18" s="4" t="str">
        <f t="shared" si="4"/>
        <v/>
      </c>
      <c r="R18" s="2" t="s">
        <v>5</v>
      </c>
      <c r="X18" s="2" t="s">
        <v>103</v>
      </c>
      <c r="Y18" s="6" t="s">
        <v>8</v>
      </c>
      <c r="Z18" s="6">
        <v>300</v>
      </c>
      <c r="AA18" s="2">
        <v>20</v>
      </c>
    </row>
    <row r="19" spans="1:30" x14ac:dyDescent="0.25">
      <c r="A19" s="2">
        <v>18</v>
      </c>
      <c r="B19" t="s">
        <v>25</v>
      </c>
      <c r="C19" s="24">
        <v>41.056856000000003</v>
      </c>
      <c r="D19" s="24">
        <v>1.033709</v>
      </c>
      <c r="E19" s="5" t="s">
        <v>8</v>
      </c>
      <c r="F19" s="1">
        <v>425</v>
      </c>
      <c r="G19" s="1" t="s">
        <v>80</v>
      </c>
      <c r="H19" s="2">
        <v>205</v>
      </c>
      <c r="I19" s="2">
        <v>130</v>
      </c>
      <c r="J19" s="2">
        <v>100</v>
      </c>
      <c r="L19" s="4">
        <f t="shared" si="0"/>
        <v>1.5769230769230769</v>
      </c>
      <c r="M19" s="4">
        <f t="shared" si="1"/>
        <v>0.76923076923076927</v>
      </c>
      <c r="N19" s="4">
        <f t="shared" si="2"/>
        <v>0.48780487804878048</v>
      </c>
      <c r="O19" s="4" t="str">
        <f t="shared" si="3"/>
        <v/>
      </c>
      <c r="P19" s="4" t="str">
        <f t="shared" si="4"/>
        <v/>
      </c>
      <c r="Q19" s="2" t="s">
        <v>5</v>
      </c>
      <c r="V19" s="2" t="s">
        <v>40</v>
      </c>
      <c r="X19" s="2" t="s">
        <v>103</v>
      </c>
      <c r="Y19" s="2">
        <v>60</v>
      </c>
      <c r="Z19" s="2">
        <v>333</v>
      </c>
      <c r="AA19" s="2">
        <v>65</v>
      </c>
    </row>
    <row r="20" spans="1:30" x14ac:dyDescent="0.25">
      <c r="A20" s="2">
        <v>19</v>
      </c>
      <c r="B20" t="s">
        <v>26</v>
      </c>
      <c r="C20" s="24">
        <v>41.058689999999999</v>
      </c>
      <c r="D20" s="24">
        <v>1.0393030000000001</v>
      </c>
      <c r="E20" s="5" t="s">
        <v>8</v>
      </c>
      <c r="F20" s="1">
        <v>425</v>
      </c>
      <c r="G20" s="1" t="s">
        <v>80</v>
      </c>
      <c r="H20" s="2">
        <v>205</v>
      </c>
      <c r="I20" s="2">
        <v>150</v>
      </c>
      <c r="J20" s="2">
        <v>50</v>
      </c>
      <c r="L20" s="4">
        <f t="shared" si="0"/>
        <v>1.3666666666666667</v>
      </c>
      <c r="M20" s="4">
        <f t="shared" si="1"/>
        <v>0.33333333333333331</v>
      </c>
      <c r="N20" s="4">
        <f t="shared" si="2"/>
        <v>0.24390243902439024</v>
      </c>
      <c r="O20" s="4" t="str">
        <f t="shared" si="3"/>
        <v/>
      </c>
      <c r="P20" s="4" t="str">
        <f t="shared" si="4"/>
        <v/>
      </c>
      <c r="Q20" s="2" t="s">
        <v>5</v>
      </c>
      <c r="V20" s="2" t="s">
        <v>40</v>
      </c>
      <c r="X20" s="2" t="s">
        <v>103</v>
      </c>
      <c r="Y20" s="2">
        <v>60</v>
      </c>
      <c r="Z20" s="2">
        <v>333</v>
      </c>
      <c r="AA20" s="2">
        <v>65</v>
      </c>
    </row>
    <row r="21" spans="1:30" x14ac:dyDescent="0.25">
      <c r="A21" s="2">
        <v>20</v>
      </c>
      <c r="B21" t="s">
        <v>27</v>
      </c>
      <c r="C21" s="24">
        <v>41.072068999999999</v>
      </c>
      <c r="D21" s="24">
        <v>1.112975</v>
      </c>
      <c r="E21" s="1" t="s">
        <v>28</v>
      </c>
      <c r="F21" s="1">
        <v>426</v>
      </c>
      <c r="G21" s="1" t="s">
        <v>80</v>
      </c>
      <c r="H21" s="2">
        <v>72</v>
      </c>
      <c r="I21" s="2">
        <v>220</v>
      </c>
      <c r="J21" s="2">
        <v>250</v>
      </c>
      <c r="K21" s="2">
        <v>60</v>
      </c>
      <c r="L21" s="4">
        <f t="shared" si="0"/>
        <v>0.32727272727272727</v>
      </c>
      <c r="M21" s="4">
        <f t="shared" si="1"/>
        <v>1.1363636363636365</v>
      </c>
      <c r="N21" s="4">
        <f t="shared" si="2"/>
        <v>3.4722222222222223</v>
      </c>
      <c r="O21" s="4">
        <f t="shared" si="3"/>
        <v>0.24</v>
      </c>
      <c r="P21" s="4">
        <f t="shared" si="4"/>
        <v>0.27272727272727271</v>
      </c>
      <c r="T21" s="2" t="s">
        <v>5</v>
      </c>
      <c r="V21" s="2" t="s">
        <v>5</v>
      </c>
      <c r="X21" s="2" t="s">
        <v>103</v>
      </c>
      <c r="Y21" s="2">
        <v>72</v>
      </c>
      <c r="Z21" s="2">
        <v>343</v>
      </c>
      <c r="AA21" s="2">
        <v>75</v>
      </c>
    </row>
    <row r="22" spans="1:30" x14ac:dyDescent="0.25">
      <c r="A22" s="2">
        <v>21</v>
      </c>
      <c r="B22" t="s">
        <v>29</v>
      </c>
      <c r="C22" s="24">
        <v>41.131681</v>
      </c>
      <c r="D22" s="24">
        <v>1.3701369999999999</v>
      </c>
      <c r="E22" s="5" t="s">
        <v>8</v>
      </c>
      <c r="F22" s="1">
        <v>429</v>
      </c>
      <c r="G22" s="1" t="s">
        <v>80</v>
      </c>
      <c r="H22" s="2">
        <v>105</v>
      </c>
      <c r="I22" s="2">
        <v>240</v>
      </c>
      <c r="J22" s="2">
        <v>110</v>
      </c>
      <c r="K22" s="2">
        <v>100</v>
      </c>
      <c r="L22" s="4">
        <f t="shared" si="0"/>
        <v>0.4375</v>
      </c>
      <c r="M22" s="4">
        <f t="shared" si="1"/>
        <v>0.45833333333333331</v>
      </c>
      <c r="N22" s="4">
        <f t="shared" si="2"/>
        <v>1.0476190476190477</v>
      </c>
      <c r="O22" s="4">
        <f t="shared" si="3"/>
        <v>0.90909090909090906</v>
      </c>
      <c r="P22" s="4">
        <f t="shared" si="4"/>
        <v>0.41666666666666669</v>
      </c>
      <c r="T22" s="2" t="s">
        <v>5</v>
      </c>
      <c r="V22" s="2" t="s">
        <v>5</v>
      </c>
      <c r="X22" s="2" t="s">
        <v>103</v>
      </c>
      <c r="Y22" s="2">
        <v>79</v>
      </c>
      <c r="Z22" s="2">
        <v>347</v>
      </c>
      <c r="AA22" s="2">
        <v>74</v>
      </c>
    </row>
    <row r="23" spans="1:30" x14ac:dyDescent="0.25">
      <c r="A23" s="2">
        <v>22</v>
      </c>
      <c r="B23" t="s">
        <v>32</v>
      </c>
      <c r="C23" s="24">
        <v>41.179361999999998</v>
      </c>
      <c r="D23" s="24">
        <v>1.525719</v>
      </c>
      <c r="E23" s="5" t="s">
        <v>30</v>
      </c>
      <c r="F23" s="1">
        <v>430</v>
      </c>
      <c r="G23" s="1" t="s">
        <v>80</v>
      </c>
      <c r="H23" s="2">
        <v>205</v>
      </c>
      <c r="I23" s="2">
        <v>250</v>
      </c>
      <c r="J23" s="2">
        <v>120</v>
      </c>
      <c r="L23" s="4">
        <f t="shared" si="0"/>
        <v>0.82</v>
      </c>
      <c r="M23" s="4">
        <f t="shared" si="1"/>
        <v>0.48</v>
      </c>
      <c r="N23" s="4">
        <f t="shared" si="2"/>
        <v>0.58536585365853655</v>
      </c>
      <c r="O23" s="4" t="str">
        <f t="shared" si="3"/>
        <v/>
      </c>
      <c r="P23" s="4" t="str">
        <f t="shared" si="4"/>
        <v/>
      </c>
      <c r="Q23" s="2" t="s">
        <v>5</v>
      </c>
      <c r="V23" s="2" t="s">
        <v>5</v>
      </c>
      <c r="X23" s="2" t="s">
        <v>103</v>
      </c>
      <c r="Y23" s="2">
        <v>75</v>
      </c>
      <c r="Z23" s="2">
        <v>346</v>
      </c>
      <c r="AA23" s="2">
        <v>78</v>
      </c>
      <c r="AD23" s="1"/>
    </row>
    <row r="24" spans="1:30" x14ac:dyDescent="0.25">
      <c r="A24" s="2">
        <v>23</v>
      </c>
      <c r="B24" t="s">
        <v>337</v>
      </c>
      <c r="C24" s="24">
        <v>41.211464999999997</v>
      </c>
      <c r="D24" s="24">
        <v>1.718413</v>
      </c>
      <c r="E24" s="5" t="s">
        <v>8</v>
      </c>
      <c r="F24" s="5" t="s">
        <v>8</v>
      </c>
      <c r="G24" s="1" t="s">
        <v>80</v>
      </c>
      <c r="H24" s="2">
        <v>200</v>
      </c>
      <c r="I24" s="2">
        <v>230</v>
      </c>
      <c r="J24" s="2">
        <v>50</v>
      </c>
      <c r="L24" s="4">
        <f t="shared" si="0"/>
        <v>0.86956521739130432</v>
      </c>
      <c r="M24" s="4">
        <f t="shared" si="1"/>
        <v>0.21739130434782608</v>
      </c>
      <c r="N24" s="4">
        <f t="shared" si="2"/>
        <v>0.25</v>
      </c>
      <c r="O24" s="4" t="str">
        <f t="shared" si="3"/>
        <v/>
      </c>
      <c r="P24" s="4" t="str">
        <f t="shared" si="4"/>
        <v/>
      </c>
      <c r="Q24" s="2" t="s">
        <v>5</v>
      </c>
      <c r="V24" s="2" t="s">
        <v>5</v>
      </c>
      <c r="X24" s="2" t="s">
        <v>103</v>
      </c>
      <c r="Y24" s="2">
        <v>75</v>
      </c>
      <c r="Z24" s="2">
        <v>348</v>
      </c>
      <c r="AA24" s="2">
        <v>72</v>
      </c>
      <c r="AD24" s="1"/>
    </row>
    <row r="25" spans="1:30" x14ac:dyDescent="0.25">
      <c r="A25" s="2">
        <v>24</v>
      </c>
      <c r="B25" t="s">
        <v>31</v>
      </c>
      <c r="C25" s="24">
        <v>41.670900000000003</v>
      </c>
      <c r="D25" s="24">
        <v>2.7909139999999999</v>
      </c>
      <c r="E25" s="5" t="s">
        <v>33</v>
      </c>
      <c r="F25" s="1">
        <v>440</v>
      </c>
      <c r="G25" s="1" t="s">
        <v>80</v>
      </c>
      <c r="H25" s="2">
        <v>115</v>
      </c>
      <c r="I25" s="2">
        <v>130</v>
      </c>
      <c r="J25" s="2">
        <v>15</v>
      </c>
      <c r="L25" s="4">
        <f t="shared" si="0"/>
        <v>0.88461538461538458</v>
      </c>
      <c r="M25" s="4">
        <f t="shared" si="1"/>
        <v>0.11538461538461539</v>
      </c>
      <c r="N25" s="4">
        <f t="shared" si="2"/>
        <v>0.13043478260869565</v>
      </c>
      <c r="O25" s="4" t="str">
        <f t="shared" si="3"/>
        <v/>
      </c>
      <c r="P25" s="4" t="str">
        <f t="shared" si="4"/>
        <v/>
      </c>
      <c r="Q25" s="2" t="s">
        <v>5</v>
      </c>
      <c r="X25" s="2" t="s">
        <v>103</v>
      </c>
      <c r="Y25" s="2">
        <v>35</v>
      </c>
      <c r="Z25" s="2">
        <v>302</v>
      </c>
      <c r="AA25" s="2">
        <v>39</v>
      </c>
    </row>
    <row r="26" spans="1:30" x14ac:dyDescent="0.25">
      <c r="A26" s="2">
        <v>25</v>
      </c>
      <c r="B26" t="s">
        <v>34</v>
      </c>
      <c r="C26" s="24">
        <v>42.135514999999998</v>
      </c>
      <c r="D26" s="24">
        <v>3.122077</v>
      </c>
      <c r="E26" s="1" t="s">
        <v>35</v>
      </c>
      <c r="F26" s="1">
        <v>448</v>
      </c>
      <c r="G26" s="1" t="s">
        <v>80</v>
      </c>
      <c r="H26" s="2">
        <v>135</v>
      </c>
      <c r="I26" s="2">
        <v>115</v>
      </c>
      <c r="J26" s="2">
        <v>10</v>
      </c>
      <c r="L26" s="4">
        <f t="shared" si="0"/>
        <v>1.173913043478261</v>
      </c>
      <c r="M26" s="4">
        <f t="shared" si="1"/>
        <v>8.6956521739130432E-2</v>
      </c>
      <c r="N26" s="4">
        <f t="shared" si="2"/>
        <v>7.407407407407407E-2</v>
      </c>
      <c r="O26" s="4" t="str">
        <f t="shared" si="3"/>
        <v/>
      </c>
      <c r="P26" s="4" t="str">
        <f t="shared" si="4"/>
        <v/>
      </c>
      <c r="Q26" s="2" t="s">
        <v>5</v>
      </c>
      <c r="X26" s="2" t="s">
        <v>103</v>
      </c>
      <c r="Y26" s="2">
        <v>20</v>
      </c>
      <c r="Z26" s="2">
        <v>260</v>
      </c>
      <c r="AA26" s="2">
        <v>350</v>
      </c>
      <c r="AC26" s="1" t="s">
        <v>187</v>
      </c>
      <c r="AD26" s="1"/>
    </row>
    <row r="27" spans="1:30" x14ac:dyDescent="0.25">
      <c r="A27" s="2">
        <v>26</v>
      </c>
      <c r="B27" t="s">
        <v>39</v>
      </c>
      <c r="C27" s="24">
        <v>42.807732000000001</v>
      </c>
      <c r="D27" s="24">
        <v>3.0419740000000002</v>
      </c>
      <c r="E27" s="5" t="s">
        <v>8</v>
      </c>
      <c r="F27" s="5" t="s">
        <v>8</v>
      </c>
      <c r="G27" s="1" t="s">
        <v>38</v>
      </c>
      <c r="H27" s="2">
        <v>70</v>
      </c>
      <c r="I27" s="2">
        <v>135</v>
      </c>
      <c r="J27" s="2">
        <v>45</v>
      </c>
      <c r="K27" s="2">
        <v>80</v>
      </c>
      <c r="L27" s="4">
        <f t="shared" si="0"/>
        <v>0.51851851851851849</v>
      </c>
      <c r="M27" s="4">
        <f t="shared" si="1"/>
        <v>0.33333333333333331</v>
      </c>
      <c r="N27" s="4">
        <f t="shared" si="2"/>
        <v>0.6428571428571429</v>
      </c>
      <c r="O27" s="4">
        <f t="shared" si="3"/>
        <v>1.7777777777777777</v>
      </c>
      <c r="P27" s="4">
        <f t="shared" si="4"/>
        <v>0.59259259259259256</v>
      </c>
      <c r="T27" s="2" t="s">
        <v>5</v>
      </c>
      <c r="V27" s="2" t="s">
        <v>40</v>
      </c>
      <c r="X27" s="2" t="s">
        <v>103</v>
      </c>
      <c r="Y27" s="2">
        <v>3</v>
      </c>
      <c r="Z27" s="2">
        <v>271</v>
      </c>
      <c r="AA27" s="2">
        <v>3</v>
      </c>
    </row>
    <row r="28" spans="1:30" x14ac:dyDescent="0.25">
      <c r="A28" s="2">
        <v>27</v>
      </c>
      <c r="B28" t="s">
        <v>43</v>
      </c>
      <c r="C28" s="24">
        <v>43.235002999999999</v>
      </c>
      <c r="D28" s="24">
        <v>3.2770069999999998</v>
      </c>
      <c r="E28" s="5" t="s">
        <v>8</v>
      </c>
      <c r="F28" s="5" t="s">
        <v>8</v>
      </c>
      <c r="G28" s="1" t="s">
        <v>38</v>
      </c>
      <c r="H28" s="2">
        <v>85</v>
      </c>
      <c r="I28" s="2">
        <v>140</v>
      </c>
      <c r="J28" s="2">
        <v>35</v>
      </c>
      <c r="K28" s="2">
        <v>90</v>
      </c>
      <c r="L28" s="4">
        <f t="shared" si="0"/>
        <v>0.6071428571428571</v>
      </c>
      <c r="M28" s="4">
        <f t="shared" si="1"/>
        <v>0.25</v>
      </c>
      <c r="N28" s="4">
        <f t="shared" si="2"/>
        <v>0.41176470588235292</v>
      </c>
      <c r="O28" s="4">
        <f t="shared" si="3"/>
        <v>2.5714285714285716</v>
      </c>
      <c r="P28" s="4">
        <f t="shared" si="4"/>
        <v>0.6428571428571429</v>
      </c>
      <c r="T28" s="2" t="s">
        <v>5</v>
      </c>
      <c r="V28" s="2" t="s">
        <v>40</v>
      </c>
      <c r="X28" s="2" t="s">
        <v>103</v>
      </c>
      <c r="Y28" s="2">
        <v>49</v>
      </c>
      <c r="Z28" s="2">
        <v>315</v>
      </c>
      <c r="AA28" s="2">
        <v>49</v>
      </c>
      <c r="AC28" s="1" t="s">
        <v>187</v>
      </c>
      <c r="AD28" s="1"/>
    </row>
    <row r="29" spans="1:30" x14ac:dyDescent="0.25">
      <c r="A29" s="2">
        <v>28</v>
      </c>
      <c r="B29" t="s">
        <v>42</v>
      </c>
      <c r="C29" s="24">
        <v>43.235002999999999</v>
      </c>
      <c r="D29" s="24">
        <v>3.2770069999999998</v>
      </c>
      <c r="E29" s="5" t="s">
        <v>8</v>
      </c>
      <c r="F29" s="5" t="s">
        <v>8</v>
      </c>
      <c r="G29" s="1" t="s">
        <v>38</v>
      </c>
      <c r="H29" s="2">
        <v>70</v>
      </c>
      <c r="I29" s="2">
        <v>150</v>
      </c>
      <c r="J29" s="2">
        <v>40</v>
      </c>
      <c r="K29" s="2">
        <v>65</v>
      </c>
      <c r="L29" s="4">
        <f t="shared" si="0"/>
        <v>0.46666666666666667</v>
      </c>
      <c r="M29" s="4">
        <f t="shared" si="1"/>
        <v>0.26666666666666666</v>
      </c>
      <c r="N29" s="4">
        <f t="shared" si="2"/>
        <v>0.5714285714285714</v>
      </c>
      <c r="O29" s="4">
        <f t="shared" si="3"/>
        <v>1.625</v>
      </c>
      <c r="P29" s="4">
        <f t="shared" si="4"/>
        <v>0.43333333333333335</v>
      </c>
      <c r="U29" s="2" t="s">
        <v>5</v>
      </c>
      <c r="V29" s="2" t="s">
        <v>40</v>
      </c>
      <c r="X29" s="2" t="s">
        <v>103</v>
      </c>
      <c r="Y29" s="2">
        <v>55</v>
      </c>
      <c r="Z29" s="2">
        <v>322</v>
      </c>
      <c r="AA29" s="2">
        <v>55</v>
      </c>
      <c r="AD29" s="1"/>
    </row>
    <row r="30" spans="1:30" x14ac:dyDescent="0.25">
      <c r="A30" s="2">
        <v>29</v>
      </c>
      <c r="B30" t="s">
        <v>44</v>
      </c>
      <c r="C30" s="24">
        <v>43.243169999999999</v>
      </c>
      <c r="D30" s="24">
        <v>3.2918599999999998</v>
      </c>
      <c r="E30" s="5" t="s">
        <v>8</v>
      </c>
      <c r="F30" s="5" t="s">
        <v>8</v>
      </c>
      <c r="G30" s="1" t="s">
        <v>38</v>
      </c>
      <c r="H30" s="2">
        <v>220</v>
      </c>
      <c r="I30" s="2">
        <v>195</v>
      </c>
      <c r="J30" s="2">
        <v>110</v>
      </c>
      <c r="L30" s="4">
        <f t="shared" si="0"/>
        <v>1.1282051282051282</v>
      </c>
      <c r="M30" s="4">
        <f t="shared" si="1"/>
        <v>0.5641025641025641</v>
      </c>
      <c r="N30" s="4">
        <f t="shared" si="2"/>
        <v>0.5</v>
      </c>
      <c r="O30" s="4" t="str">
        <f t="shared" si="3"/>
        <v/>
      </c>
      <c r="P30" s="4" t="str">
        <f t="shared" si="4"/>
        <v/>
      </c>
      <c r="Q30" s="2" t="s">
        <v>5</v>
      </c>
      <c r="V30" s="2" t="s">
        <v>5</v>
      </c>
      <c r="X30" s="2" t="s">
        <v>103</v>
      </c>
      <c r="Y30" s="2">
        <v>55</v>
      </c>
      <c r="Z30" s="2">
        <v>327</v>
      </c>
      <c r="AA30" s="2">
        <v>58</v>
      </c>
      <c r="AD30" s="1"/>
    </row>
    <row r="31" spans="1:30" x14ac:dyDescent="0.25">
      <c r="A31" s="2">
        <v>30</v>
      </c>
      <c r="B31" t="s">
        <v>45</v>
      </c>
      <c r="C31" s="24">
        <v>43.274121999999998</v>
      </c>
      <c r="D31" s="24">
        <v>3.4737119999999999</v>
      </c>
      <c r="E31" s="5" t="s">
        <v>8</v>
      </c>
      <c r="F31" s="5" t="s">
        <v>8</v>
      </c>
      <c r="G31" s="1" t="s">
        <v>38</v>
      </c>
      <c r="H31" s="2">
        <v>125</v>
      </c>
      <c r="I31" s="2">
        <v>180</v>
      </c>
      <c r="J31" s="2">
        <v>27</v>
      </c>
      <c r="L31" s="4">
        <f t="shared" si="0"/>
        <v>0.69444444444444442</v>
      </c>
      <c r="M31" s="4">
        <f t="shared" si="1"/>
        <v>0.15</v>
      </c>
      <c r="N31" s="4">
        <f t="shared" si="2"/>
        <v>0.216</v>
      </c>
      <c r="O31" s="4" t="str">
        <f t="shared" si="3"/>
        <v/>
      </c>
      <c r="P31" s="4" t="str">
        <f t="shared" si="4"/>
        <v/>
      </c>
      <c r="Q31" s="2" t="s">
        <v>5</v>
      </c>
      <c r="V31" s="2" t="s">
        <v>40</v>
      </c>
      <c r="X31" s="2" t="s">
        <v>103</v>
      </c>
      <c r="Y31" s="2">
        <v>97</v>
      </c>
      <c r="Z31" s="2">
        <v>360</v>
      </c>
      <c r="AA31" s="2">
        <v>103</v>
      </c>
    </row>
    <row r="32" spans="1:30" x14ac:dyDescent="0.25">
      <c r="A32" s="2">
        <v>31</v>
      </c>
      <c r="B32" t="s">
        <v>47</v>
      </c>
      <c r="C32" s="24">
        <v>43.427720000000001</v>
      </c>
      <c r="D32" s="24">
        <v>3.76525</v>
      </c>
      <c r="E32" s="5" t="s">
        <v>8</v>
      </c>
      <c r="F32" s="5" t="s">
        <v>8</v>
      </c>
      <c r="G32" s="1" t="s">
        <v>38</v>
      </c>
      <c r="H32" s="2">
        <v>60</v>
      </c>
      <c r="I32" s="2">
        <v>60</v>
      </c>
      <c r="J32" s="2">
        <v>24</v>
      </c>
      <c r="L32" s="4">
        <f t="shared" si="0"/>
        <v>1</v>
      </c>
      <c r="M32" s="4">
        <f t="shared" si="1"/>
        <v>0.4</v>
      </c>
      <c r="N32" s="4">
        <f t="shared" si="2"/>
        <v>0.4</v>
      </c>
      <c r="O32" s="4" t="str">
        <f t="shared" si="3"/>
        <v/>
      </c>
      <c r="P32" s="4" t="str">
        <f t="shared" si="4"/>
        <v/>
      </c>
      <c r="Q32" s="2" t="s">
        <v>5</v>
      </c>
      <c r="V32" s="2" t="s">
        <v>40</v>
      </c>
      <c r="X32" s="2" t="s">
        <v>103</v>
      </c>
      <c r="Y32" s="2">
        <v>70</v>
      </c>
      <c r="Z32" s="2">
        <v>341</v>
      </c>
      <c r="AA32" s="2">
        <v>70</v>
      </c>
    </row>
    <row r="33" spans="1:29" x14ac:dyDescent="0.25">
      <c r="A33" s="2">
        <v>32</v>
      </c>
      <c r="B33" t="s">
        <v>48</v>
      </c>
      <c r="C33" s="24">
        <v>43.519503999999998</v>
      </c>
      <c r="D33" s="24">
        <v>3.9210919999999998</v>
      </c>
      <c r="E33" s="5" t="s">
        <v>8</v>
      </c>
      <c r="F33" s="5" t="s">
        <v>8</v>
      </c>
      <c r="G33" s="1" t="s">
        <v>38</v>
      </c>
      <c r="H33" s="2">
        <v>115</v>
      </c>
      <c r="I33" s="2">
        <v>170</v>
      </c>
      <c r="J33" s="2">
        <v>65</v>
      </c>
      <c r="K33" s="2">
        <v>75</v>
      </c>
      <c r="L33" s="4">
        <f t="shared" si="0"/>
        <v>0.67647058823529416</v>
      </c>
      <c r="M33" s="4">
        <f t="shared" si="1"/>
        <v>0.38235294117647056</v>
      </c>
      <c r="N33" s="4">
        <f t="shared" si="2"/>
        <v>0.56521739130434778</v>
      </c>
      <c r="O33" s="4">
        <f t="shared" si="3"/>
        <v>1.1538461538461537</v>
      </c>
      <c r="P33" s="4">
        <f t="shared" si="4"/>
        <v>0.44117647058823528</v>
      </c>
      <c r="T33" s="2" t="s">
        <v>5</v>
      </c>
      <c r="V33" s="2" t="s">
        <v>40</v>
      </c>
      <c r="X33" s="2" t="s">
        <v>103</v>
      </c>
      <c r="Y33" s="2">
        <v>59</v>
      </c>
      <c r="Z33" s="2">
        <v>331</v>
      </c>
      <c r="AA33" s="2">
        <v>61</v>
      </c>
    </row>
    <row r="34" spans="1:29" x14ac:dyDescent="0.25">
      <c r="A34" s="2">
        <v>33</v>
      </c>
      <c r="B34" t="s">
        <v>49</v>
      </c>
      <c r="C34" s="24">
        <v>43.542718999999998</v>
      </c>
      <c r="D34" s="24">
        <v>3.9835929999999999</v>
      </c>
      <c r="E34" s="5" t="s">
        <v>8</v>
      </c>
      <c r="F34" s="5" t="s">
        <v>8</v>
      </c>
      <c r="G34" s="1" t="s">
        <v>38</v>
      </c>
      <c r="H34" s="2">
        <v>150</v>
      </c>
      <c r="I34" s="2">
        <v>150</v>
      </c>
      <c r="J34" s="2">
        <v>15</v>
      </c>
      <c r="L34" s="4">
        <f t="shared" ref="L34:L66" si="5">H34/I34</f>
        <v>1</v>
      </c>
      <c r="M34" s="4">
        <f t="shared" ref="M34:M66" si="6">J34/I34</f>
        <v>0.1</v>
      </c>
      <c r="N34" s="4">
        <f t="shared" si="2"/>
        <v>0.1</v>
      </c>
      <c r="O34" s="4" t="str">
        <f t="shared" si="3"/>
        <v/>
      </c>
      <c r="P34" s="4" t="str">
        <f t="shared" si="4"/>
        <v/>
      </c>
      <c r="Q34" s="2" t="s">
        <v>5</v>
      </c>
      <c r="V34" s="2" t="s">
        <v>40</v>
      </c>
      <c r="X34" s="2" t="s">
        <v>103</v>
      </c>
      <c r="Y34" s="2">
        <v>64</v>
      </c>
      <c r="Z34" s="2">
        <v>333</v>
      </c>
      <c r="AA34" s="2">
        <v>65</v>
      </c>
    </row>
    <row r="35" spans="1:29" x14ac:dyDescent="0.25">
      <c r="A35" s="2">
        <v>34</v>
      </c>
      <c r="B35" t="s">
        <v>50</v>
      </c>
      <c r="C35" s="24">
        <v>43.185104000000003</v>
      </c>
      <c r="D35" s="24">
        <v>5.6203510000000003</v>
      </c>
      <c r="E35" s="5" t="s">
        <v>8</v>
      </c>
      <c r="F35" s="5" t="s">
        <v>8</v>
      </c>
      <c r="G35" s="1" t="s">
        <v>38</v>
      </c>
      <c r="H35" s="2">
        <v>150</v>
      </c>
      <c r="I35" s="2">
        <v>75</v>
      </c>
      <c r="J35" s="2">
        <v>75</v>
      </c>
      <c r="L35" s="4">
        <f t="shared" si="5"/>
        <v>2</v>
      </c>
      <c r="M35" s="4">
        <f t="shared" si="6"/>
        <v>1</v>
      </c>
      <c r="N35" s="4">
        <f t="shared" si="2"/>
        <v>0.5</v>
      </c>
      <c r="O35" s="4" t="str">
        <f t="shared" si="3"/>
        <v/>
      </c>
      <c r="P35" s="4" t="str">
        <f t="shared" si="4"/>
        <v/>
      </c>
      <c r="Q35" s="2" t="s">
        <v>5</v>
      </c>
      <c r="V35" s="2" t="s">
        <v>5</v>
      </c>
      <c r="X35" s="2" t="s">
        <v>103</v>
      </c>
      <c r="Y35" s="2">
        <v>62</v>
      </c>
      <c r="Z35" s="2">
        <v>327</v>
      </c>
      <c r="AA35" s="2">
        <v>61</v>
      </c>
    </row>
    <row r="36" spans="1:29" x14ac:dyDescent="0.25">
      <c r="A36" s="2">
        <v>35</v>
      </c>
      <c r="B36" t="s">
        <v>51</v>
      </c>
      <c r="C36" s="24">
        <v>43.061750000000004</v>
      </c>
      <c r="D36" s="24">
        <v>6.140841</v>
      </c>
      <c r="E36" s="5" t="s">
        <v>55</v>
      </c>
      <c r="F36" s="5">
        <v>683</v>
      </c>
      <c r="G36" s="1" t="s">
        <v>38</v>
      </c>
      <c r="H36" s="2">
        <v>7300</v>
      </c>
      <c r="I36" s="2">
        <v>5000</v>
      </c>
      <c r="J36" s="2">
        <v>1350</v>
      </c>
      <c r="L36" s="4">
        <f t="shared" si="5"/>
        <v>1.46</v>
      </c>
      <c r="M36" s="4">
        <f t="shared" si="6"/>
        <v>0.27</v>
      </c>
      <c r="N36" s="4">
        <f t="shared" si="2"/>
        <v>0.18493150684931506</v>
      </c>
      <c r="O36" s="4" t="str">
        <f t="shared" si="3"/>
        <v/>
      </c>
      <c r="P36" s="4" t="str">
        <f t="shared" si="4"/>
        <v/>
      </c>
      <c r="Q36" s="2" t="s">
        <v>5</v>
      </c>
      <c r="X36" s="2" t="s">
        <v>103</v>
      </c>
      <c r="Y36" s="2">
        <v>90</v>
      </c>
      <c r="Z36" s="2">
        <v>0</v>
      </c>
      <c r="AA36" s="6" t="s">
        <v>8</v>
      </c>
      <c r="AB36" s="6"/>
      <c r="AC36" s="73" t="s">
        <v>675</v>
      </c>
    </row>
    <row r="37" spans="1:29" x14ac:dyDescent="0.25">
      <c r="A37" s="2">
        <v>36</v>
      </c>
      <c r="B37" t="s">
        <v>52</v>
      </c>
      <c r="C37" s="24">
        <v>43.396586999999997</v>
      </c>
      <c r="D37" s="24">
        <v>6.7321330000000001</v>
      </c>
      <c r="E37" s="5" t="s">
        <v>8</v>
      </c>
      <c r="F37" s="5">
        <v>702</v>
      </c>
      <c r="G37" s="1" t="s">
        <v>38</v>
      </c>
      <c r="H37" s="2">
        <v>120</v>
      </c>
      <c r="I37" s="2">
        <v>140</v>
      </c>
      <c r="J37" s="2">
        <v>20</v>
      </c>
      <c r="L37" s="4">
        <f t="shared" si="5"/>
        <v>0.8571428571428571</v>
      </c>
      <c r="M37" s="4">
        <f t="shared" si="6"/>
        <v>0.14285714285714285</v>
      </c>
      <c r="N37" s="4">
        <f t="shared" si="2"/>
        <v>0.16666666666666666</v>
      </c>
      <c r="O37" s="4" t="str">
        <f t="shared" si="3"/>
        <v/>
      </c>
      <c r="P37" s="4" t="str">
        <f t="shared" si="4"/>
        <v/>
      </c>
      <c r="Q37" s="2" t="s">
        <v>5</v>
      </c>
      <c r="V37" s="2" t="s">
        <v>40</v>
      </c>
      <c r="X37" s="2" t="s">
        <v>103</v>
      </c>
      <c r="Y37" s="2">
        <v>17</v>
      </c>
      <c r="Z37" s="2">
        <v>285</v>
      </c>
      <c r="AA37" s="2">
        <v>16</v>
      </c>
    </row>
    <row r="38" spans="1:29" x14ac:dyDescent="0.25">
      <c r="A38" s="2">
        <v>37</v>
      </c>
      <c r="B38" t="s">
        <v>57</v>
      </c>
      <c r="C38" s="24">
        <v>41.466610000000003</v>
      </c>
      <c r="D38" s="24">
        <v>9.2676280000000002</v>
      </c>
      <c r="E38" s="5" t="s">
        <v>8</v>
      </c>
      <c r="F38" s="5" t="s">
        <v>8</v>
      </c>
      <c r="G38" s="1" t="s">
        <v>58</v>
      </c>
      <c r="H38" s="2">
        <v>650</v>
      </c>
      <c r="I38" s="2">
        <v>300</v>
      </c>
      <c r="J38" s="2">
        <v>100</v>
      </c>
      <c r="L38" s="4">
        <f t="shared" si="5"/>
        <v>2.1666666666666665</v>
      </c>
      <c r="M38" s="4">
        <f t="shared" si="6"/>
        <v>0.33333333333333331</v>
      </c>
      <c r="N38" s="4">
        <f t="shared" si="2"/>
        <v>0.15384615384615385</v>
      </c>
      <c r="O38" s="4" t="str">
        <f t="shared" si="3"/>
        <v/>
      </c>
      <c r="P38" s="4" t="str">
        <f t="shared" si="4"/>
        <v/>
      </c>
      <c r="Q38" s="2" t="s">
        <v>5</v>
      </c>
      <c r="X38" s="2" t="s">
        <v>103</v>
      </c>
      <c r="Y38" s="6" t="s">
        <v>8</v>
      </c>
      <c r="Z38" s="6">
        <v>292</v>
      </c>
      <c r="AA38" s="2">
        <v>25</v>
      </c>
    </row>
    <row r="39" spans="1:29" x14ac:dyDescent="0.25">
      <c r="A39" s="2">
        <v>38</v>
      </c>
      <c r="B39" t="s">
        <v>59</v>
      </c>
      <c r="C39" s="24">
        <v>41.193339999999999</v>
      </c>
      <c r="D39" s="24">
        <v>9.3184950000000004</v>
      </c>
      <c r="E39" s="5" t="s">
        <v>8</v>
      </c>
      <c r="F39" s="5" t="s">
        <v>8</v>
      </c>
      <c r="G39" s="1" t="s">
        <v>60</v>
      </c>
      <c r="H39" s="2">
        <v>550</v>
      </c>
      <c r="I39" s="2">
        <v>550</v>
      </c>
      <c r="J39" s="2">
        <v>15</v>
      </c>
      <c r="L39" s="4">
        <f t="shared" si="5"/>
        <v>1</v>
      </c>
      <c r="M39" s="4">
        <f t="shared" si="6"/>
        <v>2.7272727272727271E-2</v>
      </c>
      <c r="N39" s="4">
        <f t="shared" si="2"/>
        <v>2.7272727272727271E-2</v>
      </c>
      <c r="O39" s="4" t="str">
        <f t="shared" si="3"/>
        <v/>
      </c>
      <c r="P39" s="4" t="str">
        <f t="shared" si="4"/>
        <v/>
      </c>
      <c r="S39" s="2" t="s">
        <v>5</v>
      </c>
      <c r="X39" s="2" t="s">
        <v>103</v>
      </c>
      <c r="Y39" s="6" t="s">
        <v>8</v>
      </c>
      <c r="Z39" s="6">
        <v>185</v>
      </c>
      <c r="AA39" s="2">
        <v>90</v>
      </c>
    </row>
    <row r="40" spans="1:29" x14ac:dyDescent="0.25">
      <c r="A40" s="2">
        <v>39</v>
      </c>
      <c r="B40" t="s">
        <v>61</v>
      </c>
      <c r="C40" s="24">
        <v>38.988750000000003</v>
      </c>
      <c r="D40" s="24">
        <v>9.0130110000000005</v>
      </c>
      <c r="E40" s="5" t="s">
        <v>61</v>
      </c>
      <c r="F40" s="5">
        <v>767</v>
      </c>
      <c r="G40" s="1" t="s">
        <v>60</v>
      </c>
      <c r="H40" s="2">
        <v>900</v>
      </c>
      <c r="I40" s="2">
        <v>400</v>
      </c>
      <c r="J40" s="2">
        <v>80</v>
      </c>
      <c r="L40" s="4">
        <f t="shared" si="5"/>
        <v>2.25</v>
      </c>
      <c r="M40" s="4">
        <f t="shared" si="6"/>
        <v>0.2</v>
      </c>
      <c r="N40" s="4">
        <f t="shared" si="2"/>
        <v>8.8888888888888892E-2</v>
      </c>
      <c r="O40" s="4" t="str">
        <f t="shared" si="3"/>
        <v/>
      </c>
      <c r="P40" s="4" t="str">
        <f t="shared" si="4"/>
        <v/>
      </c>
      <c r="Q40" s="2" t="s">
        <v>5</v>
      </c>
      <c r="X40" s="2" t="s">
        <v>103</v>
      </c>
      <c r="Y40" s="6">
        <v>72</v>
      </c>
      <c r="Z40" s="6">
        <v>349</v>
      </c>
      <c r="AA40" s="2">
        <v>50</v>
      </c>
    </row>
    <row r="41" spans="1:29" x14ac:dyDescent="0.25">
      <c r="A41" s="2">
        <v>40</v>
      </c>
      <c r="B41" t="s">
        <v>62</v>
      </c>
      <c r="C41" s="24">
        <v>39.058753000000003</v>
      </c>
      <c r="D41" s="24">
        <v>8.4756409999999995</v>
      </c>
      <c r="E41" s="5" t="s">
        <v>63</v>
      </c>
      <c r="F41" s="5">
        <v>777</v>
      </c>
      <c r="G41" s="1" t="s">
        <v>60</v>
      </c>
      <c r="H41" s="2">
        <v>18000</v>
      </c>
      <c r="I41" s="2">
        <v>5000</v>
      </c>
      <c r="J41" s="2">
        <v>150</v>
      </c>
      <c r="L41" s="4">
        <f t="shared" si="5"/>
        <v>3.6</v>
      </c>
      <c r="M41" s="4">
        <f t="shared" si="6"/>
        <v>0.03</v>
      </c>
      <c r="N41" s="4">
        <f t="shared" si="2"/>
        <v>8.3333333333333332E-3</v>
      </c>
      <c r="O41" s="4" t="str">
        <f t="shared" si="3"/>
        <v/>
      </c>
      <c r="P41" s="4" t="str">
        <f t="shared" si="4"/>
        <v/>
      </c>
      <c r="S41" s="2" t="s">
        <v>5</v>
      </c>
      <c r="X41" s="6" t="s">
        <v>8</v>
      </c>
      <c r="Y41" s="6">
        <v>340</v>
      </c>
      <c r="Z41" s="6">
        <v>64</v>
      </c>
      <c r="AA41" s="6" t="s">
        <v>8</v>
      </c>
      <c r="AB41" s="6"/>
      <c r="AC41" s="73" t="s">
        <v>675</v>
      </c>
    </row>
    <row r="42" spans="1:29" x14ac:dyDescent="0.25">
      <c r="A42" s="2">
        <v>41</v>
      </c>
      <c r="B42" t="s">
        <v>64</v>
      </c>
      <c r="C42" s="24">
        <v>40.036006</v>
      </c>
      <c r="D42" s="24">
        <v>8.4070169999999997</v>
      </c>
      <c r="E42" s="5" t="s">
        <v>65</v>
      </c>
      <c r="F42" s="5">
        <v>789</v>
      </c>
      <c r="G42" s="1" t="s">
        <v>60</v>
      </c>
      <c r="H42" s="2">
        <v>3600</v>
      </c>
      <c r="I42" s="2">
        <v>1000</v>
      </c>
      <c r="J42" s="2">
        <v>1250</v>
      </c>
      <c r="L42" s="4">
        <f t="shared" si="5"/>
        <v>3.6</v>
      </c>
      <c r="M42" s="4">
        <f t="shared" si="6"/>
        <v>1.25</v>
      </c>
      <c r="N42" s="4">
        <f t="shared" si="2"/>
        <v>0.34722222222222221</v>
      </c>
      <c r="O42" s="4" t="str">
        <f t="shared" si="3"/>
        <v/>
      </c>
      <c r="P42" s="4" t="str">
        <f t="shared" si="4"/>
        <v/>
      </c>
      <c r="Q42" s="2" t="s">
        <v>5</v>
      </c>
      <c r="X42" s="2" t="s">
        <v>103</v>
      </c>
      <c r="Y42" s="6">
        <v>40</v>
      </c>
      <c r="Z42" s="6">
        <v>125</v>
      </c>
      <c r="AA42" s="6" t="s">
        <v>8</v>
      </c>
      <c r="AB42" s="6"/>
    </row>
    <row r="43" spans="1:29" x14ac:dyDescent="0.25">
      <c r="A43" s="2">
        <v>42</v>
      </c>
      <c r="B43" t="s">
        <v>655</v>
      </c>
      <c r="C43" s="24">
        <v>42.975999999999999</v>
      </c>
      <c r="D43" s="24">
        <v>10.545999999999999</v>
      </c>
      <c r="E43" s="5" t="s">
        <v>656</v>
      </c>
      <c r="F43" s="5">
        <v>859</v>
      </c>
      <c r="G43" s="1" t="s">
        <v>54</v>
      </c>
      <c r="H43" s="2">
        <v>9000</v>
      </c>
      <c r="I43" s="2">
        <v>11000</v>
      </c>
      <c r="J43" s="2">
        <v>6100</v>
      </c>
      <c r="L43" s="4">
        <f t="shared" ref="L43" si="7">H43/I43</f>
        <v>0.81818181818181823</v>
      </c>
      <c r="M43" s="4">
        <f t="shared" ref="M43" si="8">J43/I43</f>
        <v>0.55454545454545456</v>
      </c>
      <c r="N43" s="4">
        <f t="shared" ref="N43" si="9">J43/H43</f>
        <v>0.67777777777777781</v>
      </c>
      <c r="O43" s="4" t="str">
        <f t="shared" ref="O43" si="10">IF(K43=0,"",K43/J43)</f>
        <v/>
      </c>
      <c r="P43" s="4" t="str">
        <f t="shared" ref="P43" si="11">IF(K43=0,"",K43/I43)</f>
        <v/>
      </c>
      <c r="R43" s="2" t="s">
        <v>5</v>
      </c>
      <c r="X43" s="2" t="s">
        <v>103</v>
      </c>
      <c r="Y43" s="6">
        <v>150</v>
      </c>
      <c r="Z43" s="6">
        <v>230</v>
      </c>
      <c r="AA43" s="6" t="s">
        <v>8</v>
      </c>
      <c r="AB43" s="6"/>
      <c r="AC43" s="73" t="s">
        <v>675</v>
      </c>
    </row>
    <row r="44" spans="1:29" x14ac:dyDescent="0.25">
      <c r="A44" s="2">
        <v>43</v>
      </c>
      <c r="B44" t="s">
        <v>53</v>
      </c>
      <c r="C44" s="24">
        <v>42.438259000000002</v>
      </c>
      <c r="D44" s="24">
        <v>11.213673999999999</v>
      </c>
      <c r="E44" s="1" t="s">
        <v>56</v>
      </c>
      <c r="F44" s="1">
        <v>887</v>
      </c>
      <c r="G44" s="1" t="s">
        <v>54</v>
      </c>
      <c r="H44" s="2">
        <v>11600</v>
      </c>
      <c r="I44" s="2">
        <v>5500</v>
      </c>
      <c r="J44" s="2">
        <v>4800</v>
      </c>
      <c r="L44" s="4">
        <f t="shared" si="5"/>
        <v>2.1090909090909089</v>
      </c>
      <c r="M44" s="4">
        <f t="shared" si="6"/>
        <v>0.87272727272727268</v>
      </c>
      <c r="N44" s="4">
        <f t="shared" si="2"/>
        <v>0.41379310344827586</v>
      </c>
      <c r="O44" s="4" t="str">
        <f t="shared" si="3"/>
        <v/>
      </c>
      <c r="P44" s="4" t="str">
        <f t="shared" si="4"/>
        <v/>
      </c>
      <c r="Q44" s="2" t="s">
        <v>5</v>
      </c>
      <c r="X44" s="2" t="s">
        <v>103</v>
      </c>
      <c r="Y44" s="6" t="s">
        <v>8</v>
      </c>
      <c r="Z44" s="6">
        <v>45</v>
      </c>
      <c r="AA44" s="6" t="s">
        <v>8</v>
      </c>
      <c r="AB44" s="6"/>
      <c r="AC44" s="73" t="s">
        <v>675</v>
      </c>
    </row>
    <row r="45" spans="1:29" x14ac:dyDescent="0.25">
      <c r="A45" s="2">
        <v>44</v>
      </c>
      <c r="B45" t="s">
        <v>66</v>
      </c>
      <c r="C45" s="24">
        <v>41.955879000000003</v>
      </c>
      <c r="D45" s="24">
        <v>12.049590999999999</v>
      </c>
      <c r="F45" s="1">
        <v>908</v>
      </c>
      <c r="G45" s="1" t="s">
        <v>54</v>
      </c>
      <c r="H45" s="2">
        <v>300</v>
      </c>
      <c r="I45" s="2">
        <v>180</v>
      </c>
      <c r="J45" s="2">
        <v>130</v>
      </c>
      <c r="L45" s="4">
        <f t="shared" si="5"/>
        <v>1.6666666666666667</v>
      </c>
      <c r="M45" s="4">
        <f t="shared" si="6"/>
        <v>0.72222222222222221</v>
      </c>
      <c r="N45" s="4">
        <f t="shared" si="2"/>
        <v>0.43333333333333335</v>
      </c>
      <c r="O45" s="4" t="str">
        <f t="shared" si="3"/>
        <v/>
      </c>
      <c r="P45" s="4" t="str">
        <f t="shared" si="4"/>
        <v/>
      </c>
      <c r="Q45" s="2" t="s">
        <v>5</v>
      </c>
      <c r="V45" s="2" t="s">
        <v>5</v>
      </c>
      <c r="X45" s="2" t="s">
        <v>103</v>
      </c>
      <c r="Y45" s="2">
        <v>120</v>
      </c>
      <c r="Z45" s="2">
        <v>33</v>
      </c>
      <c r="AA45" s="2">
        <v>130</v>
      </c>
    </row>
    <row r="46" spans="1:29" x14ac:dyDescent="0.25">
      <c r="A46" s="2">
        <v>45</v>
      </c>
      <c r="B46" t="s">
        <v>67</v>
      </c>
      <c r="C46" s="24">
        <v>41.409726999999997</v>
      </c>
      <c r="D46" s="24">
        <v>12.765063</v>
      </c>
      <c r="E46" s="1" t="s">
        <v>68</v>
      </c>
      <c r="F46" s="1">
        <v>949</v>
      </c>
      <c r="G46" s="1" t="s">
        <v>54</v>
      </c>
      <c r="H46" s="2">
        <v>150</v>
      </c>
      <c r="I46" s="2">
        <v>200</v>
      </c>
      <c r="J46" s="2">
        <v>60</v>
      </c>
      <c r="L46" s="4">
        <f t="shared" si="5"/>
        <v>0.75</v>
      </c>
      <c r="M46" s="4">
        <f t="shared" si="6"/>
        <v>0.3</v>
      </c>
      <c r="N46" s="4">
        <f t="shared" si="2"/>
        <v>0.4</v>
      </c>
      <c r="O46" s="4" t="str">
        <f t="shared" si="3"/>
        <v/>
      </c>
      <c r="P46" s="4" t="str">
        <f t="shared" si="4"/>
        <v/>
      </c>
      <c r="Q46" s="2" t="s">
        <v>5</v>
      </c>
      <c r="X46" s="2" t="s">
        <v>103</v>
      </c>
      <c r="Y46" s="2">
        <v>100</v>
      </c>
      <c r="Z46" s="2">
        <v>355</v>
      </c>
      <c r="AA46" s="6" t="s">
        <v>8</v>
      </c>
      <c r="AB46" s="6"/>
      <c r="AC46" s="73" t="s">
        <v>664</v>
      </c>
    </row>
    <row r="47" spans="1:29" x14ac:dyDescent="0.25">
      <c r="A47" s="2">
        <v>46</v>
      </c>
      <c r="B47" t="s">
        <v>70</v>
      </c>
      <c r="C47" s="24">
        <v>41.258094</v>
      </c>
      <c r="D47" s="24">
        <v>13.072224</v>
      </c>
      <c r="E47" s="1" t="s">
        <v>69</v>
      </c>
      <c r="F47" s="1">
        <v>953</v>
      </c>
      <c r="G47" s="1" t="s">
        <v>54</v>
      </c>
      <c r="H47" s="2">
        <v>5800</v>
      </c>
      <c r="I47" s="2">
        <v>9000</v>
      </c>
      <c r="J47" s="2">
        <v>5500</v>
      </c>
      <c r="L47" s="4">
        <f t="shared" si="5"/>
        <v>0.64444444444444449</v>
      </c>
      <c r="M47" s="4">
        <f t="shared" si="6"/>
        <v>0.61111111111111116</v>
      </c>
      <c r="N47" s="4">
        <f t="shared" si="2"/>
        <v>0.94827586206896552</v>
      </c>
      <c r="O47" s="4" t="str">
        <f t="shared" si="3"/>
        <v/>
      </c>
      <c r="P47" s="4" t="str">
        <f t="shared" si="4"/>
        <v/>
      </c>
      <c r="R47" s="2" t="s">
        <v>5</v>
      </c>
      <c r="X47" s="2" t="s">
        <v>103</v>
      </c>
      <c r="Y47" s="2">
        <v>105</v>
      </c>
      <c r="Z47" s="2">
        <v>15</v>
      </c>
      <c r="AA47" s="6" t="s">
        <v>8</v>
      </c>
      <c r="AB47" s="6"/>
    </row>
    <row r="48" spans="1:29" x14ac:dyDescent="0.25">
      <c r="A48" s="2">
        <v>47</v>
      </c>
      <c r="B48" t="s">
        <v>72</v>
      </c>
      <c r="C48" s="24">
        <v>41.213344999999997</v>
      </c>
      <c r="D48" s="24">
        <v>13.567829</v>
      </c>
      <c r="E48" s="1" t="s">
        <v>73</v>
      </c>
      <c r="F48" s="1">
        <v>962</v>
      </c>
      <c r="G48" s="1" t="s">
        <v>54</v>
      </c>
      <c r="H48" s="2">
        <v>1300</v>
      </c>
      <c r="I48" s="2">
        <v>1200</v>
      </c>
      <c r="J48" s="2">
        <v>700</v>
      </c>
      <c r="L48" s="4">
        <f t="shared" si="5"/>
        <v>1.0833333333333333</v>
      </c>
      <c r="M48" s="4">
        <f t="shared" si="6"/>
        <v>0.58333333333333337</v>
      </c>
      <c r="N48" s="4">
        <f t="shared" si="2"/>
        <v>0.53846153846153844</v>
      </c>
      <c r="O48" s="4" t="str">
        <f t="shared" si="3"/>
        <v/>
      </c>
      <c r="P48" s="4" t="str">
        <f t="shared" si="4"/>
        <v/>
      </c>
      <c r="R48" s="2" t="s">
        <v>5</v>
      </c>
      <c r="X48" s="2" t="s">
        <v>103</v>
      </c>
      <c r="Y48" s="2">
        <v>35</v>
      </c>
      <c r="Z48" s="2">
        <v>305</v>
      </c>
      <c r="AA48" s="6" t="s">
        <v>8</v>
      </c>
      <c r="AB48" s="6"/>
      <c r="AC48" s="73" t="s">
        <v>675</v>
      </c>
    </row>
    <row r="49" spans="1:29" x14ac:dyDescent="0.25">
      <c r="A49" s="2">
        <v>48</v>
      </c>
      <c r="B49" t="s">
        <v>74</v>
      </c>
      <c r="C49" s="24">
        <v>40.696139000000002</v>
      </c>
      <c r="D49" s="24">
        <v>13.892885</v>
      </c>
      <c r="E49" s="5" t="s">
        <v>8</v>
      </c>
      <c r="F49" s="5" t="s">
        <v>8</v>
      </c>
      <c r="G49" s="1" t="s">
        <v>54</v>
      </c>
      <c r="H49" s="2">
        <v>350</v>
      </c>
      <c r="I49" s="2">
        <v>200</v>
      </c>
      <c r="J49" s="2">
        <v>35</v>
      </c>
      <c r="L49" s="4">
        <f t="shared" si="5"/>
        <v>1.75</v>
      </c>
      <c r="M49" s="4">
        <f t="shared" si="6"/>
        <v>0.17499999999999999</v>
      </c>
      <c r="N49" s="4">
        <f t="shared" si="2"/>
        <v>0.1</v>
      </c>
      <c r="O49" s="4" t="str">
        <f t="shared" si="3"/>
        <v/>
      </c>
      <c r="P49" s="4" t="str">
        <f t="shared" si="4"/>
        <v/>
      </c>
      <c r="Q49" s="2" t="s">
        <v>5</v>
      </c>
      <c r="X49" s="2" t="s">
        <v>103</v>
      </c>
      <c r="Y49" s="2">
        <v>90</v>
      </c>
      <c r="Z49" s="2">
        <v>4</v>
      </c>
      <c r="AA49" s="6" t="s">
        <v>8</v>
      </c>
      <c r="AB49" s="6"/>
    </row>
    <row r="50" spans="1:29" x14ac:dyDescent="0.25">
      <c r="A50" s="2">
        <v>49</v>
      </c>
      <c r="B50" t="s">
        <v>75</v>
      </c>
      <c r="C50" s="24">
        <v>40.031303999999999</v>
      </c>
      <c r="D50" s="24">
        <v>15.313211000000001</v>
      </c>
      <c r="E50" s="5" t="s">
        <v>8</v>
      </c>
      <c r="F50" s="5" t="s">
        <v>8</v>
      </c>
      <c r="G50" s="1" t="s">
        <v>54</v>
      </c>
      <c r="H50" s="2">
        <v>80</v>
      </c>
      <c r="I50" s="2">
        <v>90</v>
      </c>
      <c r="J50" s="2">
        <v>5</v>
      </c>
      <c r="L50" s="4">
        <f t="shared" si="5"/>
        <v>0.88888888888888884</v>
      </c>
      <c r="M50" s="4">
        <f t="shared" si="6"/>
        <v>5.5555555555555552E-2</v>
      </c>
      <c r="N50" s="4">
        <f t="shared" si="2"/>
        <v>6.25E-2</v>
      </c>
      <c r="O50" s="4" t="str">
        <f t="shared" si="3"/>
        <v/>
      </c>
      <c r="P50" s="4" t="str">
        <f t="shared" si="4"/>
        <v/>
      </c>
      <c r="Q50" s="2" t="s">
        <v>5</v>
      </c>
      <c r="X50" s="2" t="s">
        <v>103</v>
      </c>
      <c r="Y50" s="2">
        <v>90</v>
      </c>
      <c r="Z50" s="2">
        <v>4</v>
      </c>
      <c r="AA50" s="6" t="s">
        <v>8</v>
      </c>
      <c r="AB50" s="6"/>
    </row>
    <row r="51" spans="1:29" x14ac:dyDescent="0.25">
      <c r="A51" s="2">
        <v>50</v>
      </c>
      <c r="B51" t="s">
        <v>76</v>
      </c>
      <c r="C51" s="24">
        <v>39.873728</v>
      </c>
      <c r="D51" s="24">
        <v>15.783144999999999</v>
      </c>
      <c r="E51" s="5" t="s">
        <v>8</v>
      </c>
      <c r="F51" s="5" t="s">
        <v>8</v>
      </c>
      <c r="G51" s="1" t="s">
        <v>54</v>
      </c>
      <c r="H51" s="2">
        <v>450</v>
      </c>
      <c r="I51" s="2">
        <v>550</v>
      </c>
      <c r="J51" s="2">
        <v>50</v>
      </c>
      <c r="L51" s="4">
        <f t="shared" si="5"/>
        <v>0.81818181818181823</v>
      </c>
      <c r="M51" s="4">
        <f t="shared" si="6"/>
        <v>9.0909090909090912E-2</v>
      </c>
      <c r="N51" s="4">
        <f t="shared" si="2"/>
        <v>0.1111111111111111</v>
      </c>
      <c r="O51" s="4" t="str">
        <f t="shared" si="3"/>
        <v/>
      </c>
      <c r="P51" s="4" t="str">
        <f t="shared" si="4"/>
        <v/>
      </c>
      <c r="Q51" s="2" t="s">
        <v>5</v>
      </c>
      <c r="X51" s="2" t="s">
        <v>103</v>
      </c>
      <c r="Y51" s="2">
        <v>180</v>
      </c>
      <c r="Z51" s="2">
        <v>80</v>
      </c>
      <c r="AA51" s="2">
        <v>160</v>
      </c>
    </row>
    <row r="52" spans="1:29" x14ac:dyDescent="0.25">
      <c r="A52" s="2">
        <v>51</v>
      </c>
      <c r="B52" t="s">
        <v>77</v>
      </c>
      <c r="C52" s="24">
        <v>39.700119000000001</v>
      </c>
      <c r="D52" s="24">
        <v>15.810916000000001</v>
      </c>
      <c r="E52" s="5" t="s">
        <v>8</v>
      </c>
      <c r="F52" s="5" t="s">
        <v>8</v>
      </c>
      <c r="G52" s="1" t="s">
        <v>54</v>
      </c>
      <c r="H52" s="2">
        <v>320</v>
      </c>
      <c r="I52" s="2">
        <v>800</v>
      </c>
      <c r="J52" s="2">
        <v>600</v>
      </c>
      <c r="K52" s="2">
        <v>170</v>
      </c>
      <c r="L52" s="4">
        <f t="shared" si="5"/>
        <v>0.4</v>
      </c>
      <c r="M52" s="4">
        <f t="shared" si="6"/>
        <v>0.75</v>
      </c>
      <c r="N52" s="4">
        <f t="shared" si="2"/>
        <v>1.875</v>
      </c>
      <c r="O52" s="4">
        <f t="shared" si="3"/>
        <v>0.28333333333333333</v>
      </c>
      <c r="P52" s="4">
        <f t="shared" si="4"/>
        <v>0.21249999999999999</v>
      </c>
      <c r="T52" s="2" t="s">
        <v>5</v>
      </c>
      <c r="X52" s="2" t="s">
        <v>103</v>
      </c>
      <c r="Y52" s="2">
        <v>180</v>
      </c>
      <c r="Z52" s="2">
        <v>78</v>
      </c>
      <c r="AA52" s="2">
        <v>170</v>
      </c>
    </row>
    <row r="53" spans="1:29" x14ac:dyDescent="0.25">
      <c r="A53" s="2">
        <v>52</v>
      </c>
      <c r="B53" t="s">
        <v>78</v>
      </c>
      <c r="C53" s="24">
        <v>40.304122</v>
      </c>
      <c r="D53" s="24">
        <v>17.501045000000001</v>
      </c>
      <c r="E53" s="5" t="s">
        <v>8</v>
      </c>
      <c r="F53" s="1">
        <v>1104</v>
      </c>
      <c r="G53" s="1" t="s">
        <v>54</v>
      </c>
      <c r="H53" s="2">
        <v>100</v>
      </c>
      <c r="I53" s="2">
        <v>200</v>
      </c>
      <c r="J53" s="2">
        <v>115</v>
      </c>
      <c r="K53" s="2">
        <v>50</v>
      </c>
      <c r="L53" s="4">
        <f t="shared" si="5"/>
        <v>0.5</v>
      </c>
      <c r="M53" s="4">
        <f t="shared" si="6"/>
        <v>0.57499999999999996</v>
      </c>
      <c r="N53" s="4">
        <f t="shared" si="2"/>
        <v>1.1499999999999999</v>
      </c>
      <c r="O53" s="4">
        <f t="shared" si="3"/>
        <v>0.43478260869565216</v>
      </c>
      <c r="P53" s="4">
        <f t="shared" si="4"/>
        <v>0.25</v>
      </c>
      <c r="T53" s="2" t="s">
        <v>5</v>
      </c>
      <c r="X53" s="2" t="s">
        <v>103</v>
      </c>
      <c r="Y53" s="2">
        <v>170</v>
      </c>
      <c r="Z53" s="2">
        <v>45</v>
      </c>
      <c r="AA53" s="2">
        <v>140</v>
      </c>
    </row>
    <row r="54" spans="1:29" x14ac:dyDescent="0.25">
      <c r="A54" s="2">
        <v>53</v>
      </c>
      <c r="B54" t="s">
        <v>82</v>
      </c>
      <c r="C54" s="24">
        <v>45.097172999999998</v>
      </c>
      <c r="D54" s="24">
        <v>14.841958</v>
      </c>
      <c r="E54" s="5" t="s">
        <v>8</v>
      </c>
      <c r="F54" s="5" t="s">
        <v>8</v>
      </c>
      <c r="G54" s="1" t="s">
        <v>83</v>
      </c>
      <c r="H54" s="2">
        <v>180</v>
      </c>
      <c r="I54" s="2">
        <v>120</v>
      </c>
      <c r="J54" s="2">
        <v>6</v>
      </c>
      <c r="L54" s="4">
        <f t="shared" si="5"/>
        <v>1.5</v>
      </c>
      <c r="M54" s="4">
        <f t="shared" si="6"/>
        <v>0.05</v>
      </c>
      <c r="N54" s="4">
        <f t="shared" si="2"/>
        <v>3.3333333333333333E-2</v>
      </c>
      <c r="O54" s="4" t="str">
        <f t="shared" si="3"/>
        <v/>
      </c>
      <c r="P54" s="4" t="str">
        <f t="shared" si="4"/>
        <v/>
      </c>
      <c r="S54" s="2" t="s">
        <v>5</v>
      </c>
      <c r="W54" s="2" t="s">
        <v>5</v>
      </c>
      <c r="X54" s="2" t="s">
        <v>102</v>
      </c>
      <c r="Y54" s="2">
        <v>180</v>
      </c>
      <c r="Z54" s="2">
        <v>95</v>
      </c>
      <c r="AA54" s="2">
        <v>170</v>
      </c>
      <c r="AB54" s="2" t="s">
        <v>5</v>
      </c>
      <c r="AC54" s="73" t="s">
        <v>665</v>
      </c>
    </row>
    <row r="55" spans="1:29" x14ac:dyDescent="0.25">
      <c r="A55" s="2">
        <v>54</v>
      </c>
      <c r="B55" t="s">
        <v>84</v>
      </c>
      <c r="C55" s="24">
        <v>43.295226999999997</v>
      </c>
      <c r="D55" s="24">
        <v>17.013997</v>
      </c>
      <c r="E55" s="5" t="s">
        <v>8</v>
      </c>
      <c r="F55" s="5" t="s">
        <v>8</v>
      </c>
      <c r="G55" s="1" t="s">
        <v>83</v>
      </c>
      <c r="H55" s="2">
        <v>740</v>
      </c>
      <c r="I55" s="2">
        <v>300</v>
      </c>
      <c r="J55" s="2">
        <v>180</v>
      </c>
      <c r="L55" s="4">
        <f t="shared" si="5"/>
        <v>2.4666666666666668</v>
      </c>
      <c r="M55" s="4">
        <f t="shared" si="6"/>
        <v>0.6</v>
      </c>
      <c r="N55" s="4">
        <f t="shared" si="2"/>
        <v>0.24324324324324326</v>
      </c>
      <c r="O55" s="4" t="str">
        <f t="shared" si="3"/>
        <v/>
      </c>
      <c r="P55" s="4" t="str">
        <f t="shared" si="4"/>
        <v/>
      </c>
      <c r="Q55" s="2" t="s">
        <v>5</v>
      </c>
      <c r="X55" s="2" t="s">
        <v>103</v>
      </c>
      <c r="Y55" s="2">
        <v>115</v>
      </c>
      <c r="Z55" s="2">
        <v>35</v>
      </c>
      <c r="AA55" s="2">
        <v>130</v>
      </c>
      <c r="AB55" s="2" t="s">
        <v>5</v>
      </c>
    </row>
    <row r="56" spans="1:29" x14ac:dyDescent="0.25">
      <c r="A56" s="2">
        <v>55</v>
      </c>
      <c r="B56" t="s">
        <v>85</v>
      </c>
      <c r="C56" s="24">
        <v>39.433</v>
      </c>
      <c r="D56" s="24">
        <v>19.912272999999999</v>
      </c>
      <c r="E56" s="5" t="s">
        <v>8</v>
      </c>
      <c r="F56" s="5" t="s">
        <v>8</v>
      </c>
      <c r="G56" s="1" t="s">
        <v>86</v>
      </c>
      <c r="H56" s="2">
        <v>1300</v>
      </c>
      <c r="I56" s="2">
        <v>2400</v>
      </c>
      <c r="J56" s="2">
        <v>600</v>
      </c>
      <c r="K56" s="2">
        <v>900</v>
      </c>
      <c r="L56" s="4">
        <f t="shared" si="5"/>
        <v>0.54166666666666663</v>
      </c>
      <c r="M56" s="4">
        <f t="shared" si="6"/>
        <v>0.25</v>
      </c>
      <c r="N56" s="4">
        <f t="shared" si="2"/>
        <v>0.46153846153846156</v>
      </c>
      <c r="O56" s="4">
        <f t="shared" si="3"/>
        <v>1.5</v>
      </c>
      <c r="P56" s="4">
        <f t="shared" si="4"/>
        <v>0.375</v>
      </c>
      <c r="T56" s="2" t="s">
        <v>5</v>
      </c>
      <c r="X56" s="2" t="s">
        <v>103</v>
      </c>
      <c r="Y56" s="2">
        <v>140</v>
      </c>
      <c r="Z56" s="2">
        <v>20</v>
      </c>
      <c r="AA56" s="2">
        <v>115</v>
      </c>
      <c r="AC56" s="1" t="s">
        <v>673</v>
      </c>
    </row>
    <row r="57" spans="1:29" x14ac:dyDescent="0.25">
      <c r="A57" s="2">
        <v>56</v>
      </c>
      <c r="B57" t="s">
        <v>89</v>
      </c>
      <c r="C57" s="24">
        <v>39.284013999999999</v>
      </c>
      <c r="D57" s="24">
        <v>20.398344000000002</v>
      </c>
      <c r="E57" s="1" t="s">
        <v>90</v>
      </c>
      <c r="F57" s="1">
        <v>1544</v>
      </c>
      <c r="G57" s="1" t="s">
        <v>86</v>
      </c>
      <c r="H57" s="2">
        <v>250</v>
      </c>
      <c r="I57" s="2">
        <v>135</v>
      </c>
      <c r="J57" s="2">
        <v>180</v>
      </c>
      <c r="L57" s="4">
        <f t="shared" si="5"/>
        <v>1.8518518518518519</v>
      </c>
      <c r="M57" s="4">
        <f t="shared" si="6"/>
        <v>1.3333333333333333</v>
      </c>
      <c r="N57" s="4">
        <f t="shared" si="2"/>
        <v>0.72</v>
      </c>
      <c r="O57" s="4" t="str">
        <f t="shared" si="3"/>
        <v/>
      </c>
      <c r="P57" s="4" t="str">
        <f t="shared" si="4"/>
        <v/>
      </c>
      <c r="R57" s="2" t="s">
        <v>5</v>
      </c>
      <c r="X57" s="2" t="s">
        <v>103</v>
      </c>
      <c r="Y57" s="2">
        <v>120</v>
      </c>
      <c r="Z57" s="2">
        <v>22</v>
      </c>
      <c r="AA57" s="2">
        <v>110</v>
      </c>
    </row>
    <row r="58" spans="1:29" x14ac:dyDescent="0.25">
      <c r="A58" s="2">
        <v>57</v>
      </c>
      <c r="B58" t="s">
        <v>91</v>
      </c>
      <c r="C58" s="24">
        <v>38.600003999999998</v>
      </c>
      <c r="D58" s="24">
        <v>21.021516999999999</v>
      </c>
      <c r="E58" s="5" t="s">
        <v>8</v>
      </c>
      <c r="F58" s="5" t="s">
        <v>8</v>
      </c>
      <c r="G58" s="1" t="s">
        <v>86</v>
      </c>
      <c r="H58" s="2">
        <v>190</v>
      </c>
      <c r="I58" s="2">
        <v>100</v>
      </c>
      <c r="J58" s="2">
        <v>90</v>
      </c>
      <c r="L58" s="4">
        <f t="shared" si="5"/>
        <v>1.9</v>
      </c>
      <c r="M58" s="4">
        <f t="shared" si="6"/>
        <v>0.9</v>
      </c>
      <c r="N58" s="4">
        <f t="shared" si="2"/>
        <v>0.47368421052631576</v>
      </c>
      <c r="O58" s="4" t="str">
        <f t="shared" si="3"/>
        <v/>
      </c>
      <c r="P58" s="4" t="str">
        <f t="shared" si="4"/>
        <v/>
      </c>
      <c r="Q58" s="2" t="s">
        <v>5</v>
      </c>
      <c r="X58" s="2" t="s">
        <v>103</v>
      </c>
      <c r="Y58" s="2">
        <v>180</v>
      </c>
      <c r="Z58" s="2">
        <v>90</v>
      </c>
      <c r="AA58" s="2">
        <v>180</v>
      </c>
      <c r="AB58" s="2" t="s">
        <v>5</v>
      </c>
    </row>
    <row r="59" spans="1:29" x14ac:dyDescent="0.25">
      <c r="A59" s="2">
        <v>58</v>
      </c>
      <c r="B59" t="s">
        <v>93</v>
      </c>
      <c r="C59" s="24">
        <v>38.348084999999998</v>
      </c>
      <c r="D59" s="24">
        <v>22.158702999999999</v>
      </c>
      <c r="E59" s="5" t="s">
        <v>8</v>
      </c>
      <c r="F59" s="5" t="s">
        <v>8</v>
      </c>
      <c r="G59" s="1" t="s">
        <v>86</v>
      </c>
      <c r="H59" s="2">
        <v>70</v>
      </c>
      <c r="I59" s="2">
        <v>170</v>
      </c>
      <c r="J59" s="2">
        <v>70</v>
      </c>
      <c r="K59" s="2">
        <v>25</v>
      </c>
      <c r="L59" s="4">
        <f t="shared" si="5"/>
        <v>0.41176470588235292</v>
      </c>
      <c r="M59" s="4">
        <f t="shared" si="6"/>
        <v>0.41176470588235292</v>
      </c>
      <c r="N59" s="4">
        <f t="shared" si="2"/>
        <v>1</v>
      </c>
      <c r="O59" s="4">
        <f t="shared" si="3"/>
        <v>0.35714285714285715</v>
      </c>
      <c r="P59" s="4">
        <f t="shared" si="4"/>
        <v>0.14705882352941177</v>
      </c>
      <c r="T59" s="2" t="s">
        <v>5</v>
      </c>
      <c r="X59" s="6" t="s">
        <v>103</v>
      </c>
      <c r="Y59" s="2">
        <v>155</v>
      </c>
      <c r="Z59" s="2">
        <v>55</v>
      </c>
      <c r="AA59" s="2">
        <v>140</v>
      </c>
      <c r="AB59" s="2" t="s">
        <v>5</v>
      </c>
    </row>
    <row r="60" spans="1:29" x14ac:dyDescent="0.25">
      <c r="A60" s="2">
        <v>59</v>
      </c>
      <c r="B60" t="s">
        <v>94</v>
      </c>
      <c r="C60" s="24">
        <v>37.937005999999997</v>
      </c>
      <c r="D60" s="24">
        <v>21.127162999999999</v>
      </c>
      <c r="E60" s="5" t="s">
        <v>8</v>
      </c>
      <c r="F60" s="5" t="s">
        <v>8</v>
      </c>
      <c r="G60" s="1" t="s">
        <v>95</v>
      </c>
      <c r="H60" s="2">
        <v>275</v>
      </c>
      <c r="I60" s="2">
        <v>1000</v>
      </c>
      <c r="J60" s="2">
        <v>400</v>
      </c>
      <c r="K60" s="2">
        <v>525</v>
      </c>
      <c r="L60" s="4">
        <f t="shared" si="5"/>
        <v>0.27500000000000002</v>
      </c>
      <c r="M60" s="4">
        <f t="shared" si="6"/>
        <v>0.4</v>
      </c>
      <c r="N60" s="4">
        <f t="shared" si="2"/>
        <v>1.4545454545454546</v>
      </c>
      <c r="O60" s="4">
        <f t="shared" si="3"/>
        <v>1.3125</v>
      </c>
      <c r="P60" s="4">
        <f t="shared" si="4"/>
        <v>0.52500000000000002</v>
      </c>
      <c r="T60" s="2" t="s">
        <v>5</v>
      </c>
      <c r="X60" s="6" t="s">
        <v>103</v>
      </c>
      <c r="Y60" s="2">
        <v>40</v>
      </c>
      <c r="Z60" s="2">
        <v>120</v>
      </c>
      <c r="AA60" s="2">
        <v>35</v>
      </c>
    </row>
    <row r="61" spans="1:29" x14ac:dyDescent="0.25">
      <c r="A61" s="2">
        <v>60</v>
      </c>
      <c r="B61" t="s">
        <v>96</v>
      </c>
      <c r="C61" s="24">
        <v>36.806845000000003</v>
      </c>
      <c r="D61" s="24">
        <v>21.723137000000001</v>
      </c>
      <c r="E61" s="5" t="s">
        <v>8</v>
      </c>
      <c r="F61" s="5" t="s">
        <v>8</v>
      </c>
      <c r="G61" s="1" t="s">
        <v>95</v>
      </c>
      <c r="H61" s="2">
        <v>90</v>
      </c>
      <c r="I61" s="2">
        <v>430</v>
      </c>
      <c r="J61" s="2">
        <v>225</v>
      </c>
      <c r="K61" s="2">
        <v>110</v>
      </c>
      <c r="L61" s="4">
        <f t="shared" si="5"/>
        <v>0.20930232558139536</v>
      </c>
      <c r="M61" s="4">
        <f t="shared" si="6"/>
        <v>0.52325581395348841</v>
      </c>
      <c r="N61" s="4">
        <f t="shared" si="2"/>
        <v>2.5</v>
      </c>
      <c r="O61" s="4">
        <f t="shared" si="3"/>
        <v>0.48888888888888887</v>
      </c>
      <c r="P61" s="4">
        <f t="shared" si="4"/>
        <v>0.2558139534883721</v>
      </c>
      <c r="T61" s="2" t="s">
        <v>5</v>
      </c>
      <c r="X61" s="2" t="s">
        <v>103</v>
      </c>
      <c r="Y61" s="6" t="s">
        <v>8</v>
      </c>
      <c r="Z61" s="6">
        <v>63</v>
      </c>
      <c r="AA61" s="2">
        <v>345</v>
      </c>
    </row>
    <row r="62" spans="1:29" x14ac:dyDescent="0.25">
      <c r="A62" s="2">
        <v>61</v>
      </c>
      <c r="B62" t="s">
        <v>97</v>
      </c>
      <c r="C62" s="24">
        <v>36.794741000000002</v>
      </c>
      <c r="D62" s="24">
        <v>21.957841999999999</v>
      </c>
      <c r="E62" s="1" t="s">
        <v>98</v>
      </c>
      <c r="F62" s="1">
        <v>1934</v>
      </c>
      <c r="G62" s="1" t="s">
        <v>95</v>
      </c>
      <c r="H62" s="2">
        <v>450</v>
      </c>
      <c r="I62" s="2">
        <v>500</v>
      </c>
      <c r="J62" s="2">
        <v>300</v>
      </c>
      <c r="L62" s="4">
        <f t="shared" si="5"/>
        <v>0.9</v>
      </c>
      <c r="M62" s="4">
        <f t="shared" si="6"/>
        <v>0.6</v>
      </c>
      <c r="N62" s="4">
        <f t="shared" si="2"/>
        <v>0.66666666666666663</v>
      </c>
      <c r="O62" s="4" t="str">
        <f t="shared" si="3"/>
        <v/>
      </c>
      <c r="P62" s="4" t="str">
        <f t="shared" si="4"/>
        <v/>
      </c>
      <c r="R62" s="2" t="s">
        <v>5</v>
      </c>
      <c r="X62" s="2" t="s">
        <v>103</v>
      </c>
      <c r="Y62" s="2">
        <v>180</v>
      </c>
      <c r="Z62" s="2">
        <v>270</v>
      </c>
      <c r="AA62" s="2">
        <v>180</v>
      </c>
      <c r="AC62" s="73" t="s">
        <v>663</v>
      </c>
    </row>
    <row r="63" spans="1:29" x14ac:dyDescent="0.25">
      <c r="A63" s="2">
        <v>62</v>
      </c>
      <c r="B63" t="s">
        <v>99</v>
      </c>
      <c r="C63" s="24">
        <v>36.617182999999997</v>
      </c>
      <c r="D63" s="24">
        <v>22.487331000000001</v>
      </c>
      <c r="E63" s="5" t="s">
        <v>100</v>
      </c>
      <c r="F63" s="5">
        <v>1919</v>
      </c>
      <c r="G63" s="1" t="s">
        <v>95</v>
      </c>
      <c r="H63" s="2">
        <v>135</v>
      </c>
      <c r="I63" s="2">
        <v>55</v>
      </c>
      <c r="J63" s="2">
        <v>7</v>
      </c>
      <c r="L63" s="4">
        <f t="shared" si="5"/>
        <v>2.4545454545454546</v>
      </c>
      <c r="M63" s="4">
        <f t="shared" si="6"/>
        <v>0.12727272727272726</v>
      </c>
      <c r="N63" s="4">
        <f t="shared" si="2"/>
        <v>5.185185185185185E-2</v>
      </c>
      <c r="O63" s="4" t="str">
        <f t="shared" si="3"/>
        <v/>
      </c>
      <c r="P63" s="4" t="str">
        <f t="shared" si="4"/>
        <v/>
      </c>
      <c r="S63" s="2" t="s">
        <v>5</v>
      </c>
      <c r="X63" s="2" t="s">
        <v>102</v>
      </c>
      <c r="Y63" s="6" t="s">
        <v>8</v>
      </c>
      <c r="Z63" s="6">
        <v>355</v>
      </c>
      <c r="AA63" s="2">
        <v>75</v>
      </c>
    </row>
    <row r="64" spans="1:29" x14ac:dyDescent="0.25">
      <c r="A64" s="2">
        <v>63</v>
      </c>
      <c r="B64" t="s">
        <v>104</v>
      </c>
      <c r="C64" s="24">
        <v>36.603814</v>
      </c>
      <c r="D64" s="24">
        <v>22.902121000000001</v>
      </c>
      <c r="E64" s="5" t="s">
        <v>8</v>
      </c>
      <c r="F64" s="5" t="s">
        <v>8</v>
      </c>
      <c r="G64" s="1" t="s">
        <v>95</v>
      </c>
      <c r="H64" s="2">
        <v>120</v>
      </c>
      <c r="I64" s="2">
        <v>720</v>
      </c>
      <c r="J64" s="2">
        <v>240</v>
      </c>
      <c r="K64" s="2">
        <v>240</v>
      </c>
      <c r="L64" s="4">
        <f t="shared" si="5"/>
        <v>0.16666666666666666</v>
      </c>
      <c r="M64" s="4">
        <f t="shared" si="6"/>
        <v>0.33333333333333331</v>
      </c>
      <c r="N64" s="4">
        <f t="shared" si="2"/>
        <v>2</v>
      </c>
      <c r="O64" s="4">
        <f t="shared" si="3"/>
        <v>1</v>
      </c>
      <c r="P64" s="4">
        <f t="shared" si="4"/>
        <v>0.33333333333333331</v>
      </c>
      <c r="T64" s="2" t="s">
        <v>5</v>
      </c>
      <c r="X64" s="2" t="s">
        <v>103</v>
      </c>
      <c r="Y64" s="6" t="s">
        <v>8</v>
      </c>
      <c r="Z64" s="6">
        <v>37</v>
      </c>
      <c r="AA64" s="2">
        <v>125</v>
      </c>
    </row>
    <row r="65" spans="1:29" x14ac:dyDescent="0.25">
      <c r="A65" s="2">
        <v>64</v>
      </c>
      <c r="B65" t="s">
        <v>107</v>
      </c>
      <c r="C65" s="24">
        <v>36.517772000000001</v>
      </c>
      <c r="D65" s="24">
        <v>22.985188000000001</v>
      </c>
      <c r="E65" s="1" t="s">
        <v>106</v>
      </c>
      <c r="F65" s="1">
        <v>1907</v>
      </c>
      <c r="G65" s="1" t="s">
        <v>95</v>
      </c>
      <c r="H65" s="2">
        <v>6000</v>
      </c>
      <c r="I65" s="2">
        <v>1500</v>
      </c>
      <c r="J65" s="2">
        <v>250</v>
      </c>
      <c r="K65" s="2">
        <v>500</v>
      </c>
      <c r="L65" s="4">
        <f t="shared" si="5"/>
        <v>4</v>
      </c>
      <c r="M65" s="4">
        <f t="shared" si="6"/>
        <v>0.16666666666666666</v>
      </c>
      <c r="N65" s="4">
        <f t="shared" si="2"/>
        <v>4.1666666666666664E-2</v>
      </c>
      <c r="O65" s="4">
        <f t="shared" si="3"/>
        <v>2</v>
      </c>
      <c r="P65" s="4">
        <f t="shared" si="4"/>
        <v>0.33333333333333331</v>
      </c>
      <c r="T65" s="2" t="s">
        <v>5</v>
      </c>
      <c r="X65" s="2" t="s">
        <v>103</v>
      </c>
      <c r="Y65" s="2">
        <v>115</v>
      </c>
      <c r="Z65" s="2">
        <v>25</v>
      </c>
      <c r="AA65" s="6" t="s">
        <v>8</v>
      </c>
      <c r="AB65" s="6"/>
      <c r="AC65" s="73" t="s">
        <v>672</v>
      </c>
    </row>
    <row r="66" spans="1:29" x14ac:dyDescent="0.25">
      <c r="A66" s="2">
        <v>65</v>
      </c>
      <c r="B66" t="s">
        <v>105</v>
      </c>
      <c r="C66" s="24">
        <v>36.467469999999999</v>
      </c>
      <c r="D66" s="24">
        <v>22.979099999999999</v>
      </c>
      <c r="E66" s="5" t="s">
        <v>8</v>
      </c>
      <c r="F66" s="5" t="s">
        <v>8</v>
      </c>
      <c r="G66" s="1" t="s">
        <v>95</v>
      </c>
      <c r="H66" s="2">
        <v>330</v>
      </c>
      <c r="I66" s="2">
        <v>330</v>
      </c>
      <c r="J66" s="2">
        <v>30</v>
      </c>
      <c r="L66" s="4">
        <f t="shared" si="5"/>
        <v>1</v>
      </c>
      <c r="M66" s="4">
        <f t="shared" si="6"/>
        <v>9.0909090909090912E-2</v>
      </c>
      <c r="N66" s="4">
        <f t="shared" si="2"/>
        <v>9.0909090909090912E-2</v>
      </c>
      <c r="O66" s="4" t="str">
        <f t="shared" si="3"/>
        <v/>
      </c>
      <c r="P66" s="4" t="str">
        <f t="shared" si="4"/>
        <v/>
      </c>
      <c r="Q66" s="2" t="s">
        <v>5</v>
      </c>
      <c r="X66" s="2" t="s">
        <v>103</v>
      </c>
      <c r="Y66" s="2">
        <v>140</v>
      </c>
      <c r="Z66" s="2">
        <v>45</v>
      </c>
      <c r="AA66" s="2">
        <v>140</v>
      </c>
    </row>
    <row r="67" spans="1:29" x14ac:dyDescent="0.25">
      <c r="A67" s="2">
        <v>66</v>
      </c>
      <c r="B67" t="s">
        <v>87</v>
      </c>
      <c r="C67" s="24">
        <v>36.686045999999997</v>
      </c>
      <c r="D67" s="24">
        <v>23.036960000000001</v>
      </c>
      <c r="E67" s="1" t="s">
        <v>109</v>
      </c>
      <c r="F67" s="1">
        <v>1901</v>
      </c>
      <c r="G67" s="1" t="s">
        <v>95</v>
      </c>
      <c r="H67" s="2">
        <v>570</v>
      </c>
      <c r="I67" s="2">
        <v>500</v>
      </c>
      <c r="J67" s="2">
        <v>20</v>
      </c>
      <c r="L67" s="4">
        <f t="shared" ref="L67:L99" si="12">H67/I67</f>
        <v>1.1399999999999999</v>
      </c>
      <c r="M67" s="4">
        <f t="shared" ref="M67:M99" si="13">J67/I67</f>
        <v>0.04</v>
      </c>
      <c r="N67" s="4">
        <f t="shared" si="2"/>
        <v>3.5087719298245612E-2</v>
      </c>
      <c r="O67" s="4" t="str">
        <f t="shared" si="3"/>
        <v/>
      </c>
      <c r="P67" s="4" t="str">
        <f t="shared" si="4"/>
        <v/>
      </c>
      <c r="S67" s="2" t="s">
        <v>5</v>
      </c>
      <c r="W67" s="2" t="s">
        <v>5</v>
      </c>
      <c r="X67" s="2" t="s">
        <v>103</v>
      </c>
      <c r="Y67" s="2">
        <v>166</v>
      </c>
      <c r="Z67" s="2">
        <v>77</v>
      </c>
      <c r="AA67" s="6" t="s">
        <v>8</v>
      </c>
      <c r="AB67" s="6"/>
      <c r="AC67" s="73" t="s">
        <v>665</v>
      </c>
    </row>
    <row r="68" spans="1:29" x14ac:dyDescent="0.25">
      <c r="A68" s="2">
        <v>67</v>
      </c>
      <c r="B68" t="s">
        <v>242</v>
      </c>
      <c r="C68" s="24">
        <v>37.950107000000003</v>
      </c>
      <c r="D68" s="24">
        <v>23.657961</v>
      </c>
      <c r="E68" s="1" t="s">
        <v>110</v>
      </c>
      <c r="F68" s="1">
        <v>1628</v>
      </c>
      <c r="G68" s="1" t="s">
        <v>111</v>
      </c>
      <c r="H68" s="6">
        <v>1900</v>
      </c>
      <c r="I68" s="6">
        <v>1400</v>
      </c>
      <c r="J68" s="6">
        <v>1500</v>
      </c>
      <c r="K68" s="6"/>
      <c r="L68" s="4">
        <f t="shared" si="12"/>
        <v>1.3571428571428572</v>
      </c>
      <c r="M68" s="4">
        <f t="shared" si="13"/>
        <v>1.0714285714285714</v>
      </c>
      <c r="N68" s="4">
        <f t="shared" ref="N68:N126" si="14">J68/H68</f>
        <v>0.78947368421052633</v>
      </c>
      <c r="O68" s="4" t="str">
        <f t="shared" ref="O68:O126" si="15">IF(K68=0,"",K68/J68)</f>
        <v/>
      </c>
      <c r="P68" s="4" t="str">
        <f t="shared" ref="P68:P126" si="16">IF(K68=0,"",K68/I68)</f>
        <v/>
      </c>
      <c r="Q68" s="6"/>
      <c r="R68" s="6" t="s">
        <v>5</v>
      </c>
      <c r="S68" s="6"/>
      <c r="T68" s="6"/>
      <c r="U68" s="6"/>
      <c r="V68" s="6"/>
      <c r="W68" s="6"/>
      <c r="X68" s="6" t="s">
        <v>103</v>
      </c>
      <c r="Y68" s="6">
        <v>126</v>
      </c>
      <c r="Z68" s="6">
        <v>35</v>
      </c>
      <c r="AA68" s="6" t="s">
        <v>8</v>
      </c>
      <c r="AB68" s="6" t="s">
        <v>5</v>
      </c>
      <c r="AC68" s="1" t="s">
        <v>127</v>
      </c>
    </row>
    <row r="69" spans="1:29" x14ac:dyDescent="0.25">
      <c r="A69" s="2">
        <v>68</v>
      </c>
      <c r="B69" t="s">
        <v>112</v>
      </c>
      <c r="C69" s="24">
        <v>37.807917000000003</v>
      </c>
      <c r="D69" s="24">
        <v>23.846629</v>
      </c>
      <c r="E69" s="5" t="s">
        <v>8</v>
      </c>
      <c r="F69" s="5" t="s">
        <v>8</v>
      </c>
      <c r="G69" s="1" t="s">
        <v>111</v>
      </c>
      <c r="H69" s="2">
        <v>110</v>
      </c>
      <c r="I69" s="2">
        <v>170</v>
      </c>
      <c r="J69" s="2">
        <v>1</v>
      </c>
      <c r="L69" s="4">
        <f t="shared" si="12"/>
        <v>0.6470588235294118</v>
      </c>
      <c r="M69" s="4">
        <f t="shared" si="13"/>
        <v>5.8823529411764705E-3</v>
      </c>
      <c r="N69" s="4">
        <f t="shared" si="14"/>
        <v>9.0909090909090905E-3</v>
      </c>
      <c r="O69" s="4" t="str">
        <f t="shared" si="15"/>
        <v/>
      </c>
      <c r="P69" s="4" t="str">
        <f t="shared" si="16"/>
        <v/>
      </c>
      <c r="S69" s="2" t="s">
        <v>5</v>
      </c>
      <c r="X69" s="2" t="s">
        <v>103</v>
      </c>
      <c r="Y69" s="2">
        <v>140</v>
      </c>
      <c r="Z69" s="2">
        <v>42</v>
      </c>
      <c r="AA69" s="2">
        <v>135</v>
      </c>
      <c r="AC69" s="1" t="s">
        <v>187</v>
      </c>
    </row>
    <row r="70" spans="1:29" x14ac:dyDescent="0.25">
      <c r="A70" s="2">
        <v>69</v>
      </c>
      <c r="B70" t="s">
        <v>114</v>
      </c>
      <c r="C70" s="24">
        <v>37.718280999999998</v>
      </c>
      <c r="D70" s="24">
        <v>23.923365</v>
      </c>
      <c r="E70" s="1" t="s">
        <v>113</v>
      </c>
      <c r="F70" s="1">
        <v>1639</v>
      </c>
      <c r="G70" s="1" t="s">
        <v>111</v>
      </c>
      <c r="H70" s="2">
        <v>480</v>
      </c>
      <c r="I70" s="2">
        <v>300</v>
      </c>
      <c r="J70" s="2">
        <v>100</v>
      </c>
      <c r="L70" s="4">
        <f t="shared" si="12"/>
        <v>1.6</v>
      </c>
      <c r="M70" s="4">
        <f t="shared" si="13"/>
        <v>0.33333333333333331</v>
      </c>
      <c r="N70" s="4">
        <f t="shared" si="14"/>
        <v>0.20833333333333334</v>
      </c>
      <c r="O70" s="4" t="str">
        <f t="shared" si="15"/>
        <v/>
      </c>
      <c r="P70" s="4" t="str">
        <f t="shared" si="16"/>
        <v/>
      </c>
      <c r="Q70" s="2" t="s">
        <v>5</v>
      </c>
      <c r="X70" s="2" t="s">
        <v>103</v>
      </c>
      <c r="Y70" s="2">
        <v>50</v>
      </c>
      <c r="Z70" s="2">
        <v>350</v>
      </c>
      <c r="AA70" s="6" t="s">
        <v>8</v>
      </c>
      <c r="AB70" s="6"/>
    </row>
    <row r="71" spans="1:29" x14ac:dyDescent="0.25">
      <c r="A71" s="2">
        <v>70</v>
      </c>
      <c r="B71" t="s">
        <v>115</v>
      </c>
      <c r="C71" s="24">
        <v>37.755814999999998</v>
      </c>
      <c r="D71" s="24">
        <v>24.073958000000001</v>
      </c>
      <c r="E71" s="5" t="s">
        <v>8</v>
      </c>
      <c r="F71" s="5" t="s">
        <v>8</v>
      </c>
      <c r="G71" s="1" t="s">
        <v>111</v>
      </c>
      <c r="H71" s="2">
        <v>60</v>
      </c>
      <c r="I71" s="2">
        <v>60</v>
      </c>
      <c r="J71" s="2">
        <v>10</v>
      </c>
      <c r="L71" s="4">
        <f t="shared" si="12"/>
        <v>1</v>
      </c>
      <c r="M71" s="4">
        <f t="shared" si="13"/>
        <v>0.16666666666666666</v>
      </c>
      <c r="N71" s="4">
        <f t="shared" si="14"/>
        <v>0.16666666666666666</v>
      </c>
      <c r="O71" s="4" t="str">
        <f t="shared" si="15"/>
        <v/>
      </c>
      <c r="P71" s="4" t="str">
        <f t="shared" si="16"/>
        <v/>
      </c>
      <c r="Q71" s="2" t="s">
        <v>5</v>
      </c>
      <c r="X71" s="2" t="s">
        <v>103</v>
      </c>
      <c r="Y71" s="2">
        <v>6</v>
      </c>
      <c r="Z71" s="2">
        <v>277</v>
      </c>
      <c r="AA71" s="6" t="s">
        <v>8</v>
      </c>
      <c r="AB71" s="6"/>
    </row>
    <row r="72" spans="1:29" x14ac:dyDescent="0.25">
      <c r="A72" s="2">
        <v>71</v>
      </c>
      <c r="B72" t="s">
        <v>117</v>
      </c>
      <c r="C72" s="24">
        <v>37.825920000000004</v>
      </c>
      <c r="D72" s="24">
        <v>24.048864999999999</v>
      </c>
      <c r="E72" s="1" t="s">
        <v>116</v>
      </c>
      <c r="F72" s="1">
        <v>1647</v>
      </c>
      <c r="G72" s="1" t="s">
        <v>111</v>
      </c>
      <c r="H72" s="2">
        <v>70</v>
      </c>
      <c r="I72" s="2">
        <v>100</v>
      </c>
      <c r="J72" s="2">
        <v>1</v>
      </c>
      <c r="L72" s="4">
        <f t="shared" si="12"/>
        <v>0.7</v>
      </c>
      <c r="M72" s="4">
        <f t="shared" si="13"/>
        <v>0.01</v>
      </c>
      <c r="N72" s="4">
        <f t="shared" si="14"/>
        <v>1.4285714285714285E-2</v>
      </c>
      <c r="O72" s="4" t="str">
        <f t="shared" si="15"/>
        <v/>
      </c>
      <c r="P72" s="4" t="str">
        <f t="shared" si="16"/>
        <v/>
      </c>
      <c r="S72" s="2" t="s">
        <v>5</v>
      </c>
      <c r="X72" s="2" t="s">
        <v>103</v>
      </c>
      <c r="Y72" s="2">
        <v>40</v>
      </c>
      <c r="Z72" s="2">
        <v>308</v>
      </c>
      <c r="AA72" s="2">
        <v>35</v>
      </c>
    </row>
    <row r="73" spans="1:29" x14ac:dyDescent="0.25">
      <c r="A73" s="2">
        <v>72</v>
      </c>
      <c r="B73" s="27" t="s">
        <v>119</v>
      </c>
      <c r="C73" s="57">
        <v>38.633403999999999</v>
      </c>
      <c r="D73" s="57">
        <v>23.123934999999999</v>
      </c>
      <c r="E73" s="1" t="s">
        <v>118</v>
      </c>
      <c r="F73" s="1">
        <v>1674</v>
      </c>
      <c r="G73" s="1" t="s">
        <v>111</v>
      </c>
      <c r="H73" s="2">
        <v>190</v>
      </c>
      <c r="I73" s="2">
        <v>280</v>
      </c>
      <c r="J73" s="2">
        <v>1</v>
      </c>
      <c r="L73" s="4">
        <f t="shared" si="12"/>
        <v>0.6785714285714286</v>
      </c>
      <c r="M73" s="4">
        <f t="shared" si="13"/>
        <v>3.5714285714285713E-3</v>
      </c>
      <c r="N73" s="4">
        <f t="shared" si="14"/>
        <v>5.263157894736842E-3</v>
      </c>
      <c r="O73" s="4" t="str">
        <f t="shared" si="15"/>
        <v/>
      </c>
      <c r="P73" s="4" t="str">
        <f t="shared" si="16"/>
        <v/>
      </c>
      <c r="S73" s="2" t="s">
        <v>5</v>
      </c>
      <c r="X73" s="2" t="s">
        <v>103</v>
      </c>
      <c r="Y73" s="2">
        <v>105</v>
      </c>
      <c r="Z73" s="2">
        <v>195</v>
      </c>
      <c r="AA73" s="6" t="s">
        <v>8</v>
      </c>
      <c r="AB73" s="6"/>
      <c r="AC73" s="1" t="s">
        <v>128</v>
      </c>
    </row>
    <row r="74" spans="1:29" x14ac:dyDescent="0.25">
      <c r="A74" s="2">
        <v>73</v>
      </c>
      <c r="B74" t="s">
        <v>129</v>
      </c>
      <c r="C74" s="24">
        <v>38.388627999999997</v>
      </c>
      <c r="D74" s="24">
        <v>23.800647000000001</v>
      </c>
      <c r="E74" s="1" t="s">
        <v>129</v>
      </c>
      <c r="F74" s="1">
        <v>1704.1</v>
      </c>
      <c r="G74" s="1" t="s">
        <v>130</v>
      </c>
      <c r="H74" s="2">
        <v>315</v>
      </c>
      <c r="I74" s="2">
        <v>300</v>
      </c>
      <c r="J74" s="2">
        <v>15</v>
      </c>
      <c r="L74" s="4">
        <f t="shared" si="12"/>
        <v>1.05</v>
      </c>
      <c r="M74" s="4">
        <f t="shared" si="13"/>
        <v>0.05</v>
      </c>
      <c r="N74" s="4">
        <f t="shared" si="14"/>
        <v>4.7619047619047616E-2</v>
      </c>
      <c r="O74" s="4" t="str">
        <f t="shared" si="15"/>
        <v/>
      </c>
      <c r="P74" s="4" t="str">
        <f t="shared" si="16"/>
        <v/>
      </c>
      <c r="S74" s="2" t="s">
        <v>5</v>
      </c>
      <c r="W74" s="2" t="s">
        <v>5</v>
      </c>
      <c r="X74" s="2" t="s">
        <v>103</v>
      </c>
      <c r="Y74" s="2">
        <v>90</v>
      </c>
      <c r="Z74" s="2">
        <v>355</v>
      </c>
      <c r="AA74" s="2">
        <v>90</v>
      </c>
      <c r="AB74" s="2" t="s">
        <v>5</v>
      </c>
    </row>
    <row r="75" spans="1:29" x14ac:dyDescent="0.25">
      <c r="A75" s="2">
        <v>74</v>
      </c>
      <c r="B75" t="s">
        <v>140</v>
      </c>
      <c r="C75" s="24">
        <v>37.961832999999999</v>
      </c>
      <c r="D75" s="24">
        <v>24.386963999999999</v>
      </c>
      <c r="E75" s="5" t="s">
        <v>8</v>
      </c>
      <c r="F75" s="5" t="s">
        <v>8</v>
      </c>
      <c r="G75" s="1" t="s">
        <v>130</v>
      </c>
      <c r="H75" s="2">
        <v>190</v>
      </c>
      <c r="I75" s="2">
        <v>80</v>
      </c>
      <c r="J75" s="2">
        <v>35</v>
      </c>
      <c r="L75" s="4">
        <f t="shared" si="12"/>
        <v>2.375</v>
      </c>
      <c r="M75" s="4">
        <f t="shared" si="13"/>
        <v>0.4375</v>
      </c>
      <c r="N75" s="4">
        <f t="shared" si="14"/>
        <v>0.18421052631578946</v>
      </c>
      <c r="O75" s="4" t="str">
        <f t="shared" si="15"/>
        <v/>
      </c>
      <c r="P75" s="4" t="str">
        <f t="shared" si="16"/>
        <v/>
      </c>
      <c r="Q75" s="2" t="s">
        <v>5</v>
      </c>
      <c r="X75" s="2" t="s">
        <v>103</v>
      </c>
      <c r="Y75" s="2">
        <v>180</v>
      </c>
      <c r="Z75" s="2">
        <v>277</v>
      </c>
      <c r="AA75" s="6" t="s">
        <v>8</v>
      </c>
      <c r="AB75" s="6"/>
    </row>
    <row r="76" spans="1:29" x14ac:dyDescent="0.25">
      <c r="A76" s="2">
        <v>75</v>
      </c>
      <c r="B76" t="s">
        <v>131</v>
      </c>
      <c r="C76" s="24">
        <v>38.883130000000001</v>
      </c>
      <c r="D76" s="24">
        <v>23.443580000000001</v>
      </c>
      <c r="E76" s="5" t="s">
        <v>8</v>
      </c>
      <c r="F76" s="5" t="s">
        <v>8</v>
      </c>
      <c r="G76" s="1" t="s">
        <v>130</v>
      </c>
      <c r="H76" s="2">
        <v>370</v>
      </c>
      <c r="I76" s="2">
        <v>50</v>
      </c>
      <c r="J76" s="2">
        <v>15</v>
      </c>
      <c r="L76" s="4">
        <f t="shared" si="12"/>
        <v>7.4</v>
      </c>
      <c r="M76" s="4">
        <f t="shared" si="13"/>
        <v>0.3</v>
      </c>
      <c r="N76" s="4">
        <f t="shared" si="14"/>
        <v>4.0540540540540543E-2</v>
      </c>
      <c r="O76" s="4" t="str">
        <f t="shared" si="15"/>
        <v/>
      </c>
      <c r="P76" s="4" t="str">
        <f t="shared" si="16"/>
        <v/>
      </c>
      <c r="S76" s="2" t="s">
        <v>5</v>
      </c>
      <c r="X76" s="2" t="s">
        <v>102</v>
      </c>
      <c r="Y76" s="6" t="s">
        <v>8</v>
      </c>
      <c r="Z76" s="2">
        <v>275</v>
      </c>
      <c r="AA76" s="6" t="s">
        <v>8</v>
      </c>
      <c r="AB76" s="6"/>
    </row>
    <row r="77" spans="1:29" x14ac:dyDescent="0.25">
      <c r="A77" s="2">
        <v>76</v>
      </c>
      <c r="B77" t="s">
        <v>163</v>
      </c>
      <c r="C77" s="24">
        <v>40.605102000000002</v>
      </c>
      <c r="D77" s="24">
        <v>24.741568999999998</v>
      </c>
      <c r="E77" t="s">
        <v>162</v>
      </c>
      <c r="F77" s="1">
        <v>2163</v>
      </c>
      <c r="G77" s="1" t="s">
        <v>161</v>
      </c>
      <c r="H77" s="6">
        <v>730</v>
      </c>
      <c r="I77" s="6">
        <v>150</v>
      </c>
      <c r="J77" s="6">
        <v>60</v>
      </c>
      <c r="K77" s="6"/>
      <c r="L77" s="4">
        <f t="shared" si="12"/>
        <v>4.8666666666666663</v>
      </c>
      <c r="M77" s="4">
        <f t="shared" si="13"/>
        <v>0.4</v>
      </c>
      <c r="N77" s="4">
        <f t="shared" si="14"/>
        <v>8.2191780821917804E-2</v>
      </c>
      <c r="O77" s="4" t="str">
        <f t="shared" si="15"/>
        <v/>
      </c>
      <c r="P77" s="4" t="str">
        <f t="shared" si="16"/>
        <v/>
      </c>
      <c r="Q77" s="2" t="s">
        <v>5</v>
      </c>
      <c r="T77" s="6"/>
      <c r="U77" s="6"/>
      <c r="V77" s="6"/>
      <c r="W77" s="6"/>
      <c r="X77" s="6" t="s">
        <v>103</v>
      </c>
      <c r="Y77" s="6">
        <v>42</v>
      </c>
      <c r="Z77" s="6">
        <v>330</v>
      </c>
      <c r="AA77" s="6" t="s">
        <v>8</v>
      </c>
      <c r="AB77" s="6"/>
    </row>
    <row r="78" spans="1:29" x14ac:dyDescent="0.25">
      <c r="A78" s="2">
        <v>77</v>
      </c>
      <c r="B78" t="s">
        <v>136</v>
      </c>
      <c r="C78" s="24">
        <v>40.932425000000002</v>
      </c>
      <c r="D78" s="24">
        <v>25.262322000000001</v>
      </c>
      <c r="E78" s="1" t="s">
        <v>134</v>
      </c>
      <c r="F78" s="1">
        <v>1847</v>
      </c>
      <c r="G78" s="1" t="s">
        <v>135</v>
      </c>
      <c r="H78" s="2">
        <v>1200</v>
      </c>
      <c r="I78" s="2">
        <v>1000</v>
      </c>
      <c r="J78" s="2">
        <v>900</v>
      </c>
      <c r="L78" s="4">
        <f t="shared" si="12"/>
        <v>1.2</v>
      </c>
      <c r="M78" s="4">
        <f t="shared" si="13"/>
        <v>0.9</v>
      </c>
      <c r="N78" s="4">
        <f t="shared" si="14"/>
        <v>0.75</v>
      </c>
      <c r="O78" s="4" t="str">
        <f t="shared" si="15"/>
        <v/>
      </c>
      <c r="P78" s="4" t="str">
        <f t="shared" si="16"/>
        <v/>
      </c>
      <c r="R78" s="2" t="s">
        <v>5</v>
      </c>
      <c r="X78" s="2" t="s">
        <v>103</v>
      </c>
      <c r="Y78" s="2">
        <v>90</v>
      </c>
      <c r="Z78" s="6" t="s">
        <v>8</v>
      </c>
      <c r="AA78" s="2">
        <v>90</v>
      </c>
    </row>
    <row r="79" spans="1:29" x14ac:dyDescent="0.25">
      <c r="A79" s="2">
        <v>78</v>
      </c>
      <c r="B79" t="s">
        <v>666</v>
      </c>
      <c r="C79" s="24">
        <v>40.723500000000001</v>
      </c>
      <c r="D79" s="24">
        <v>26.093</v>
      </c>
      <c r="E79" s="1" t="s">
        <v>667</v>
      </c>
      <c r="F79" s="1">
        <v>2359</v>
      </c>
      <c r="G79" s="1" t="s">
        <v>137</v>
      </c>
      <c r="H79" s="2">
        <v>1000</v>
      </c>
      <c r="I79" s="2">
        <v>1000</v>
      </c>
      <c r="J79" s="2">
        <v>800</v>
      </c>
      <c r="L79" s="4">
        <f t="shared" si="12"/>
        <v>1</v>
      </c>
      <c r="M79" s="4">
        <f t="shared" si="13"/>
        <v>0.8</v>
      </c>
      <c r="N79" s="4">
        <f t="shared" si="14"/>
        <v>0.8</v>
      </c>
      <c r="O79" s="4" t="str">
        <f t="shared" si="15"/>
        <v/>
      </c>
      <c r="P79" s="4" t="str">
        <f t="shared" si="16"/>
        <v/>
      </c>
      <c r="Q79" s="2" t="s">
        <v>5</v>
      </c>
      <c r="X79" s="2" t="s">
        <v>103</v>
      </c>
      <c r="Y79" s="2">
        <v>200</v>
      </c>
      <c r="Z79" s="6">
        <v>110</v>
      </c>
    </row>
    <row r="80" spans="1:29" x14ac:dyDescent="0.25">
      <c r="A80" s="2">
        <v>79</v>
      </c>
      <c r="B80" t="s">
        <v>139</v>
      </c>
      <c r="C80" s="24">
        <v>40.788263000000001</v>
      </c>
      <c r="D80" s="24">
        <v>29.345230000000001</v>
      </c>
      <c r="E80" s="5" t="s">
        <v>138</v>
      </c>
      <c r="F80" s="5">
        <v>2859.1</v>
      </c>
      <c r="G80" s="1" t="s">
        <v>137</v>
      </c>
      <c r="H80" s="2">
        <v>900</v>
      </c>
      <c r="I80" s="2">
        <v>500</v>
      </c>
      <c r="J80" s="2">
        <v>250</v>
      </c>
      <c r="L80" s="4">
        <f t="shared" si="12"/>
        <v>1.8</v>
      </c>
      <c r="M80" s="4">
        <f t="shared" si="13"/>
        <v>0.5</v>
      </c>
      <c r="N80" s="4">
        <f t="shared" si="14"/>
        <v>0.27777777777777779</v>
      </c>
      <c r="O80" s="4" t="str">
        <f t="shared" si="15"/>
        <v/>
      </c>
      <c r="P80" s="4" t="str">
        <f t="shared" si="16"/>
        <v/>
      </c>
      <c r="Q80" s="2" t="s">
        <v>5</v>
      </c>
      <c r="X80" s="2" t="s">
        <v>103</v>
      </c>
      <c r="Y80" s="2">
        <v>195</v>
      </c>
      <c r="Z80" s="2">
        <v>100</v>
      </c>
      <c r="AA80" s="2">
        <v>170</v>
      </c>
    </row>
    <row r="81" spans="1:29" x14ac:dyDescent="0.25">
      <c r="A81" s="2">
        <v>80</v>
      </c>
      <c r="B81" t="s">
        <v>142</v>
      </c>
      <c r="C81" s="24">
        <v>40.380398</v>
      </c>
      <c r="D81" s="24">
        <v>27.888439000000002</v>
      </c>
      <c r="E81" s="1" t="s">
        <v>141</v>
      </c>
      <c r="F81" s="1">
        <v>2891</v>
      </c>
      <c r="G81" s="1" t="s">
        <v>137</v>
      </c>
      <c r="H81" s="2">
        <v>30000</v>
      </c>
      <c r="I81" s="2">
        <v>1200</v>
      </c>
      <c r="J81" s="2">
        <v>1700</v>
      </c>
      <c r="L81" s="4">
        <f t="shared" si="12"/>
        <v>25</v>
      </c>
      <c r="M81" s="4">
        <f t="shared" si="13"/>
        <v>1.4166666666666667</v>
      </c>
      <c r="N81" s="4">
        <f t="shared" si="14"/>
        <v>5.6666666666666664E-2</v>
      </c>
      <c r="O81" s="4" t="str">
        <f t="shared" si="15"/>
        <v/>
      </c>
      <c r="P81" s="4" t="str">
        <f t="shared" si="16"/>
        <v/>
      </c>
      <c r="Q81" s="2" t="s">
        <v>5</v>
      </c>
      <c r="X81" s="2" t="s">
        <v>103</v>
      </c>
      <c r="Y81" s="2">
        <v>95</v>
      </c>
      <c r="Z81" s="2">
        <v>165</v>
      </c>
      <c r="AA81" s="6" t="s">
        <v>8</v>
      </c>
      <c r="AB81" s="6" t="s">
        <v>5</v>
      </c>
      <c r="AC81" s="1" t="s">
        <v>259</v>
      </c>
    </row>
    <row r="82" spans="1:29" x14ac:dyDescent="0.25">
      <c r="A82" s="2">
        <v>81</v>
      </c>
      <c r="B82" t="s">
        <v>160</v>
      </c>
      <c r="C82" s="24">
        <v>39.984301000000002</v>
      </c>
      <c r="D82" s="24">
        <v>25.046226000000001</v>
      </c>
      <c r="E82" s="5" t="s">
        <v>8</v>
      </c>
      <c r="F82" s="5" t="s">
        <v>8</v>
      </c>
      <c r="G82" s="1" t="s">
        <v>161</v>
      </c>
      <c r="H82" s="2">
        <v>900</v>
      </c>
      <c r="I82" s="2">
        <v>130</v>
      </c>
      <c r="J82" s="2">
        <v>50</v>
      </c>
      <c r="L82" s="4">
        <f t="shared" si="12"/>
        <v>6.9230769230769234</v>
      </c>
      <c r="M82" s="4">
        <f t="shared" si="13"/>
        <v>0.38461538461538464</v>
      </c>
      <c r="N82" s="4">
        <f t="shared" si="14"/>
        <v>5.5555555555555552E-2</v>
      </c>
      <c r="O82" s="4" t="str">
        <f t="shared" si="15"/>
        <v/>
      </c>
      <c r="P82" s="4" t="str">
        <f t="shared" si="16"/>
        <v/>
      </c>
      <c r="Q82" s="2" t="s">
        <v>5</v>
      </c>
      <c r="X82" s="2" t="s">
        <v>102</v>
      </c>
      <c r="Y82" s="2">
        <v>215</v>
      </c>
      <c r="Z82" s="2">
        <v>118</v>
      </c>
      <c r="AA82" s="6" t="s">
        <v>8</v>
      </c>
      <c r="AB82" s="6"/>
    </row>
    <row r="83" spans="1:29" x14ac:dyDescent="0.25">
      <c r="A83" s="2">
        <v>82</v>
      </c>
      <c r="B83" t="s">
        <v>143</v>
      </c>
      <c r="C83" s="24">
        <v>39.031156000000003</v>
      </c>
      <c r="D83" s="24">
        <v>26.818702999999999</v>
      </c>
      <c r="E83" s="1" t="s">
        <v>144</v>
      </c>
      <c r="F83" s="1">
        <v>3126</v>
      </c>
      <c r="G83" s="1" t="s">
        <v>137</v>
      </c>
      <c r="H83" s="2">
        <v>3100</v>
      </c>
      <c r="I83" s="2">
        <v>500</v>
      </c>
      <c r="J83" s="2">
        <v>1300</v>
      </c>
      <c r="L83" s="4">
        <f t="shared" si="12"/>
        <v>6.2</v>
      </c>
      <c r="M83" s="4">
        <f t="shared" si="13"/>
        <v>2.6</v>
      </c>
      <c r="N83" s="4">
        <f t="shared" si="14"/>
        <v>0.41935483870967744</v>
      </c>
      <c r="O83" s="4" t="str">
        <f t="shared" si="15"/>
        <v/>
      </c>
      <c r="P83" s="4" t="str">
        <f t="shared" si="16"/>
        <v/>
      </c>
      <c r="R83" s="2" t="s">
        <v>5</v>
      </c>
      <c r="X83" s="2" t="s">
        <v>103</v>
      </c>
      <c r="Y83" s="2">
        <v>200</v>
      </c>
      <c r="Z83" s="2">
        <v>100</v>
      </c>
      <c r="AA83" s="6" t="s">
        <v>8</v>
      </c>
      <c r="AB83" s="6"/>
      <c r="AC83" s="73" t="s">
        <v>675</v>
      </c>
    </row>
    <row r="84" spans="1:29" x14ac:dyDescent="0.25">
      <c r="A84" s="2">
        <v>83</v>
      </c>
      <c r="B84" t="s">
        <v>146</v>
      </c>
      <c r="C84" s="24">
        <v>38.678279000000003</v>
      </c>
      <c r="D84" s="24">
        <v>26.739189</v>
      </c>
      <c r="E84" s="1" t="s">
        <v>145</v>
      </c>
      <c r="F84" s="1">
        <v>3139</v>
      </c>
      <c r="G84" s="1" t="s">
        <v>137</v>
      </c>
      <c r="H84" s="2">
        <v>400</v>
      </c>
      <c r="I84" s="2">
        <v>110</v>
      </c>
      <c r="J84" s="2">
        <v>25</v>
      </c>
      <c r="L84" s="4">
        <f t="shared" si="12"/>
        <v>3.6363636363636362</v>
      </c>
      <c r="M84" s="4">
        <f t="shared" si="13"/>
        <v>0.22727272727272727</v>
      </c>
      <c r="N84" s="4">
        <f t="shared" si="14"/>
        <v>6.25E-2</v>
      </c>
      <c r="O84" s="4" t="str">
        <f t="shared" si="15"/>
        <v/>
      </c>
      <c r="P84" s="4" t="str">
        <f t="shared" si="16"/>
        <v/>
      </c>
      <c r="Q84" s="2" t="s">
        <v>5</v>
      </c>
      <c r="X84" s="2" t="s">
        <v>102</v>
      </c>
      <c r="Y84" s="6" t="s">
        <v>8</v>
      </c>
      <c r="Z84" s="2">
        <v>65</v>
      </c>
      <c r="AA84" s="6" t="s">
        <v>8</v>
      </c>
      <c r="AB84" s="6"/>
    </row>
    <row r="85" spans="1:29" x14ac:dyDescent="0.25">
      <c r="A85" s="2">
        <v>84</v>
      </c>
      <c r="B85" t="s">
        <v>147</v>
      </c>
      <c r="C85" s="24">
        <v>38.365577000000002</v>
      </c>
      <c r="D85" s="24">
        <v>26.781348000000001</v>
      </c>
      <c r="E85" s="1" t="s">
        <v>148</v>
      </c>
      <c r="F85" s="1">
        <v>3145</v>
      </c>
      <c r="G85" s="1" t="s">
        <v>137</v>
      </c>
      <c r="H85" s="2">
        <v>500</v>
      </c>
      <c r="I85" s="2">
        <v>530</v>
      </c>
      <c r="J85" s="2">
        <v>15</v>
      </c>
      <c r="L85" s="4">
        <f t="shared" si="12"/>
        <v>0.94339622641509435</v>
      </c>
      <c r="M85" s="4">
        <f t="shared" si="13"/>
        <v>2.8301886792452831E-2</v>
      </c>
      <c r="N85" s="4">
        <f t="shared" si="14"/>
        <v>0.03</v>
      </c>
      <c r="O85" s="4" t="str">
        <f t="shared" si="15"/>
        <v/>
      </c>
      <c r="P85" s="4" t="str">
        <f t="shared" si="16"/>
        <v/>
      </c>
      <c r="S85" s="2" t="s">
        <v>5</v>
      </c>
      <c r="W85" s="2" t="s">
        <v>5</v>
      </c>
      <c r="X85" s="2" t="s">
        <v>102</v>
      </c>
      <c r="Y85" s="6" t="s">
        <v>8</v>
      </c>
      <c r="Z85" s="2">
        <v>40</v>
      </c>
      <c r="AA85" s="6" t="s">
        <v>8</v>
      </c>
      <c r="AB85" s="6" t="s">
        <v>5</v>
      </c>
      <c r="AC85" s="73" t="s">
        <v>665</v>
      </c>
    </row>
    <row r="86" spans="1:29" x14ac:dyDescent="0.25">
      <c r="A86" s="2">
        <v>85</v>
      </c>
      <c r="B86" t="s">
        <v>150</v>
      </c>
      <c r="C86" s="24">
        <v>38.206493000000002</v>
      </c>
      <c r="D86" s="24">
        <v>26.687342000000001</v>
      </c>
      <c r="E86" s="1" t="s">
        <v>149</v>
      </c>
      <c r="F86" s="1">
        <v>3160</v>
      </c>
      <c r="G86" s="1" t="s">
        <v>137</v>
      </c>
      <c r="H86" s="2">
        <v>420</v>
      </c>
      <c r="I86" s="2">
        <v>190</v>
      </c>
      <c r="J86" s="2">
        <v>60</v>
      </c>
      <c r="L86" s="4">
        <f t="shared" si="12"/>
        <v>2.2105263157894739</v>
      </c>
      <c r="M86" s="4">
        <f t="shared" si="13"/>
        <v>0.31578947368421051</v>
      </c>
      <c r="N86" s="4">
        <f t="shared" si="14"/>
        <v>0.14285714285714285</v>
      </c>
      <c r="O86" s="4" t="str">
        <f t="shared" si="15"/>
        <v/>
      </c>
      <c r="P86" s="4" t="str">
        <f t="shared" si="16"/>
        <v/>
      </c>
      <c r="Q86" s="2" t="s">
        <v>5</v>
      </c>
      <c r="X86" s="2" t="s">
        <v>103</v>
      </c>
      <c r="Y86" s="2">
        <v>130</v>
      </c>
      <c r="Z86" s="2">
        <v>35</v>
      </c>
      <c r="AA86" s="6" t="s">
        <v>8</v>
      </c>
      <c r="AB86" s="6"/>
    </row>
    <row r="87" spans="1:29" x14ac:dyDescent="0.25">
      <c r="A87" s="2">
        <v>86</v>
      </c>
      <c r="B87" t="s">
        <v>152</v>
      </c>
      <c r="C87" s="24">
        <v>38.166446999999998</v>
      </c>
      <c r="D87" s="24">
        <v>26.808389999999999</v>
      </c>
      <c r="E87" s="1" t="s">
        <v>151</v>
      </c>
      <c r="F87" s="1">
        <v>3162</v>
      </c>
      <c r="G87" s="1" t="s">
        <v>137</v>
      </c>
      <c r="H87" s="2">
        <v>260</v>
      </c>
      <c r="I87" s="2">
        <v>400</v>
      </c>
      <c r="J87" s="2">
        <v>1</v>
      </c>
      <c r="L87" s="4">
        <f t="shared" si="12"/>
        <v>0.65</v>
      </c>
      <c r="M87" s="4">
        <f t="shared" si="13"/>
        <v>2.5000000000000001E-3</v>
      </c>
      <c r="N87" s="4">
        <f t="shared" si="14"/>
        <v>3.8461538461538464E-3</v>
      </c>
      <c r="O87" s="4" t="str">
        <f t="shared" si="15"/>
        <v/>
      </c>
      <c r="P87" s="4" t="str">
        <f t="shared" si="16"/>
        <v/>
      </c>
      <c r="S87" s="2" t="s">
        <v>5</v>
      </c>
      <c r="X87" s="2" t="s">
        <v>103</v>
      </c>
      <c r="Y87" s="6" t="s">
        <v>8</v>
      </c>
      <c r="Z87" s="2">
        <v>39</v>
      </c>
      <c r="AA87" s="6" t="s">
        <v>8</v>
      </c>
      <c r="AB87" s="6"/>
    </row>
    <row r="88" spans="1:29" x14ac:dyDescent="0.25">
      <c r="A88" s="2">
        <v>87</v>
      </c>
      <c r="B88" t="s">
        <v>154</v>
      </c>
      <c r="C88" s="24">
        <v>38.046264000000001</v>
      </c>
      <c r="D88" s="24">
        <v>26.857776999999999</v>
      </c>
      <c r="E88" t="s">
        <v>153</v>
      </c>
      <c r="F88" s="1">
        <v>3163</v>
      </c>
      <c r="G88" s="1" t="s">
        <v>137</v>
      </c>
      <c r="H88" s="2">
        <v>200</v>
      </c>
      <c r="I88" s="2">
        <v>120</v>
      </c>
      <c r="J88" s="2">
        <v>1</v>
      </c>
      <c r="L88" s="4">
        <f t="shared" si="12"/>
        <v>1.6666666666666667</v>
      </c>
      <c r="M88" s="4">
        <f t="shared" si="13"/>
        <v>8.3333333333333332E-3</v>
      </c>
      <c r="N88" s="4">
        <f t="shared" si="14"/>
        <v>5.0000000000000001E-3</v>
      </c>
      <c r="O88" s="4" t="str">
        <f t="shared" si="15"/>
        <v/>
      </c>
      <c r="P88" s="4" t="str">
        <f t="shared" si="16"/>
        <v/>
      </c>
      <c r="S88" s="2" t="s">
        <v>5</v>
      </c>
      <c r="X88" s="2" t="s">
        <v>102</v>
      </c>
      <c r="Y88" s="6" t="s">
        <v>8</v>
      </c>
      <c r="Z88" s="2">
        <v>75</v>
      </c>
      <c r="AA88" s="6" t="s">
        <v>8</v>
      </c>
      <c r="AB88" s="6"/>
    </row>
    <row r="89" spans="1:29" x14ac:dyDescent="0.25">
      <c r="A89" s="2">
        <v>88</v>
      </c>
      <c r="B89" t="s">
        <v>158</v>
      </c>
      <c r="C89" s="24">
        <v>38.076622</v>
      </c>
      <c r="D89" s="24">
        <v>26.967040999999998</v>
      </c>
      <c r="E89" s="1" t="s">
        <v>159</v>
      </c>
      <c r="F89" s="1">
        <v>3166</v>
      </c>
      <c r="G89" s="1" t="s">
        <v>137</v>
      </c>
      <c r="H89" s="2">
        <v>300</v>
      </c>
      <c r="I89" s="2">
        <v>200</v>
      </c>
      <c r="J89" s="2">
        <v>200</v>
      </c>
      <c r="L89" s="4">
        <f t="shared" si="12"/>
        <v>1.5</v>
      </c>
      <c r="M89" s="4">
        <f t="shared" si="13"/>
        <v>1</v>
      </c>
      <c r="N89" s="4">
        <f t="shared" si="14"/>
        <v>0.66666666666666663</v>
      </c>
      <c r="O89" s="4" t="str">
        <f t="shared" si="15"/>
        <v/>
      </c>
      <c r="P89" s="4" t="str">
        <f t="shared" si="16"/>
        <v/>
      </c>
      <c r="R89" s="2" t="s">
        <v>5</v>
      </c>
      <c r="X89" s="2" t="s">
        <v>103</v>
      </c>
      <c r="Y89" s="2">
        <v>90</v>
      </c>
      <c r="Z89" s="2">
        <v>3</v>
      </c>
      <c r="AA89" s="2">
        <v>95</v>
      </c>
    </row>
    <row r="90" spans="1:29" x14ac:dyDescent="0.25">
      <c r="A90" s="2">
        <v>89</v>
      </c>
      <c r="B90" t="s">
        <v>165</v>
      </c>
      <c r="C90" s="24">
        <v>37.414645</v>
      </c>
      <c r="D90" s="24">
        <v>27.410518</v>
      </c>
      <c r="E90" t="s">
        <v>164</v>
      </c>
      <c r="F90" s="1">
        <v>3203</v>
      </c>
      <c r="G90" s="1" t="s">
        <v>137</v>
      </c>
      <c r="H90" s="2">
        <v>300</v>
      </c>
      <c r="I90" s="2">
        <v>250</v>
      </c>
      <c r="J90" s="2">
        <v>12</v>
      </c>
      <c r="L90" s="4">
        <f t="shared" si="12"/>
        <v>1.2</v>
      </c>
      <c r="M90" s="4">
        <f t="shared" si="13"/>
        <v>4.8000000000000001E-2</v>
      </c>
      <c r="N90" s="4">
        <f t="shared" si="14"/>
        <v>0.04</v>
      </c>
      <c r="O90" s="4" t="str">
        <f t="shared" si="15"/>
        <v/>
      </c>
      <c r="P90" s="4" t="str">
        <f t="shared" si="16"/>
        <v/>
      </c>
      <c r="S90" s="2" t="s">
        <v>5</v>
      </c>
      <c r="X90" s="2" t="s">
        <v>103</v>
      </c>
      <c r="Y90" s="2">
        <v>142</v>
      </c>
      <c r="Z90" s="2">
        <v>335</v>
      </c>
      <c r="AA90" s="6" t="s">
        <v>8</v>
      </c>
      <c r="AB90" s="6" t="s">
        <v>5</v>
      </c>
    </row>
    <row r="91" spans="1:29" x14ac:dyDescent="0.25">
      <c r="A91" s="2">
        <v>90</v>
      </c>
      <c r="B91" t="s">
        <v>166</v>
      </c>
      <c r="C91" s="24">
        <v>36.685768000000003</v>
      </c>
      <c r="D91" s="24">
        <v>27.373239999999999</v>
      </c>
      <c r="E91" s="1" t="s">
        <v>167</v>
      </c>
      <c r="F91" s="1">
        <v>3236</v>
      </c>
      <c r="G91" s="1" t="s">
        <v>137</v>
      </c>
      <c r="H91" s="2">
        <v>1400</v>
      </c>
      <c r="I91" s="2">
        <v>150</v>
      </c>
      <c r="J91" s="2">
        <v>65</v>
      </c>
      <c r="L91" s="4">
        <f t="shared" si="12"/>
        <v>9.3333333333333339</v>
      </c>
      <c r="M91" s="4">
        <f t="shared" si="13"/>
        <v>0.43333333333333335</v>
      </c>
      <c r="N91" s="4">
        <f t="shared" si="14"/>
        <v>4.642857142857143E-2</v>
      </c>
      <c r="O91" s="4" t="str">
        <f t="shared" si="15"/>
        <v/>
      </c>
      <c r="P91" s="4" t="str">
        <f t="shared" si="16"/>
        <v/>
      </c>
      <c r="S91" s="2" t="s">
        <v>5</v>
      </c>
      <c r="X91" s="2" t="s">
        <v>102</v>
      </c>
      <c r="Y91" s="2">
        <v>120</v>
      </c>
      <c r="Z91" s="2">
        <v>25</v>
      </c>
      <c r="AA91" s="6" t="s">
        <v>8</v>
      </c>
      <c r="AB91" s="6"/>
    </row>
    <row r="92" spans="1:29" x14ac:dyDescent="0.25">
      <c r="A92" s="2">
        <v>91</v>
      </c>
      <c r="B92" t="s">
        <v>169</v>
      </c>
      <c r="C92" s="24">
        <v>36.761541000000001</v>
      </c>
      <c r="D92" s="24">
        <v>27.764229</v>
      </c>
      <c r="E92" s="5" t="s">
        <v>8</v>
      </c>
      <c r="F92" s="5" t="s">
        <v>8</v>
      </c>
      <c r="G92" s="1" t="s">
        <v>137</v>
      </c>
      <c r="H92" s="2">
        <v>580</v>
      </c>
      <c r="I92" s="2">
        <v>950</v>
      </c>
      <c r="J92" s="2">
        <v>400</v>
      </c>
      <c r="K92" s="2">
        <v>50</v>
      </c>
      <c r="L92" s="4">
        <f t="shared" si="12"/>
        <v>0.61052631578947369</v>
      </c>
      <c r="M92" s="4">
        <f t="shared" si="13"/>
        <v>0.42105263157894735</v>
      </c>
      <c r="N92" s="4">
        <f t="shared" si="14"/>
        <v>0.68965517241379315</v>
      </c>
      <c r="O92" s="4">
        <f t="shared" si="15"/>
        <v>0.125</v>
      </c>
      <c r="P92" s="4">
        <f t="shared" si="16"/>
        <v>5.2631578947368418E-2</v>
      </c>
      <c r="U92" s="2" t="s">
        <v>5</v>
      </c>
      <c r="X92" s="2" t="s">
        <v>103</v>
      </c>
      <c r="Y92" s="2">
        <v>65</v>
      </c>
      <c r="Z92" s="2">
        <v>190</v>
      </c>
      <c r="AA92" s="6">
        <v>100</v>
      </c>
      <c r="AB92" s="6" t="s">
        <v>5</v>
      </c>
    </row>
    <row r="93" spans="1:29" x14ac:dyDescent="0.25">
      <c r="A93" s="2">
        <v>92</v>
      </c>
      <c r="B93" t="s">
        <v>168</v>
      </c>
      <c r="C93" s="24">
        <v>36.758594000000002</v>
      </c>
      <c r="D93" s="24">
        <v>27.775486000000001</v>
      </c>
      <c r="E93" s="5" t="s">
        <v>8</v>
      </c>
      <c r="F93" s="5" t="s">
        <v>8</v>
      </c>
      <c r="G93" s="1" t="s">
        <v>137</v>
      </c>
      <c r="H93" s="2">
        <v>260</v>
      </c>
      <c r="I93" s="2">
        <v>320</v>
      </c>
      <c r="J93" s="2">
        <v>1</v>
      </c>
      <c r="L93" s="4">
        <f t="shared" si="12"/>
        <v>0.8125</v>
      </c>
      <c r="M93" s="4">
        <f t="shared" si="13"/>
        <v>3.1250000000000002E-3</v>
      </c>
      <c r="N93" s="4">
        <f t="shared" si="14"/>
        <v>3.8461538461538464E-3</v>
      </c>
      <c r="O93" s="4" t="str">
        <f t="shared" si="15"/>
        <v/>
      </c>
      <c r="P93" s="4" t="str">
        <f t="shared" si="16"/>
        <v/>
      </c>
      <c r="S93" s="2" t="s">
        <v>5</v>
      </c>
      <c r="X93" s="2" t="s">
        <v>103</v>
      </c>
      <c r="Y93" s="6">
        <v>115</v>
      </c>
      <c r="Z93" s="2">
        <v>5</v>
      </c>
      <c r="AA93" s="2">
        <v>100</v>
      </c>
      <c r="AB93" s="6" t="s">
        <v>5</v>
      </c>
    </row>
    <row r="94" spans="1:29" x14ac:dyDescent="0.25">
      <c r="A94" s="2">
        <v>93</v>
      </c>
      <c r="B94" t="s">
        <v>170</v>
      </c>
      <c r="C94" s="24">
        <v>36.755766000000001</v>
      </c>
      <c r="D94" s="24">
        <v>27.891131000000001</v>
      </c>
      <c r="E94" s="5" t="s">
        <v>8</v>
      </c>
      <c r="F94" s="5" t="s">
        <v>8</v>
      </c>
      <c r="G94" s="1" t="s">
        <v>137</v>
      </c>
      <c r="H94" s="2">
        <v>1500</v>
      </c>
      <c r="I94" s="2">
        <v>400</v>
      </c>
      <c r="J94" s="2">
        <v>125</v>
      </c>
      <c r="L94" s="4">
        <f t="shared" si="12"/>
        <v>3.75</v>
      </c>
      <c r="M94" s="4">
        <f t="shared" si="13"/>
        <v>0.3125</v>
      </c>
      <c r="N94" s="4">
        <f t="shared" si="14"/>
        <v>8.3333333333333329E-2</v>
      </c>
      <c r="O94" s="4" t="str">
        <f t="shared" si="15"/>
        <v/>
      </c>
      <c r="P94" s="4" t="str">
        <f t="shared" si="16"/>
        <v/>
      </c>
      <c r="Q94" s="2" t="s">
        <v>5</v>
      </c>
      <c r="X94" s="2" t="s">
        <v>103</v>
      </c>
      <c r="Y94" s="2">
        <v>128</v>
      </c>
      <c r="Z94" s="2">
        <v>12</v>
      </c>
      <c r="AA94" s="2">
        <v>97</v>
      </c>
      <c r="AB94" s="6" t="s">
        <v>5</v>
      </c>
    </row>
    <row r="95" spans="1:29" x14ac:dyDescent="0.25">
      <c r="A95" s="2">
        <v>94</v>
      </c>
      <c r="B95" t="s">
        <v>171</v>
      </c>
      <c r="C95" s="24">
        <v>35.888275999999998</v>
      </c>
      <c r="D95" s="24">
        <v>27.772207999999999</v>
      </c>
      <c r="E95" s="1" t="s">
        <v>172</v>
      </c>
      <c r="F95" s="1">
        <v>2335</v>
      </c>
      <c r="G95" s="1" t="s">
        <v>161</v>
      </c>
      <c r="H95" s="2">
        <v>1300</v>
      </c>
      <c r="I95" s="2">
        <v>760</v>
      </c>
      <c r="J95" s="2">
        <v>90</v>
      </c>
      <c r="L95" s="4">
        <f t="shared" si="12"/>
        <v>1.7105263157894737</v>
      </c>
      <c r="M95" s="4">
        <f t="shared" si="13"/>
        <v>0.11842105263157894</v>
      </c>
      <c r="N95" s="4">
        <f t="shared" si="14"/>
        <v>6.9230769230769235E-2</v>
      </c>
      <c r="O95" s="4" t="str">
        <f t="shared" si="15"/>
        <v/>
      </c>
      <c r="P95" s="4" t="str">
        <f t="shared" si="16"/>
        <v/>
      </c>
      <c r="Q95" s="2" t="s">
        <v>5</v>
      </c>
      <c r="X95" s="2" t="s">
        <v>103</v>
      </c>
      <c r="Y95" s="2">
        <v>137</v>
      </c>
      <c r="Z95" s="2">
        <v>39</v>
      </c>
      <c r="AA95" s="6" t="s">
        <v>8</v>
      </c>
      <c r="AB95" s="6"/>
    </row>
    <row r="96" spans="1:29" x14ac:dyDescent="0.25">
      <c r="A96" s="2">
        <v>95</v>
      </c>
      <c r="B96" t="s">
        <v>174</v>
      </c>
      <c r="C96" s="24">
        <v>35.582517000000003</v>
      </c>
      <c r="D96" s="24">
        <v>23.588349000000001</v>
      </c>
      <c r="E96" t="s">
        <v>173</v>
      </c>
      <c r="F96" s="1">
        <v>2919</v>
      </c>
      <c r="G96" s="1" t="s">
        <v>161</v>
      </c>
      <c r="H96" s="2">
        <v>800</v>
      </c>
      <c r="I96" s="2">
        <v>560</v>
      </c>
      <c r="J96" s="2">
        <v>260</v>
      </c>
      <c r="L96" s="4">
        <f t="shared" si="12"/>
        <v>1.4285714285714286</v>
      </c>
      <c r="M96" s="4">
        <f t="shared" si="13"/>
        <v>0.4642857142857143</v>
      </c>
      <c r="N96" s="4">
        <f t="shared" si="14"/>
        <v>0.32500000000000001</v>
      </c>
      <c r="O96" s="4" t="str">
        <f t="shared" si="15"/>
        <v/>
      </c>
      <c r="P96" s="4" t="str">
        <f t="shared" si="16"/>
        <v/>
      </c>
      <c r="Q96" s="2" t="s">
        <v>5</v>
      </c>
      <c r="X96" s="2" t="s">
        <v>103</v>
      </c>
      <c r="Y96" s="2">
        <v>227</v>
      </c>
      <c r="Z96" s="2">
        <v>132</v>
      </c>
      <c r="AA96" s="6" t="s">
        <v>8</v>
      </c>
      <c r="AB96" s="6"/>
    </row>
    <row r="97" spans="1:29" x14ac:dyDescent="0.25">
      <c r="A97" s="2">
        <v>96</v>
      </c>
      <c r="B97" t="s">
        <v>175</v>
      </c>
      <c r="C97" s="24">
        <v>35.519540999999997</v>
      </c>
      <c r="D97" s="24">
        <v>23.930184000000001</v>
      </c>
      <c r="E97" t="s">
        <v>176</v>
      </c>
      <c r="F97" s="1">
        <v>2930</v>
      </c>
      <c r="G97" s="1" t="s">
        <v>161</v>
      </c>
      <c r="H97" s="2">
        <v>1100</v>
      </c>
      <c r="I97" s="2">
        <v>2000</v>
      </c>
      <c r="J97" s="2">
        <v>500</v>
      </c>
      <c r="K97" s="2">
        <v>500</v>
      </c>
      <c r="L97" s="4">
        <f t="shared" si="12"/>
        <v>0.55000000000000004</v>
      </c>
      <c r="M97" s="4">
        <f t="shared" si="13"/>
        <v>0.25</v>
      </c>
      <c r="N97" s="4">
        <f t="shared" si="14"/>
        <v>0.45454545454545453</v>
      </c>
      <c r="O97" s="4">
        <f t="shared" si="15"/>
        <v>1</v>
      </c>
      <c r="P97" s="4">
        <f t="shared" si="16"/>
        <v>0.25</v>
      </c>
      <c r="T97" s="2" t="s">
        <v>5</v>
      </c>
      <c r="X97" s="2" t="s">
        <v>103</v>
      </c>
      <c r="Y97" s="2">
        <v>100</v>
      </c>
      <c r="Z97" s="2">
        <v>190</v>
      </c>
      <c r="AA97" s="2">
        <v>98</v>
      </c>
      <c r="AC97" s="1" t="s">
        <v>674</v>
      </c>
    </row>
    <row r="98" spans="1:29" x14ac:dyDescent="0.25">
      <c r="A98" s="2">
        <v>97</v>
      </c>
      <c r="B98" t="s">
        <v>177</v>
      </c>
      <c r="C98" s="24">
        <v>35.512531000000003</v>
      </c>
      <c r="D98" s="24">
        <v>23.982831000000001</v>
      </c>
      <c r="E98" s="5" t="s">
        <v>8</v>
      </c>
      <c r="F98" s="5" t="s">
        <v>8</v>
      </c>
      <c r="G98" s="1" t="s">
        <v>161</v>
      </c>
      <c r="H98" s="2">
        <v>1350</v>
      </c>
      <c r="I98" s="2">
        <v>200</v>
      </c>
      <c r="J98" s="2">
        <v>1030</v>
      </c>
      <c r="L98" s="4">
        <f t="shared" si="12"/>
        <v>6.75</v>
      </c>
      <c r="M98" s="4">
        <f t="shared" si="13"/>
        <v>5.15</v>
      </c>
      <c r="N98" s="4">
        <f t="shared" si="14"/>
        <v>0.76296296296296295</v>
      </c>
      <c r="O98" s="4" t="str">
        <f t="shared" si="15"/>
        <v/>
      </c>
      <c r="P98" s="4" t="str">
        <f t="shared" si="16"/>
        <v/>
      </c>
      <c r="R98" s="2" t="s">
        <v>5</v>
      </c>
      <c r="X98" s="2" t="s">
        <v>103</v>
      </c>
      <c r="Y98" s="2">
        <v>83</v>
      </c>
      <c r="Z98" s="2">
        <v>0</v>
      </c>
      <c r="AA98" s="2">
        <v>88</v>
      </c>
    </row>
    <row r="99" spans="1:29" x14ac:dyDescent="0.25">
      <c r="A99" s="2">
        <v>98</v>
      </c>
      <c r="B99" t="s">
        <v>178</v>
      </c>
      <c r="C99" s="24">
        <v>35.332675000000002</v>
      </c>
      <c r="D99" s="24">
        <v>25.243509</v>
      </c>
      <c r="E99" s="5" t="s">
        <v>8</v>
      </c>
      <c r="F99" s="1">
        <v>2959</v>
      </c>
      <c r="G99" s="1" t="s">
        <v>161</v>
      </c>
      <c r="H99" s="2">
        <v>165</v>
      </c>
      <c r="I99" s="2">
        <v>135</v>
      </c>
      <c r="J99" s="2">
        <v>10</v>
      </c>
      <c r="L99" s="4">
        <f t="shared" si="12"/>
        <v>1.2222222222222223</v>
      </c>
      <c r="M99" s="4">
        <f t="shared" si="13"/>
        <v>7.407407407407407E-2</v>
      </c>
      <c r="N99" s="4">
        <f t="shared" si="14"/>
        <v>6.0606060606060608E-2</v>
      </c>
      <c r="O99" s="4" t="str">
        <f t="shared" si="15"/>
        <v/>
      </c>
      <c r="P99" s="4" t="str">
        <f t="shared" si="16"/>
        <v/>
      </c>
      <c r="Q99" s="2" t="s">
        <v>5</v>
      </c>
      <c r="X99" s="2" t="s">
        <v>103</v>
      </c>
      <c r="Y99" s="2">
        <v>65</v>
      </c>
      <c r="Z99" s="2">
        <v>155</v>
      </c>
      <c r="AA99" s="6" t="s">
        <v>8</v>
      </c>
      <c r="AB99" s="6"/>
    </row>
    <row r="100" spans="1:29" x14ac:dyDescent="0.25">
      <c r="A100" s="2">
        <v>99</v>
      </c>
      <c r="B100" t="s">
        <v>179</v>
      </c>
      <c r="C100" s="24">
        <v>35.293661999999998</v>
      </c>
      <c r="D100" s="24">
        <v>25.460901</v>
      </c>
      <c r="E100" t="s">
        <v>180</v>
      </c>
      <c r="F100" s="5">
        <v>2960.2</v>
      </c>
      <c r="G100" s="1" t="s">
        <v>161</v>
      </c>
      <c r="H100" s="2">
        <v>125</v>
      </c>
      <c r="I100" s="2">
        <v>200</v>
      </c>
      <c r="J100" s="2">
        <v>60</v>
      </c>
      <c r="K100" s="2">
        <v>60</v>
      </c>
      <c r="L100" s="4">
        <f t="shared" ref="L100:L126" si="17">H100/I100</f>
        <v>0.625</v>
      </c>
      <c r="M100" s="4">
        <f t="shared" ref="M100:M126" si="18">J100/I100</f>
        <v>0.3</v>
      </c>
      <c r="N100" s="4">
        <f t="shared" si="14"/>
        <v>0.48</v>
      </c>
      <c r="O100" s="4">
        <f t="shared" si="15"/>
        <v>1</v>
      </c>
      <c r="P100" s="4">
        <f t="shared" si="16"/>
        <v>0.3</v>
      </c>
      <c r="T100" s="2" t="s">
        <v>5</v>
      </c>
      <c r="X100" s="2" t="s">
        <v>103</v>
      </c>
      <c r="Y100" s="2">
        <v>93</v>
      </c>
      <c r="Z100" s="2">
        <v>175</v>
      </c>
      <c r="AA100" s="2">
        <v>81</v>
      </c>
    </row>
    <row r="101" spans="1:29" x14ac:dyDescent="0.25">
      <c r="A101" s="2">
        <v>100</v>
      </c>
      <c r="B101" t="s">
        <v>181</v>
      </c>
      <c r="C101" s="24">
        <v>35.180247999999999</v>
      </c>
      <c r="D101" s="24">
        <v>24.233011999999999</v>
      </c>
      <c r="E101" s="5" t="s">
        <v>8</v>
      </c>
      <c r="F101" s="1">
        <v>3013</v>
      </c>
      <c r="G101" s="1" t="s">
        <v>161</v>
      </c>
      <c r="H101" s="2">
        <v>175</v>
      </c>
      <c r="I101" s="2">
        <v>140</v>
      </c>
      <c r="J101" s="2">
        <v>45</v>
      </c>
      <c r="L101" s="4">
        <f t="shared" si="17"/>
        <v>1.25</v>
      </c>
      <c r="M101" s="4">
        <f t="shared" si="18"/>
        <v>0.32142857142857145</v>
      </c>
      <c r="N101" s="4">
        <f t="shared" si="14"/>
        <v>0.25714285714285712</v>
      </c>
      <c r="O101" s="4" t="str">
        <f t="shared" si="15"/>
        <v/>
      </c>
      <c r="P101" s="4" t="str">
        <f t="shared" si="16"/>
        <v/>
      </c>
      <c r="Q101" s="2" t="s">
        <v>5</v>
      </c>
      <c r="X101" s="2" t="s">
        <v>103</v>
      </c>
      <c r="Y101" s="2">
        <v>125</v>
      </c>
      <c r="Z101" s="2">
        <v>24</v>
      </c>
      <c r="AA101" s="6" t="s">
        <v>8</v>
      </c>
      <c r="AB101" s="6"/>
    </row>
    <row r="102" spans="1:29" x14ac:dyDescent="0.25">
      <c r="A102" s="2">
        <v>101</v>
      </c>
      <c r="B102" t="s">
        <v>183</v>
      </c>
      <c r="C102" s="24">
        <v>35.230583000000003</v>
      </c>
      <c r="D102" s="24">
        <v>23.6813</v>
      </c>
      <c r="E102" s="1" t="s">
        <v>182</v>
      </c>
      <c r="F102" s="1">
        <v>3022</v>
      </c>
      <c r="G102" s="1" t="s">
        <v>161</v>
      </c>
      <c r="H102" s="2">
        <v>700</v>
      </c>
      <c r="I102" s="2">
        <v>500</v>
      </c>
      <c r="J102" s="2">
        <v>320</v>
      </c>
      <c r="L102" s="4">
        <f t="shared" si="17"/>
        <v>1.4</v>
      </c>
      <c r="M102" s="4">
        <f t="shared" si="18"/>
        <v>0.64</v>
      </c>
      <c r="N102" s="4">
        <f t="shared" si="14"/>
        <v>0.45714285714285713</v>
      </c>
      <c r="O102" s="4" t="str">
        <f t="shared" si="15"/>
        <v/>
      </c>
      <c r="P102" s="4" t="str">
        <f t="shared" si="16"/>
        <v/>
      </c>
      <c r="Q102" s="2" t="s">
        <v>5</v>
      </c>
      <c r="X102" s="2" t="s">
        <v>103</v>
      </c>
      <c r="Y102" s="2">
        <v>90</v>
      </c>
      <c r="Z102" s="2">
        <v>6</v>
      </c>
      <c r="AA102" s="6" t="s">
        <v>8</v>
      </c>
      <c r="AB102" s="6"/>
    </row>
    <row r="103" spans="1:29" x14ac:dyDescent="0.25">
      <c r="A103" s="2">
        <v>102</v>
      </c>
      <c r="B103" t="s">
        <v>185</v>
      </c>
      <c r="C103" s="24">
        <v>36.315192000000003</v>
      </c>
      <c r="D103" s="24">
        <v>29.241416000000001</v>
      </c>
      <c r="E103" s="1" t="s">
        <v>186</v>
      </c>
      <c r="F103" s="1">
        <v>3289</v>
      </c>
      <c r="G103" s="1" t="s">
        <v>184</v>
      </c>
      <c r="H103" s="2">
        <v>155</v>
      </c>
      <c r="I103" s="2">
        <v>140</v>
      </c>
      <c r="J103" s="2">
        <v>15</v>
      </c>
      <c r="L103" s="4">
        <f t="shared" si="17"/>
        <v>1.1071428571428572</v>
      </c>
      <c r="M103" s="4">
        <f t="shared" si="18"/>
        <v>0.10714285714285714</v>
      </c>
      <c r="N103" s="4">
        <f t="shared" si="14"/>
        <v>9.6774193548387094E-2</v>
      </c>
      <c r="O103" s="4" t="str">
        <f t="shared" si="15"/>
        <v/>
      </c>
      <c r="P103" s="4" t="str">
        <f t="shared" si="16"/>
        <v/>
      </c>
      <c r="Q103" s="2" t="s">
        <v>5</v>
      </c>
      <c r="X103" s="2" t="s">
        <v>103</v>
      </c>
      <c r="Y103" s="2">
        <v>15</v>
      </c>
      <c r="Z103" s="2">
        <v>235</v>
      </c>
      <c r="AA103" s="2">
        <v>140</v>
      </c>
      <c r="AC103" s="1" t="s">
        <v>187</v>
      </c>
    </row>
    <row r="104" spans="1:29" x14ac:dyDescent="0.25">
      <c r="A104" s="2">
        <v>103</v>
      </c>
      <c r="B104" t="s">
        <v>189</v>
      </c>
      <c r="C104" s="24">
        <v>36.158045999999999</v>
      </c>
      <c r="D104" s="24">
        <v>33.685794999999999</v>
      </c>
      <c r="E104" s="1" t="s">
        <v>188</v>
      </c>
      <c r="F104" s="1">
        <v>3360</v>
      </c>
      <c r="G104" s="1" t="s">
        <v>184</v>
      </c>
      <c r="H104" s="2">
        <v>2500</v>
      </c>
      <c r="I104" s="2">
        <v>500</v>
      </c>
      <c r="J104" s="2">
        <v>350</v>
      </c>
      <c r="L104" s="4">
        <f t="shared" si="17"/>
        <v>5</v>
      </c>
      <c r="M104" s="4">
        <f t="shared" si="18"/>
        <v>0.7</v>
      </c>
      <c r="N104" s="4">
        <f t="shared" si="14"/>
        <v>0.14000000000000001</v>
      </c>
      <c r="O104" s="4" t="str">
        <f t="shared" si="15"/>
        <v/>
      </c>
      <c r="P104" s="4" t="str">
        <f t="shared" si="16"/>
        <v/>
      </c>
      <c r="Q104" s="2" t="s">
        <v>5</v>
      </c>
      <c r="X104" s="2" t="s">
        <v>103</v>
      </c>
      <c r="Y104" s="2">
        <v>60</v>
      </c>
      <c r="Z104" s="2">
        <v>340</v>
      </c>
      <c r="AA104" s="6" t="s">
        <v>8</v>
      </c>
      <c r="AB104" s="6"/>
      <c r="AC104" s="73" t="s">
        <v>675</v>
      </c>
    </row>
    <row r="105" spans="1:29" x14ac:dyDescent="0.25">
      <c r="A105" s="2">
        <v>104</v>
      </c>
      <c r="B105" t="s">
        <v>616</v>
      </c>
      <c r="C105" s="24">
        <v>35.585337000000003</v>
      </c>
      <c r="D105" s="24">
        <v>35.742521000000004</v>
      </c>
      <c r="E105" s="1" t="s">
        <v>617</v>
      </c>
      <c r="F105" s="1">
        <v>3416</v>
      </c>
      <c r="G105" s="1" t="s">
        <v>618</v>
      </c>
      <c r="H105" s="2">
        <v>2400</v>
      </c>
      <c r="I105" s="2">
        <v>1000</v>
      </c>
      <c r="J105" s="2">
        <v>750</v>
      </c>
      <c r="L105" s="4">
        <f t="shared" si="17"/>
        <v>2.4</v>
      </c>
      <c r="M105" s="4">
        <f t="shared" si="18"/>
        <v>0.75</v>
      </c>
      <c r="N105" s="4">
        <f t="shared" si="14"/>
        <v>0.3125</v>
      </c>
      <c r="O105" s="4" t="str">
        <f t="shared" si="15"/>
        <v/>
      </c>
      <c r="P105" s="4" t="str">
        <f t="shared" si="16"/>
        <v/>
      </c>
      <c r="Q105" s="2" t="s">
        <v>5</v>
      </c>
      <c r="X105" s="2" t="s">
        <v>103</v>
      </c>
      <c r="Y105" s="2">
        <v>70</v>
      </c>
      <c r="Z105" s="2">
        <v>125</v>
      </c>
      <c r="AA105" s="6">
        <v>27</v>
      </c>
      <c r="AB105" s="6"/>
      <c r="AC105" s="73" t="s">
        <v>675</v>
      </c>
    </row>
    <row r="106" spans="1:29" x14ac:dyDescent="0.25">
      <c r="A106" s="2">
        <v>105</v>
      </c>
      <c r="B106" t="s">
        <v>192</v>
      </c>
      <c r="C106" s="24">
        <v>35.636248999999999</v>
      </c>
      <c r="D106" s="24">
        <v>34.529682000000001</v>
      </c>
      <c r="E106" s="1" t="s">
        <v>190</v>
      </c>
      <c r="F106" s="1">
        <v>3032</v>
      </c>
      <c r="G106" s="1" t="s">
        <v>191</v>
      </c>
      <c r="H106" s="2">
        <v>220</v>
      </c>
      <c r="I106" s="2">
        <v>230</v>
      </c>
      <c r="J106" s="2">
        <v>160</v>
      </c>
      <c r="L106" s="4">
        <f t="shared" si="17"/>
        <v>0.95652173913043481</v>
      </c>
      <c r="M106" s="4">
        <f t="shared" si="18"/>
        <v>0.69565217391304346</v>
      </c>
      <c r="N106" s="4">
        <f t="shared" si="14"/>
        <v>0.72727272727272729</v>
      </c>
      <c r="O106" s="4" t="str">
        <f t="shared" si="15"/>
        <v/>
      </c>
      <c r="P106" s="4" t="str">
        <f t="shared" si="16"/>
        <v/>
      </c>
      <c r="R106" s="2" t="s">
        <v>5</v>
      </c>
      <c r="X106" s="2" t="s">
        <v>103</v>
      </c>
      <c r="Y106" s="2">
        <v>55</v>
      </c>
      <c r="Z106" s="2">
        <v>330</v>
      </c>
      <c r="AA106" s="6" t="s">
        <v>8</v>
      </c>
      <c r="AB106" s="6"/>
    </row>
    <row r="107" spans="1:29" x14ac:dyDescent="0.25">
      <c r="A107" s="2">
        <v>106</v>
      </c>
      <c r="B107" t="s">
        <v>193</v>
      </c>
      <c r="C107" s="24">
        <v>34.616253999999998</v>
      </c>
      <c r="D107" s="24">
        <v>32.965702</v>
      </c>
      <c r="E107" t="s">
        <v>194</v>
      </c>
      <c r="F107" s="1">
        <v>3061</v>
      </c>
      <c r="G107" s="1" t="s">
        <v>191</v>
      </c>
      <c r="H107" s="2">
        <v>9600</v>
      </c>
      <c r="I107" s="2">
        <v>6500</v>
      </c>
      <c r="J107" s="2">
        <v>6700</v>
      </c>
      <c r="L107" s="4">
        <f t="shared" si="17"/>
        <v>1.476923076923077</v>
      </c>
      <c r="M107" s="4">
        <f t="shared" si="18"/>
        <v>1.0307692307692307</v>
      </c>
      <c r="N107" s="4">
        <f t="shared" si="14"/>
        <v>0.69791666666666663</v>
      </c>
      <c r="O107" s="4" t="str">
        <f t="shared" si="15"/>
        <v/>
      </c>
      <c r="P107" s="4" t="str">
        <f t="shared" si="16"/>
        <v/>
      </c>
      <c r="R107" s="2" t="s">
        <v>5</v>
      </c>
      <c r="X107" s="2" t="s">
        <v>103</v>
      </c>
      <c r="Y107" s="2">
        <v>90</v>
      </c>
      <c r="Z107" s="2">
        <v>355</v>
      </c>
      <c r="AA107" s="6" t="s">
        <v>8</v>
      </c>
      <c r="AB107" s="6"/>
      <c r="AC107" s="73" t="s">
        <v>675</v>
      </c>
    </row>
    <row r="108" spans="1:29" x14ac:dyDescent="0.25">
      <c r="A108" s="2">
        <v>107</v>
      </c>
      <c r="B108" t="s">
        <v>205</v>
      </c>
      <c r="C108" s="24">
        <v>33.570971999999998</v>
      </c>
      <c r="D108" s="24">
        <v>35.377307000000002</v>
      </c>
      <c r="E108" s="1" t="s">
        <v>206</v>
      </c>
      <c r="F108" s="1">
        <v>3458</v>
      </c>
      <c r="G108" s="1" t="s">
        <v>207</v>
      </c>
      <c r="H108" s="2">
        <v>450</v>
      </c>
      <c r="I108" s="2">
        <v>1000</v>
      </c>
      <c r="J108" s="2">
        <v>500</v>
      </c>
      <c r="K108" s="2">
        <v>200</v>
      </c>
      <c r="L108" s="4">
        <f t="shared" si="17"/>
        <v>0.45</v>
      </c>
      <c r="M108" s="4">
        <f t="shared" si="18"/>
        <v>0.5</v>
      </c>
      <c r="N108" s="4">
        <f t="shared" si="14"/>
        <v>1.1111111111111112</v>
      </c>
      <c r="O108" s="4">
        <f t="shared" si="15"/>
        <v>0.4</v>
      </c>
      <c r="P108" s="4">
        <f t="shared" si="16"/>
        <v>0.2</v>
      </c>
      <c r="T108" s="2" t="s">
        <v>5</v>
      </c>
      <c r="X108" s="2" t="s">
        <v>103</v>
      </c>
      <c r="Y108" s="2">
        <v>15</v>
      </c>
      <c r="Z108" s="2">
        <v>105</v>
      </c>
      <c r="AA108" s="2">
        <v>210</v>
      </c>
      <c r="AC108" s="1" t="s">
        <v>260</v>
      </c>
    </row>
    <row r="109" spans="1:29" x14ac:dyDescent="0.25">
      <c r="A109" s="2">
        <v>108</v>
      </c>
      <c r="B109" t="s">
        <v>208</v>
      </c>
      <c r="C109" s="24">
        <v>33.268532999999998</v>
      </c>
      <c r="D109" s="24">
        <v>35.207974</v>
      </c>
      <c r="E109" s="1" t="s">
        <v>208</v>
      </c>
      <c r="F109" s="1">
        <v>3466</v>
      </c>
      <c r="G109" s="1" t="s">
        <v>207</v>
      </c>
      <c r="H109" s="2">
        <v>1300</v>
      </c>
      <c r="I109" s="2">
        <v>1700</v>
      </c>
      <c r="J109" s="2">
        <v>530</v>
      </c>
      <c r="L109" s="4">
        <f t="shared" si="17"/>
        <v>0.76470588235294112</v>
      </c>
      <c r="M109" s="4">
        <f t="shared" si="18"/>
        <v>0.31176470588235294</v>
      </c>
      <c r="N109" s="4">
        <f t="shared" si="14"/>
        <v>0.40769230769230769</v>
      </c>
      <c r="O109" s="4" t="str">
        <f t="shared" si="15"/>
        <v/>
      </c>
      <c r="P109" s="4" t="str">
        <f t="shared" si="16"/>
        <v/>
      </c>
      <c r="Q109" s="2" t="s">
        <v>5</v>
      </c>
      <c r="X109" s="2" t="s">
        <v>103</v>
      </c>
      <c r="Y109" s="6" t="s">
        <v>8</v>
      </c>
      <c r="Z109" s="2">
        <v>102</v>
      </c>
      <c r="AA109" s="2">
        <v>6</v>
      </c>
    </row>
    <row r="110" spans="1:29" x14ac:dyDescent="0.25">
      <c r="A110" s="2">
        <v>109</v>
      </c>
      <c r="B110" t="s">
        <v>361</v>
      </c>
      <c r="C110" s="24">
        <v>32.805732999999996</v>
      </c>
      <c r="D110" s="24">
        <v>34.955444999999997</v>
      </c>
      <c r="E110" s="5" t="s">
        <v>8</v>
      </c>
      <c r="F110" s="5" t="s">
        <v>8</v>
      </c>
      <c r="G110" s="1" t="s">
        <v>210</v>
      </c>
      <c r="H110" s="2">
        <v>270</v>
      </c>
      <c r="I110" s="2">
        <v>200</v>
      </c>
      <c r="J110" s="2">
        <v>80</v>
      </c>
      <c r="L110" s="4">
        <f t="shared" si="17"/>
        <v>1.35</v>
      </c>
      <c r="M110" s="4">
        <f t="shared" si="18"/>
        <v>0.4</v>
      </c>
      <c r="N110" s="4">
        <f t="shared" si="14"/>
        <v>0.29629629629629628</v>
      </c>
      <c r="O110" s="4" t="str">
        <f t="shared" si="15"/>
        <v/>
      </c>
      <c r="P110" s="4" t="str">
        <f t="shared" si="16"/>
        <v/>
      </c>
      <c r="Q110" s="2" t="s">
        <v>5</v>
      </c>
      <c r="V110" s="2" t="s">
        <v>5</v>
      </c>
      <c r="X110" s="2" t="s">
        <v>103</v>
      </c>
      <c r="Y110" s="6">
        <v>360</v>
      </c>
      <c r="Z110" s="2">
        <v>90</v>
      </c>
      <c r="AA110" s="2">
        <v>5</v>
      </c>
    </row>
    <row r="111" spans="1:29" x14ac:dyDescent="0.25">
      <c r="A111" s="2">
        <v>110</v>
      </c>
      <c r="B111" t="s">
        <v>209</v>
      </c>
      <c r="C111" s="24">
        <v>32.660128999999998</v>
      </c>
      <c r="D111" s="24">
        <v>34.926856999999998</v>
      </c>
      <c r="E111" s="5" t="s">
        <v>8</v>
      </c>
      <c r="F111" s="1">
        <v>3485</v>
      </c>
      <c r="G111" s="1" t="s">
        <v>210</v>
      </c>
      <c r="H111" s="2">
        <v>150</v>
      </c>
      <c r="I111" s="2">
        <v>150</v>
      </c>
      <c r="J111" s="2">
        <v>100</v>
      </c>
      <c r="L111" s="4">
        <f t="shared" si="17"/>
        <v>1</v>
      </c>
      <c r="M111" s="4">
        <f t="shared" si="18"/>
        <v>0.66666666666666663</v>
      </c>
      <c r="N111" s="4">
        <f t="shared" si="14"/>
        <v>0.66666666666666663</v>
      </c>
      <c r="O111" s="4" t="str">
        <f t="shared" si="15"/>
        <v/>
      </c>
      <c r="P111" s="4" t="str">
        <f t="shared" si="16"/>
        <v/>
      </c>
      <c r="R111" s="2" t="s">
        <v>5</v>
      </c>
      <c r="X111" s="2" t="s">
        <v>103</v>
      </c>
      <c r="Y111" s="6" t="s">
        <v>8</v>
      </c>
      <c r="Z111" s="2">
        <v>98</v>
      </c>
      <c r="AA111" s="2">
        <v>8</v>
      </c>
    </row>
    <row r="112" spans="1:29" x14ac:dyDescent="0.25">
      <c r="A112" s="2">
        <v>111</v>
      </c>
      <c r="B112" t="s">
        <v>211</v>
      </c>
      <c r="C112" s="24">
        <v>32.554656999999999</v>
      </c>
      <c r="D112" s="24">
        <v>34.906042999999997</v>
      </c>
      <c r="E112" s="5" t="s">
        <v>8</v>
      </c>
      <c r="F112" s="1">
        <v>3489</v>
      </c>
      <c r="G112" s="1" t="s">
        <v>210</v>
      </c>
      <c r="H112" s="2">
        <v>200</v>
      </c>
      <c r="I112" s="2">
        <v>400</v>
      </c>
      <c r="J112" s="2">
        <v>400</v>
      </c>
      <c r="K112" s="2">
        <v>190</v>
      </c>
      <c r="L112" s="4">
        <f t="shared" si="17"/>
        <v>0.5</v>
      </c>
      <c r="M112" s="4">
        <f t="shared" si="18"/>
        <v>1</v>
      </c>
      <c r="N112" s="4">
        <f t="shared" si="14"/>
        <v>2</v>
      </c>
      <c r="O112" s="4">
        <f t="shared" si="15"/>
        <v>0.47499999999999998</v>
      </c>
      <c r="P112" s="4">
        <f t="shared" si="16"/>
        <v>0.47499999999999998</v>
      </c>
      <c r="T112" s="2" t="s">
        <v>5</v>
      </c>
      <c r="X112" s="2" t="s">
        <v>103</v>
      </c>
      <c r="Y112" s="2">
        <v>12</v>
      </c>
      <c r="Z112" s="2">
        <v>100</v>
      </c>
      <c r="AA112" s="2">
        <v>12</v>
      </c>
      <c r="AC112" s="1" t="s">
        <v>212</v>
      </c>
    </row>
    <row r="113" spans="1:29" x14ac:dyDescent="0.25">
      <c r="A113" s="2">
        <v>112</v>
      </c>
      <c r="B113" t="s">
        <v>213</v>
      </c>
      <c r="C113" s="24">
        <v>32.330134999999999</v>
      </c>
      <c r="D113" s="24">
        <v>34.847942000000003</v>
      </c>
      <c r="E113" s="5" t="s">
        <v>8</v>
      </c>
      <c r="F113" s="5" t="s">
        <v>8</v>
      </c>
      <c r="G113" s="1" t="s">
        <v>210</v>
      </c>
      <c r="H113" s="2">
        <v>200</v>
      </c>
      <c r="I113" s="2">
        <v>200</v>
      </c>
      <c r="J113" s="2">
        <v>60</v>
      </c>
      <c r="L113" s="4">
        <f t="shared" si="17"/>
        <v>1</v>
      </c>
      <c r="M113" s="4">
        <f t="shared" si="18"/>
        <v>0.3</v>
      </c>
      <c r="N113" s="4">
        <f t="shared" si="14"/>
        <v>0.3</v>
      </c>
      <c r="O113" s="4" t="str">
        <f t="shared" si="15"/>
        <v/>
      </c>
      <c r="P113" s="4" t="str">
        <f t="shared" si="16"/>
        <v/>
      </c>
      <c r="Q113" s="2" t="s">
        <v>5</v>
      </c>
      <c r="V113" s="2" t="s">
        <v>40</v>
      </c>
      <c r="X113" s="2" t="s">
        <v>103</v>
      </c>
      <c r="Y113" s="2">
        <v>17</v>
      </c>
      <c r="Z113" s="2">
        <v>107</v>
      </c>
      <c r="AA113" s="2">
        <v>14</v>
      </c>
    </row>
    <row r="114" spans="1:29" x14ac:dyDescent="0.25">
      <c r="A114" s="2">
        <v>113</v>
      </c>
      <c r="B114" t="s">
        <v>214</v>
      </c>
      <c r="C114" s="24">
        <v>32.093328999999997</v>
      </c>
      <c r="D114" s="24">
        <v>34.770916</v>
      </c>
      <c r="E114" s="5" t="s">
        <v>8</v>
      </c>
      <c r="F114" s="1">
        <v>3502</v>
      </c>
      <c r="G114" s="1" t="s">
        <v>210</v>
      </c>
      <c r="H114" s="2">
        <v>310</v>
      </c>
      <c r="I114" s="2">
        <v>200</v>
      </c>
      <c r="J114" s="2">
        <v>80</v>
      </c>
      <c r="L114" s="4">
        <f t="shared" si="17"/>
        <v>1.55</v>
      </c>
      <c r="M114" s="4">
        <f t="shared" si="18"/>
        <v>0.4</v>
      </c>
      <c r="N114" s="4">
        <f t="shared" si="14"/>
        <v>0.25806451612903225</v>
      </c>
      <c r="O114" s="4" t="str">
        <f t="shared" si="15"/>
        <v/>
      </c>
      <c r="P114" s="4" t="str">
        <f t="shared" si="16"/>
        <v/>
      </c>
      <c r="Q114" s="2" t="s">
        <v>5</v>
      </c>
      <c r="V114" s="2" t="s">
        <v>40</v>
      </c>
      <c r="X114" s="2" t="s">
        <v>103</v>
      </c>
      <c r="Y114" s="2">
        <v>18</v>
      </c>
      <c r="Z114" s="2">
        <v>109</v>
      </c>
      <c r="AA114" s="2">
        <v>18</v>
      </c>
    </row>
    <row r="115" spans="1:29" x14ac:dyDescent="0.25">
      <c r="A115" s="2">
        <v>114</v>
      </c>
      <c r="B115" t="s">
        <v>215</v>
      </c>
      <c r="C115" s="24">
        <v>31.199076000000002</v>
      </c>
      <c r="D115" s="24">
        <v>29.883894999999999</v>
      </c>
      <c r="E115" t="s">
        <v>215</v>
      </c>
      <c r="F115" s="1">
        <v>3934</v>
      </c>
      <c r="G115" s="1" t="s">
        <v>216</v>
      </c>
      <c r="H115" s="2">
        <v>3000</v>
      </c>
      <c r="I115" s="2">
        <v>1200</v>
      </c>
      <c r="J115" s="2">
        <v>700</v>
      </c>
      <c r="L115" s="4">
        <f t="shared" si="17"/>
        <v>2.5</v>
      </c>
      <c r="M115" s="4">
        <f t="shared" si="18"/>
        <v>0.58333333333333337</v>
      </c>
      <c r="N115" s="4">
        <f t="shared" si="14"/>
        <v>0.23333333333333334</v>
      </c>
      <c r="O115" s="4" t="str">
        <f t="shared" si="15"/>
        <v/>
      </c>
      <c r="P115" s="4" t="str">
        <f t="shared" si="16"/>
        <v/>
      </c>
      <c r="Q115" s="2" t="s">
        <v>5</v>
      </c>
      <c r="X115" s="2" t="s">
        <v>103</v>
      </c>
      <c r="Y115" s="2">
        <v>50</v>
      </c>
      <c r="Z115" s="2">
        <v>140</v>
      </c>
      <c r="AA115" s="2">
        <v>48</v>
      </c>
      <c r="AC115" s="73" t="s">
        <v>675</v>
      </c>
    </row>
    <row r="116" spans="1:29" x14ac:dyDescent="0.25">
      <c r="A116" s="2">
        <v>115</v>
      </c>
      <c r="B116" t="s">
        <v>218</v>
      </c>
      <c r="C116" s="24">
        <v>32.402071999999997</v>
      </c>
      <c r="D116" s="24">
        <v>23.134255</v>
      </c>
      <c r="E116" s="1" t="s">
        <v>217</v>
      </c>
      <c r="F116" s="1">
        <v>3990</v>
      </c>
      <c r="G116" s="1" t="s">
        <v>220</v>
      </c>
      <c r="H116" s="2">
        <v>2500</v>
      </c>
      <c r="I116" s="2">
        <v>800</v>
      </c>
      <c r="J116" s="2">
        <v>450</v>
      </c>
      <c r="L116" s="4">
        <f t="shared" si="17"/>
        <v>3.125</v>
      </c>
      <c r="M116" s="4">
        <f t="shared" si="18"/>
        <v>0.5625</v>
      </c>
      <c r="N116" s="4">
        <f t="shared" si="14"/>
        <v>0.18</v>
      </c>
      <c r="O116" s="4" t="str">
        <f t="shared" si="15"/>
        <v/>
      </c>
      <c r="P116" s="4" t="str">
        <f t="shared" si="16"/>
        <v/>
      </c>
      <c r="Q116" s="2" t="s">
        <v>5</v>
      </c>
      <c r="X116" s="2" t="s">
        <v>103</v>
      </c>
      <c r="Y116" s="2">
        <v>125</v>
      </c>
      <c r="Z116" s="2">
        <v>29</v>
      </c>
      <c r="AA116" s="6" t="s">
        <v>8</v>
      </c>
      <c r="AB116" s="6"/>
      <c r="AC116" s="73" t="s">
        <v>676</v>
      </c>
    </row>
    <row r="117" spans="1:29" x14ac:dyDescent="0.25">
      <c r="A117" s="2">
        <v>116</v>
      </c>
      <c r="B117" t="s">
        <v>221</v>
      </c>
      <c r="C117" s="24">
        <v>32.774675999999999</v>
      </c>
      <c r="D117" s="24">
        <v>21.3429</v>
      </c>
      <c r="E117" s="1" t="s">
        <v>219</v>
      </c>
      <c r="F117" s="1">
        <v>4006</v>
      </c>
      <c r="G117" s="1" t="s">
        <v>220</v>
      </c>
      <c r="H117" s="2">
        <v>130</v>
      </c>
      <c r="I117" s="2">
        <v>350</v>
      </c>
      <c r="J117" s="2">
        <v>120</v>
      </c>
      <c r="K117" s="2">
        <v>200</v>
      </c>
      <c r="L117" s="4">
        <f t="shared" si="17"/>
        <v>0.37142857142857144</v>
      </c>
      <c r="M117" s="4">
        <f t="shared" si="18"/>
        <v>0.34285714285714286</v>
      </c>
      <c r="N117" s="4">
        <f t="shared" si="14"/>
        <v>0.92307692307692313</v>
      </c>
      <c r="O117" s="4">
        <f t="shared" si="15"/>
        <v>1.6666666666666667</v>
      </c>
      <c r="P117" s="4">
        <f t="shared" si="16"/>
        <v>0.5714285714285714</v>
      </c>
      <c r="T117" s="2" t="s">
        <v>5</v>
      </c>
      <c r="X117" s="2" t="s">
        <v>103</v>
      </c>
      <c r="Y117" s="2">
        <v>90</v>
      </c>
      <c r="Z117" s="2">
        <v>175</v>
      </c>
      <c r="AA117" s="6" t="s">
        <v>8</v>
      </c>
      <c r="AB117" s="6"/>
      <c r="AC117" s="1" t="s">
        <v>222</v>
      </c>
    </row>
    <row r="118" spans="1:29" x14ac:dyDescent="0.25">
      <c r="A118" s="2">
        <v>117</v>
      </c>
      <c r="B118" t="s">
        <v>223</v>
      </c>
      <c r="C118" s="24">
        <v>30.897759000000001</v>
      </c>
      <c r="D118" s="24">
        <v>20.076516000000002</v>
      </c>
      <c r="E118" s="1" t="s">
        <v>224</v>
      </c>
      <c r="F118" s="1">
        <v>4033</v>
      </c>
      <c r="G118" s="1" t="s">
        <v>220</v>
      </c>
      <c r="H118" s="2">
        <v>550</v>
      </c>
      <c r="I118" s="2">
        <v>1700</v>
      </c>
      <c r="J118" s="2">
        <v>500</v>
      </c>
      <c r="K118" s="2">
        <v>700</v>
      </c>
      <c r="L118" s="4">
        <f t="shared" si="17"/>
        <v>0.3235294117647059</v>
      </c>
      <c r="M118" s="4">
        <f t="shared" si="18"/>
        <v>0.29411764705882354</v>
      </c>
      <c r="N118" s="4">
        <f t="shared" si="14"/>
        <v>0.90909090909090906</v>
      </c>
      <c r="O118" s="4">
        <f t="shared" si="15"/>
        <v>1.4</v>
      </c>
      <c r="P118" s="4">
        <f t="shared" si="16"/>
        <v>0.41176470588235292</v>
      </c>
      <c r="T118" s="2" t="s">
        <v>5</v>
      </c>
      <c r="X118" s="2" t="s">
        <v>103</v>
      </c>
      <c r="Y118" s="2">
        <v>30</v>
      </c>
      <c r="Z118" s="2">
        <v>115</v>
      </c>
      <c r="AA118" s="2">
        <v>22</v>
      </c>
      <c r="AC118" s="1" t="s">
        <v>225</v>
      </c>
    </row>
    <row r="119" spans="1:29" x14ac:dyDescent="0.25">
      <c r="A119" s="2">
        <v>118</v>
      </c>
      <c r="B119" t="s">
        <v>227</v>
      </c>
      <c r="C119" s="24">
        <v>30.759298000000001</v>
      </c>
      <c r="D119" s="24">
        <v>19.98057</v>
      </c>
      <c r="E119" s="1" t="s">
        <v>226</v>
      </c>
      <c r="F119" s="1">
        <v>4034</v>
      </c>
      <c r="G119" s="1" t="s">
        <v>220</v>
      </c>
      <c r="H119" s="2">
        <v>1000</v>
      </c>
      <c r="I119" s="2">
        <v>2500</v>
      </c>
      <c r="J119" s="2">
        <v>3200</v>
      </c>
      <c r="K119" s="2">
        <v>500</v>
      </c>
      <c r="L119" s="4">
        <f t="shared" si="17"/>
        <v>0.4</v>
      </c>
      <c r="M119" s="4">
        <f t="shared" si="18"/>
        <v>1.28</v>
      </c>
      <c r="N119" s="4">
        <f t="shared" si="14"/>
        <v>3.2</v>
      </c>
      <c r="O119" s="4">
        <f t="shared" si="15"/>
        <v>0.15625</v>
      </c>
      <c r="P119" s="4">
        <f t="shared" si="16"/>
        <v>0.2</v>
      </c>
      <c r="U119" s="2" t="s">
        <v>5</v>
      </c>
      <c r="X119" s="2" t="s">
        <v>103</v>
      </c>
      <c r="Y119" s="2">
        <v>40</v>
      </c>
      <c r="Z119" s="2">
        <v>130</v>
      </c>
      <c r="AA119" s="2">
        <v>35</v>
      </c>
      <c r="AC119" s="1" t="s">
        <v>418</v>
      </c>
    </row>
    <row r="120" spans="1:29" x14ac:dyDescent="0.25">
      <c r="A120" s="2">
        <v>119</v>
      </c>
      <c r="B120" t="s">
        <v>228</v>
      </c>
      <c r="C120" s="24">
        <v>35.503667999999998</v>
      </c>
      <c r="D120" s="24">
        <v>11.069478</v>
      </c>
      <c r="E120" s="1" t="s">
        <v>229</v>
      </c>
      <c r="F120" s="1">
        <v>4136</v>
      </c>
      <c r="G120" s="1" t="s">
        <v>204</v>
      </c>
      <c r="H120" s="2">
        <v>450</v>
      </c>
      <c r="I120" s="2">
        <v>600</v>
      </c>
      <c r="J120" s="2">
        <v>300</v>
      </c>
      <c r="L120" s="4">
        <f t="shared" si="17"/>
        <v>0.75</v>
      </c>
      <c r="M120" s="4">
        <f t="shared" si="18"/>
        <v>0.5</v>
      </c>
      <c r="N120" s="4">
        <f t="shared" si="14"/>
        <v>0.66666666666666663</v>
      </c>
      <c r="O120" s="4" t="str">
        <f t="shared" si="15"/>
        <v/>
      </c>
      <c r="P120" s="4" t="str">
        <f t="shared" si="16"/>
        <v/>
      </c>
      <c r="R120" s="2" t="s">
        <v>5</v>
      </c>
      <c r="X120" s="2" t="s">
        <v>103</v>
      </c>
      <c r="Y120" s="2">
        <v>157</v>
      </c>
      <c r="Z120" s="2">
        <v>255</v>
      </c>
      <c r="AA120" s="2">
        <v>176</v>
      </c>
      <c r="AC120" s="1" t="s">
        <v>261</v>
      </c>
    </row>
    <row r="121" spans="1:29" x14ac:dyDescent="0.25">
      <c r="A121" s="2">
        <v>120</v>
      </c>
      <c r="B121" t="s">
        <v>230</v>
      </c>
      <c r="C121" s="24">
        <v>37.045087000000002</v>
      </c>
      <c r="D121" s="24">
        <v>11.028942000000001</v>
      </c>
      <c r="E121" s="5" t="s">
        <v>8</v>
      </c>
      <c r="F121" s="1">
        <v>4159</v>
      </c>
      <c r="G121" s="1" t="s">
        <v>204</v>
      </c>
      <c r="H121" s="2">
        <v>6200</v>
      </c>
      <c r="I121" s="2">
        <v>4000</v>
      </c>
      <c r="J121" s="2">
        <v>5000</v>
      </c>
      <c r="L121" s="4">
        <f t="shared" si="17"/>
        <v>1.55</v>
      </c>
      <c r="M121" s="4">
        <f t="shared" si="18"/>
        <v>1.25</v>
      </c>
      <c r="N121" s="4">
        <f t="shared" si="14"/>
        <v>0.80645161290322576</v>
      </c>
      <c r="O121" s="4" t="str">
        <f t="shared" si="15"/>
        <v/>
      </c>
      <c r="P121" s="4" t="str">
        <f t="shared" si="16"/>
        <v/>
      </c>
      <c r="R121" s="2" t="s">
        <v>5</v>
      </c>
      <c r="X121" s="2" t="s">
        <v>103</v>
      </c>
      <c r="Y121" s="2">
        <v>135</v>
      </c>
      <c r="Z121" s="2">
        <v>225</v>
      </c>
      <c r="AA121" s="6" t="s">
        <v>8</v>
      </c>
      <c r="AB121" s="6"/>
      <c r="AC121" s="73" t="s">
        <v>677</v>
      </c>
    </row>
    <row r="122" spans="1:29" x14ac:dyDescent="0.25">
      <c r="A122" s="2">
        <v>121</v>
      </c>
      <c r="B122" t="s">
        <v>88</v>
      </c>
      <c r="C122" s="24">
        <v>36.864272999999997</v>
      </c>
      <c r="D122" s="24">
        <v>10.265826000000001</v>
      </c>
      <c r="E122" t="s">
        <v>88</v>
      </c>
      <c r="F122" s="1">
        <v>4177</v>
      </c>
      <c r="G122" s="1" t="s">
        <v>204</v>
      </c>
      <c r="H122" s="2">
        <v>8500</v>
      </c>
      <c r="I122" s="2">
        <v>12000</v>
      </c>
      <c r="J122" s="2">
        <v>5100</v>
      </c>
      <c r="L122" s="4">
        <f t="shared" si="17"/>
        <v>0.70833333333333337</v>
      </c>
      <c r="M122" s="4">
        <f t="shared" si="18"/>
        <v>0.42499999999999999</v>
      </c>
      <c r="N122" s="4">
        <f t="shared" si="14"/>
        <v>0.6</v>
      </c>
      <c r="O122" s="4" t="str">
        <f t="shared" si="15"/>
        <v/>
      </c>
      <c r="P122" s="4" t="str">
        <f t="shared" si="16"/>
        <v/>
      </c>
      <c r="R122" s="2" t="s">
        <v>5</v>
      </c>
      <c r="X122" s="2" t="s">
        <v>103</v>
      </c>
      <c r="Y122" s="2">
        <v>132</v>
      </c>
      <c r="Z122" s="2">
        <v>260</v>
      </c>
      <c r="AA122" s="6" t="s">
        <v>8</v>
      </c>
      <c r="AB122" s="6"/>
      <c r="AC122" s="73" t="s">
        <v>675</v>
      </c>
    </row>
    <row r="123" spans="1:29" x14ac:dyDescent="0.25">
      <c r="A123" s="2">
        <v>122</v>
      </c>
      <c r="B123" t="s">
        <v>231</v>
      </c>
      <c r="C123" s="24">
        <v>37.217098999999997</v>
      </c>
      <c r="D123" s="24">
        <v>9.2421000000000006</v>
      </c>
      <c r="E123" s="5" t="s">
        <v>8</v>
      </c>
      <c r="F123" s="5" t="s">
        <v>8</v>
      </c>
      <c r="G123" s="1" t="s">
        <v>204</v>
      </c>
      <c r="H123" s="2">
        <v>160</v>
      </c>
      <c r="I123" s="2">
        <v>190</v>
      </c>
      <c r="J123" s="2">
        <v>65</v>
      </c>
      <c r="L123" s="4">
        <f t="shared" si="17"/>
        <v>0.84210526315789469</v>
      </c>
      <c r="M123" s="4">
        <f t="shared" si="18"/>
        <v>0.34210526315789475</v>
      </c>
      <c r="N123" s="4">
        <f t="shared" si="14"/>
        <v>0.40625</v>
      </c>
      <c r="O123" s="4" t="str">
        <f t="shared" si="15"/>
        <v/>
      </c>
      <c r="P123" s="4" t="str">
        <f t="shared" si="16"/>
        <v/>
      </c>
      <c r="Q123" s="2" t="s">
        <v>5</v>
      </c>
      <c r="X123" s="2" t="s">
        <v>103</v>
      </c>
      <c r="Y123" s="2">
        <v>90</v>
      </c>
      <c r="Z123" s="2">
        <v>180</v>
      </c>
      <c r="AA123" s="6" t="s">
        <v>8</v>
      </c>
      <c r="AB123" s="6"/>
    </row>
    <row r="124" spans="1:29" x14ac:dyDescent="0.25">
      <c r="A124" s="2">
        <v>123</v>
      </c>
      <c r="B124" t="s">
        <v>232</v>
      </c>
      <c r="C124" s="24">
        <v>36.959026000000001</v>
      </c>
      <c r="D124" s="24">
        <v>8.7590129999999995</v>
      </c>
      <c r="E124" t="s">
        <v>233</v>
      </c>
      <c r="F124" s="1">
        <v>4200</v>
      </c>
      <c r="G124" s="1" t="s">
        <v>204</v>
      </c>
      <c r="H124" s="2">
        <v>500</v>
      </c>
      <c r="I124" s="2">
        <v>440</v>
      </c>
      <c r="J124" s="2">
        <v>125</v>
      </c>
      <c r="L124" s="4">
        <f t="shared" si="17"/>
        <v>1.1363636363636365</v>
      </c>
      <c r="M124" s="4">
        <f t="shared" si="18"/>
        <v>0.28409090909090912</v>
      </c>
      <c r="N124" s="4">
        <f t="shared" si="14"/>
        <v>0.25</v>
      </c>
      <c r="O124" s="4" t="str">
        <f t="shared" si="15"/>
        <v/>
      </c>
      <c r="P124" s="4" t="str">
        <f t="shared" si="16"/>
        <v/>
      </c>
      <c r="Q124" s="2" t="s">
        <v>5</v>
      </c>
      <c r="X124" s="2" t="s">
        <v>103</v>
      </c>
      <c r="Y124" s="2">
        <v>90</v>
      </c>
      <c r="Z124" s="2">
        <v>205</v>
      </c>
      <c r="AA124" s="6" t="s">
        <v>8</v>
      </c>
      <c r="AB124" s="6"/>
    </row>
    <row r="125" spans="1:29" x14ac:dyDescent="0.25">
      <c r="A125" s="2">
        <v>124</v>
      </c>
      <c r="B125" t="s">
        <v>234</v>
      </c>
      <c r="C125" s="24">
        <v>36.887583999999997</v>
      </c>
      <c r="D125" s="24">
        <v>6.9801570000000002</v>
      </c>
      <c r="E125" s="5" t="s">
        <v>8</v>
      </c>
      <c r="F125" s="5" t="s">
        <v>8</v>
      </c>
      <c r="G125" s="1" t="s">
        <v>235</v>
      </c>
      <c r="H125" s="2">
        <v>150</v>
      </c>
      <c r="I125" s="2">
        <v>170</v>
      </c>
      <c r="J125" s="2">
        <v>30</v>
      </c>
      <c r="L125" s="4">
        <f t="shared" si="17"/>
        <v>0.88235294117647056</v>
      </c>
      <c r="M125" s="4">
        <f t="shared" si="18"/>
        <v>0.17647058823529413</v>
      </c>
      <c r="N125" s="4">
        <f t="shared" si="14"/>
        <v>0.2</v>
      </c>
      <c r="O125" s="4" t="str">
        <f t="shared" si="15"/>
        <v/>
      </c>
      <c r="P125" s="4" t="str">
        <f t="shared" si="16"/>
        <v/>
      </c>
      <c r="Q125" s="2" t="s">
        <v>5</v>
      </c>
      <c r="V125" s="2" t="s">
        <v>40</v>
      </c>
      <c r="X125" s="2" t="s">
        <v>103</v>
      </c>
      <c r="Y125" s="2">
        <v>77</v>
      </c>
      <c r="Z125" s="2">
        <v>167</v>
      </c>
      <c r="AA125" s="6">
        <v>75</v>
      </c>
      <c r="AB125" s="6"/>
    </row>
    <row r="126" spans="1:29" x14ac:dyDescent="0.25">
      <c r="A126" s="2">
        <v>125</v>
      </c>
      <c r="B126" t="s">
        <v>236</v>
      </c>
      <c r="C126" s="24">
        <v>36.758851</v>
      </c>
      <c r="D126" s="24">
        <v>2.8467169999999999</v>
      </c>
      <c r="E126" s="1" t="s">
        <v>237</v>
      </c>
      <c r="F126" s="1">
        <v>4233</v>
      </c>
      <c r="G126" s="1" t="s">
        <v>235</v>
      </c>
      <c r="H126" s="2">
        <v>1200</v>
      </c>
      <c r="I126" s="2">
        <v>1800</v>
      </c>
      <c r="J126" s="2">
        <v>580</v>
      </c>
      <c r="L126" s="4">
        <f t="shared" si="17"/>
        <v>0.66666666666666663</v>
      </c>
      <c r="M126" s="4">
        <f t="shared" si="18"/>
        <v>0.32222222222222224</v>
      </c>
      <c r="N126" s="4">
        <f t="shared" si="14"/>
        <v>0.48333333333333334</v>
      </c>
      <c r="O126" s="4" t="str">
        <f t="shared" si="15"/>
        <v/>
      </c>
      <c r="P126" s="4" t="str">
        <f t="shared" si="16"/>
        <v/>
      </c>
      <c r="R126" s="2" t="s">
        <v>5</v>
      </c>
      <c r="X126" s="2" t="s">
        <v>103</v>
      </c>
      <c r="Y126" s="2">
        <v>62</v>
      </c>
      <c r="Z126" s="2">
        <v>138</v>
      </c>
      <c r="AA126" s="2">
        <v>40</v>
      </c>
    </row>
    <row r="127" spans="1:29" x14ac:dyDescent="0.25">
      <c r="C127" s="24"/>
      <c r="D127" s="24"/>
    </row>
    <row r="128" spans="1:29" x14ac:dyDescent="0.25">
      <c r="A128" s="13" t="s">
        <v>479</v>
      </c>
      <c r="B128" s="14" t="s">
        <v>659</v>
      </c>
      <c r="C128" s="58">
        <v>36.476976999999998</v>
      </c>
      <c r="D128" s="58">
        <v>-6.2602650000000004</v>
      </c>
      <c r="E128" s="15" t="s">
        <v>120</v>
      </c>
      <c r="F128" s="15">
        <v>339</v>
      </c>
      <c r="G128" s="15" t="s">
        <v>37</v>
      </c>
      <c r="H128" s="16">
        <v>3000</v>
      </c>
      <c r="I128" s="16">
        <v>11000</v>
      </c>
      <c r="J128" s="13">
        <v>70</v>
      </c>
      <c r="K128" s="13"/>
      <c r="L128" s="34">
        <f t="shared" ref="L128" si="19">H128/I128</f>
        <v>0.27272727272727271</v>
      </c>
      <c r="M128" s="34">
        <f>J128/I128</f>
        <v>6.3636363636363638E-3</v>
      </c>
      <c r="N128" s="34">
        <f>J128/H128</f>
        <v>2.3333333333333334E-2</v>
      </c>
      <c r="O128" s="17" t="s">
        <v>8</v>
      </c>
      <c r="P128" s="17"/>
      <c r="Q128" s="16"/>
      <c r="R128" s="16" t="s">
        <v>8</v>
      </c>
      <c r="S128" s="16" t="s">
        <v>5</v>
      </c>
      <c r="T128" s="17" t="s">
        <v>8</v>
      </c>
      <c r="U128" s="17" t="s">
        <v>8</v>
      </c>
      <c r="V128" s="17" t="s">
        <v>8</v>
      </c>
      <c r="W128" s="17" t="s">
        <v>8</v>
      </c>
      <c r="X128" s="13" t="s">
        <v>103</v>
      </c>
      <c r="Y128" s="16">
        <v>65</v>
      </c>
      <c r="Z128" s="13">
        <v>155</v>
      </c>
      <c r="AA128" s="16" t="s">
        <v>8</v>
      </c>
      <c r="AB128" s="16"/>
      <c r="AC128" s="15" t="s">
        <v>658</v>
      </c>
    </row>
    <row r="129" spans="1:29" x14ac:dyDescent="0.25">
      <c r="A129" s="2" t="s">
        <v>479</v>
      </c>
      <c r="B129" t="s">
        <v>484</v>
      </c>
      <c r="C129" s="24">
        <v>38.406343</v>
      </c>
      <c r="D129" s="24">
        <v>21.202804</v>
      </c>
      <c r="E129" s="1" t="s">
        <v>92</v>
      </c>
      <c r="F129" s="1">
        <v>1584</v>
      </c>
      <c r="G129" s="1" t="s">
        <v>86</v>
      </c>
      <c r="H129" s="6" t="s">
        <v>8</v>
      </c>
      <c r="I129" s="6" t="s">
        <v>8</v>
      </c>
      <c r="J129" s="6" t="s">
        <v>8</v>
      </c>
      <c r="K129" s="6"/>
      <c r="L129" s="6" t="s">
        <v>8</v>
      </c>
      <c r="M129" s="6" t="s">
        <v>8</v>
      </c>
      <c r="N129" s="6" t="s">
        <v>8</v>
      </c>
      <c r="O129" s="6" t="s">
        <v>8</v>
      </c>
      <c r="P129" s="6"/>
      <c r="Q129" s="6"/>
      <c r="R129" s="6" t="s">
        <v>8</v>
      </c>
      <c r="S129" s="6"/>
      <c r="T129" s="6" t="s">
        <v>8</v>
      </c>
      <c r="U129" s="6" t="s">
        <v>8</v>
      </c>
      <c r="V129" s="6" t="s">
        <v>8</v>
      </c>
      <c r="W129" s="6" t="s">
        <v>8</v>
      </c>
      <c r="X129" s="2" t="s">
        <v>103</v>
      </c>
      <c r="Y129" s="6" t="s">
        <v>8</v>
      </c>
      <c r="Z129" s="6" t="s">
        <v>8</v>
      </c>
      <c r="AA129" s="6" t="s">
        <v>8</v>
      </c>
      <c r="AB129" s="6"/>
      <c r="AC129" s="1" t="s">
        <v>660</v>
      </c>
    </row>
    <row r="130" spans="1:29" x14ac:dyDescent="0.25">
      <c r="A130" s="18" t="s">
        <v>479</v>
      </c>
      <c r="B130" s="19" t="s">
        <v>132</v>
      </c>
      <c r="C130" s="36">
        <v>40.219754999999999</v>
      </c>
      <c r="D130" s="36">
        <v>23.324399</v>
      </c>
      <c r="E130" s="19" t="s">
        <v>132</v>
      </c>
      <c r="F130" s="20">
        <v>1799</v>
      </c>
      <c r="G130" s="20" t="s">
        <v>133</v>
      </c>
      <c r="H130" s="21" t="s">
        <v>8</v>
      </c>
      <c r="I130" s="21" t="s">
        <v>8</v>
      </c>
      <c r="J130" s="21">
        <v>1000</v>
      </c>
      <c r="K130" s="21"/>
      <c r="L130" s="21" t="s">
        <v>8</v>
      </c>
      <c r="M130" s="21" t="s">
        <v>8</v>
      </c>
      <c r="N130" s="21" t="s">
        <v>8</v>
      </c>
      <c r="O130" s="21" t="s">
        <v>8</v>
      </c>
      <c r="P130" s="21"/>
      <c r="Q130" s="21"/>
      <c r="R130" s="21" t="s">
        <v>8</v>
      </c>
      <c r="S130" s="21"/>
      <c r="T130" s="21" t="s">
        <v>8</v>
      </c>
      <c r="U130" s="21" t="s">
        <v>8</v>
      </c>
      <c r="V130" s="21" t="s">
        <v>8</v>
      </c>
      <c r="W130" s="21" t="s">
        <v>8</v>
      </c>
      <c r="X130" s="21" t="s">
        <v>103</v>
      </c>
      <c r="Y130" s="21" t="s">
        <v>8</v>
      </c>
      <c r="Z130" s="21">
        <v>355</v>
      </c>
      <c r="AA130" s="21" t="s">
        <v>8</v>
      </c>
      <c r="AB130" s="21"/>
      <c r="AC130" s="20" t="s">
        <v>661</v>
      </c>
    </row>
    <row r="132" spans="1:29" s="3" customFormat="1" ht="30" customHeight="1" x14ac:dyDescent="0.25">
      <c r="A132" s="7" t="s">
        <v>2</v>
      </c>
      <c r="B132" s="74" t="s">
        <v>478</v>
      </c>
      <c r="C132" s="10" t="s">
        <v>485</v>
      </c>
      <c r="D132" s="10" t="s">
        <v>486</v>
      </c>
      <c r="E132" s="8"/>
      <c r="F132" s="8"/>
      <c r="G132" s="8" t="s">
        <v>36</v>
      </c>
      <c r="H132" s="10" t="s">
        <v>122</v>
      </c>
      <c r="I132" s="10" t="s">
        <v>123</v>
      </c>
      <c r="J132" s="10" t="s">
        <v>124</v>
      </c>
      <c r="K132" s="10" t="s">
        <v>250</v>
      </c>
      <c r="L132" s="9" t="s">
        <v>3</v>
      </c>
      <c r="M132" s="9" t="s">
        <v>46</v>
      </c>
      <c r="N132" s="9" t="s">
        <v>195</v>
      </c>
      <c r="O132" s="9" t="s">
        <v>392</v>
      </c>
      <c r="P132" s="9" t="s">
        <v>389</v>
      </c>
      <c r="Q132" s="10" t="s">
        <v>200</v>
      </c>
      <c r="R132" s="10" t="s">
        <v>199</v>
      </c>
      <c r="S132" s="10" t="s">
        <v>368</v>
      </c>
      <c r="T132" s="10" t="s">
        <v>238</v>
      </c>
      <c r="U132" s="10" t="s">
        <v>239</v>
      </c>
      <c r="V132" s="10" t="s">
        <v>156</v>
      </c>
      <c r="W132" s="9" t="s">
        <v>155</v>
      </c>
      <c r="X132" s="9" t="s">
        <v>101</v>
      </c>
      <c r="Y132" s="10" t="s">
        <v>125</v>
      </c>
      <c r="Z132" s="10" t="s">
        <v>126</v>
      </c>
      <c r="AA132" s="10" t="s">
        <v>11</v>
      </c>
      <c r="AB132" s="10" t="s">
        <v>308</v>
      </c>
      <c r="AC132" s="11" t="s">
        <v>108</v>
      </c>
    </row>
    <row r="133" spans="1:29" x14ac:dyDescent="0.25">
      <c r="A133" s="2">
        <v>1</v>
      </c>
      <c r="B133" t="s">
        <v>423</v>
      </c>
      <c r="C133" s="24">
        <v>48.319023000000001</v>
      </c>
      <c r="D133" s="24">
        <v>-124.66437500000001</v>
      </c>
      <c r="G133" s="1" t="s">
        <v>427</v>
      </c>
      <c r="H133" s="2">
        <v>930</v>
      </c>
      <c r="I133" s="2">
        <v>400</v>
      </c>
      <c r="J133" s="2">
        <v>460</v>
      </c>
      <c r="K133" s="4"/>
      <c r="L133" s="4">
        <f t="shared" ref="L133:L134" si="20">H133/I133</f>
        <v>2.3250000000000002</v>
      </c>
      <c r="M133" s="4">
        <f t="shared" ref="M133:M134" si="21">J133/I133</f>
        <v>1.1499999999999999</v>
      </c>
      <c r="N133" s="4">
        <f t="shared" ref="N133:N134" si="22">J133/H133</f>
        <v>0.4946236559139785</v>
      </c>
      <c r="O133" s="4">
        <f>IF(J133=0,"",K133/J133)</f>
        <v>0</v>
      </c>
      <c r="P133" s="4" t="str">
        <f t="shared" ref="P133:P134" si="23">IF(K133=0,"",K133/I133)</f>
        <v/>
      </c>
      <c r="Q133" s="2" t="s">
        <v>5</v>
      </c>
      <c r="X133" s="2" t="s">
        <v>103</v>
      </c>
      <c r="Y133" s="2">
        <v>350</v>
      </c>
      <c r="Z133" s="2">
        <v>80</v>
      </c>
    </row>
    <row r="134" spans="1:29" x14ac:dyDescent="0.25">
      <c r="A134" s="2">
        <v>2</v>
      </c>
      <c r="B134" t="s">
        <v>424</v>
      </c>
      <c r="C134" s="24">
        <v>47.463259000000001</v>
      </c>
      <c r="D134" s="24">
        <v>-124.34227799999999</v>
      </c>
      <c r="G134" s="1" t="s">
        <v>427</v>
      </c>
      <c r="H134" s="2">
        <v>430</v>
      </c>
      <c r="I134" s="2">
        <v>200</v>
      </c>
      <c r="J134" s="2">
        <v>200</v>
      </c>
      <c r="K134" s="4"/>
      <c r="L134" s="4">
        <f t="shared" si="20"/>
        <v>2.15</v>
      </c>
      <c r="M134" s="4">
        <f t="shared" si="21"/>
        <v>1</v>
      </c>
      <c r="N134" s="4">
        <f t="shared" si="22"/>
        <v>0.46511627906976744</v>
      </c>
      <c r="O134" s="4">
        <f t="shared" ref="O134" si="24">IF(J134=0,"",K134/J134)</f>
        <v>0</v>
      </c>
      <c r="P134" s="4" t="str">
        <f t="shared" si="23"/>
        <v/>
      </c>
      <c r="Q134" s="2" t="s">
        <v>5</v>
      </c>
      <c r="X134" s="2" t="s">
        <v>103</v>
      </c>
      <c r="Y134" s="2">
        <v>360</v>
      </c>
      <c r="Z134" s="2">
        <v>90</v>
      </c>
      <c r="AA134" s="2">
        <v>355</v>
      </c>
      <c r="AC134" s="1" t="s">
        <v>425</v>
      </c>
    </row>
    <row r="135" spans="1:29" x14ac:dyDescent="0.25">
      <c r="A135" s="2">
        <v>3</v>
      </c>
      <c r="B135" t="s">
        <v>426</v>
      </c>
      <c r="C135" s="24">
        <v>41.057243999999997</v>
      </c>
      <c r="D135" s="24">
        <v>-124.148911</v>
      </c>
      <c r="F135" s="4"/>
      <c r="G135" s="1" t="s">
        <v>428</v>
      </c>
      <c r="H135" s="2">
        <v>530</v>
      </c>
      <c r="I135" s="2">
        <v>440</v>
      </c>
      <c r="J135" s="2">
        <v>330</v>
      </c>
      <c r="L135" s="4">
        <f t="shared" ref="L135:L141" si="25">H135/I135</f>
        <v>1.2045454545454546</v>
      </c>
      <c r="M135" s="4">
        <f t="shared" ref="M135:M141" si="26">J135/I135</f>
        <v>0.75</v>
      </c>
      <c r="N135" s="4">
        <f t="shared" ref="N135:N141" si="27">J135/H135</f>
        <v>0.62264150943396224</v>
      </c>
      <c r="O135" s="4">
        <f t="shared" ref="O135:O141" si="28">IF(J135=0,"",K135/J135)</f>
        <v>0</v>
      </c>
      <c r="P135" s="4" t="str">
        <f t="shared" ref="P135:P141" si="29">IF(K135=0,"",K135/I135)</f>
        <v/>
      </c>
      <c r="Q135" s="2" t="s">
        <v>5</v>
      </c>
      <c r="X135" s="2" t="s">
        <v>103</v>
      </c>
      <c r="Y135" s="2">
        <v>100</v>
      </c>
      <c r="Z135" s="2">
        <v>36</v>
      </c>
    </row>
    <row r="136" spans="1:29" x14ac:dyDescent="0.25">
      <c r="A136" s="2">
        <v>4</v>
      </c>
      <c r="B136" t="s">
        <v>430</v>
      </c>
      <c r="C136" s="24">
        <v>33.985591999999997</v>
      </c>
      <c r="D136" s="24">
        <v>-118.47670599999999</v>
      </c>
      <c r="F136" s="4"/>
      <c r="G136" s="1" t="s">
        <v>428</v>
      </c>
      <c r="H136" s="2">
        <v>150</v>
      </c>
      <c r="I136" s="2">
        <v>150</v>
      </c>
      <c r="J136" s="2">
        <v>45</v>
      </c>
      <c r="L136" s="4">
        <f t="shared" si="25"/>
        <v>1</v>
      </c>
      <c r="M136" s="4">
        <f t="shared" si="26"/>
        <v>0.3</v>
      </c>
      <c r="N136" s="4">
        <f t="shared" si="27"/>
        <v>0.3</v>
      </c>
      <c r="O136" s="4">
        <f t="shared" si="28"/>
        <v>0</v>
      </c>
      <c r="P136" s="4" t="str">
        <f t="shared" si="29"/>
        <v/>
      </c>
      <c r="Q136" s="2" t="s">
        <v>5</v>
      </c>
      <c r="V136" s="2" t="s">
        <v>5</v>
      </c>
      <c r="X136" s="2" t="s">
        <v>103</v>
      </c>
      <c r="Y136" s="2">
        <v>143</v>
      </c>
      <c r="Z136" s="2">
        <v>50</v>
      </c>
      <c r="AA136" s="2">
        <v>143</v>
      </c>
    </row>
    <row r="137" spans="1:29" x14ac:dyDescent="0.25">
      <c r="A137" s="2">
        <v>5</v>
      </c>
      <c r="B137" t="s">
        <v>431</v>
      </c>
      <c r="C137" s="24">
        <v>31.332287000000001</v>
      </c>
      <c r="D137" s="24">
        <v>-116.45269</v>
      </c>
      <c r="F137" s="4"/>
      <c r="G137" s="1" t="s">
        <v>432</v>
      </c>
      <c r="H137" s="2">
        <v>550</v>
      </c>
      <c r="I137" s="2">
        <v>300</v>
      </c>
      <c r="J137" s="2">
        <v>180</v>
      </c>
      <c r="L137" s="4">
        <f t="shared" si="25"/>
        <v>1.8333333333333333</v>
      </c>
      <c r="M137" s="4">
        <f t="shared" si="26"/>
        <v>0.6</v>
      </c>
      <c r="N137" s="4">
        <f t="shared" si="27"/>
        <v>0.32727272727272727</v>
      </c>
      <c r="O137" s="4">
        <f t="shared" si="28"/>
        <v>0</v>
      </c>
      <c r="P137" s="4" t="str">
        <f t="shared" si="29"/>
        <v/>
      </c>
      <c r="Q137" s="2" t="s">
        <v>5</v>
      </c>
      <c r="X137" s="2" t="s">
        <v>103</v>
      </c>
      <c r="Y137" s="2">
        <v>130</v>
      </c>
      <c r="Z137" s="2">
        <v>45</v>
      </c>
    </row>
    <row r="138" spans="1:29" x14ac:dyDescent="0.25">
      <c r="A138" s="2">
        <v>6</v>
      </c>
      <c r="B138" t="s">
        <v>434</v>
      </c>
      <c r="C138" s="24">
        <v>28.669371000000002</v>
      </c>
      <c r="D138" s="24">
        <v>-114.27032</v>
      </c>
      <c r="F138" s="4"/>
      <c r="G138" s="1" t="s">
        <v>432</v>
      </c>
      <c r="H138" s="2">
        <v>220</v>
      </c>
      <c r="I138" s="2">
        <v>650</v>
      </c>
      <c r="J138" s="2">
        <v>450</v>
      </c>
      <c r="K138" s="2">
        <v>170</v>
      </c>
      <c r="L138" s="4">
        <f t="shared" si="25"/>
        <v>0.33846153846153848</v>
      </c>
      <c r="M138" s="4">
        <f t="shared" si="26"/>
        <v>0.69230769230769229</v>
      </c>
      <c r="N138" s="4">
        <f t="shared" si="27"/>
        <v>2.0454545454545454</v>
      </c>
      <c r="O138" s="4">
        <f t="shared" si="28"/>
        <v>0.37777777777777777</v>
      </c>
      <c r="P138" s="4">
        <f t="shared" si="29"/>
        <v>0.26153846153846155</v>
      </c>
      <c r="U138" s="2" t="s">
        <v>5</v>
      </c>
      <c r="X138" s="2" t="s">
        <v>103</v>
      </c>
      <c r="Y138" s="2">
        <v>360</v>
      </c>
      <c r="Z138" s="2">
        <v>90</v>
      </c>
    </row>
    <row r="139" spans="1:29" x14ac:dyDescent="0.25">
      <c r="A139" s="2">
        <v>7</v>
      </c>
      <c r="B139" t="s">
        <v>435</v>
      </c>
      <c r="C139" s="24">
        <v>28.625302000000001</v>
      </c>
      <c r="D139" s="24">
        <v>-114.157797</v>
      </c>
      <c r="F139" s="4"/>
      <c r="G139" s="1" t="s">
        <v>432</v>
      </c>
      <c r="H139" s="2">
        <v>40</v>
      </c>
      <c r="I139" s="2">
        <v>440</v>
      </c>
      <c r="J139" s="2">
        <v>220</v>
      </c>
      <c r="K139" s="2">
        <v>100</v>
      </c>
      <c r="L139" s="4">
        <f t="shared" si="25"/>
        <v>9.0909090909090912E-2</v>
      </c>
      <c r="M139" s="4">
        <f t="shared" si="26"/>
        <v>0.5</v>
      </c>
      <c r="N139" s="4">
        <f t="shared" si="27"/>
        <v>5.5</v>
      </c>
      <c r="O139" s="4">
        <f t="shared" si="28"/>
        <v>0.45454545454545453</v>
      </c>
      <c r="P139" s="4">
        <f t="shared" si="29"/>
        <v>0.22727272727272727</v>
      </c>
      <c r="U139" s="2" t="s">
        <v>5</v>
      </c>
      <c r="X139" s="2" t="s">
        <v>103</v>
      </c>
      <c r="Y139" s="2">
        <v>150</v>
      </c>
      <c r="Z139" s="2">
        <v>80</v>
      </c>
    </row>
    <row r="140" spans="1:29" x14ac:dyDescent="0.25">
      <c r="A140" s="2">
        <v>8</v>
      </c>
      <c r="B140" t="s">
        <v>436</v>
      </c>
      <c r="C140" s="24">
        <v>27.637633999999998</v>
      </c>
      <c r="D140" s="24">
        <v>-114.843637</v>
      </c>
      <c r="F140" s="4"/>
      <c r="G140" s="1" t="s">
        <v>432</v>
      </c>
      <c r="H140" s="2">
        <v>4500</v>
      </c>
      <c r="I140" s="2">
        <v>3000</v>
      </c>
      <c r="J140" s="2">
        <v>1500</v>
      </c>
      <c r="L140" s="4">
        <f t="shared" si="25"/>
        <v>1.5</v>
      </c>
      <c r="M140" s="4">
        <f t="shared" si="26"/>
        <v>0.5</v>
      </c>
      <c r="N140" s="4">
        <f t="shared" si="27"/>
        <v>0.33333333333333331</v>
      </c>
      <c r="O140" s="4">
        <f t="shared" si="28"/>
        <v>0</v>
      </c>
      <c r="P140" s="4" t="str">
        <f t="shared" si="29"/>
        <v/>
      </c>
      <c r="Q140" s="2" t="s">
        <v>5</v>
      </c>
      <c r="X140" s="2" t="s">
        <v>103</v>
      </c>
      <c r="Y140" s="2">
        <v>145</v>
      </c>
      <c r="Z140" s="2">
        <v>45</v>
      </c>
    </row>
    <row r="141" spans="1:29" x14ac:dyDescent="0.25">
      <c r="A141" s="2">
        <v>9</v>
      </c>
      <c r="B141" t="s">
        <v>439</v>
      </c>
      <c r="C141" s="24">
        <v>25.524716999999999</v>
      </c>
      <c r="D141" s="24">
        <v>-111.07409800000001</v>
      </c>
      <c r="G141" s="1" t="s">
        <v>443</v>
      </c>
      <c r="H141" s="2">
        <v>600</v>
      </c>
      <c r="I141" s="2">
        <v>100</v>
      </c>
      <c r="J141" s="2">
        <v>75</v>
      </c>
      <c r="L141" s="2">
        <f t="shared" si="25"/>
        <v>6</v>
      </c>
      <c r="M141" s="2">
        <f t="shared" si="26"/>
        <v>0.75</v>
      </c>
      <c r="N141" s="2">
        <f t="shared" si="27"/>
        <v>0.125</v>
      </c>
      <c r="O141" s="2">
        <f t="shared" si="28"/>
        <v>0</v>
      </c>
      <c r="P141" s="2" t="str">
        <f t="shared" si="29"/>
        <v/>
      </c>
      <c r="Q141" s="2" t="s">
        <v>5</v>
      </c>
      <c r="X141" s="2" t="s">
        <v>103</v>
      </c>
      <c r="Y141" s="2">
        <v>170</v>
      </c>
      <c r="Z141" s="2">
        <v>75</v>
      </c>
    </row>
    <row r="142" spans="1:29" x14ac:dyDescent="0.25">
      <c r="A142" s="2">
        <v>10</v>
      </c>
      <c r="B142" t="s">
        <v>440</v>
      </c>
      <c r="C142" s="24">
        <v>28.921783000000001</v>
      </c>
      <c r="D142" s="24">
        <v>-113.402362</v>
      </c>
      <c r="F142" s="4"/>
      <c r="G142" s="1" t="s">
        <v>443</v>
      </c>
      <c r="H142" s="2">
        <v>1900</v>
      </c>
      <c r="I142" s="2">
        <v>900</v>
      </c>
      <c r="J142" s="2">
        <v>1100</v>
      </c>
      <c r="L142" s="4">
        <f t="shared" ref="L142:L149" si="30">H142/I142</f>
        <v>2.1111111111111112</v>
      </c>
      <c r="M142" s="4">
        <f t="shared" ref="M142:M149" si="31">J142/I142</f>
        <v>1.2222222222222223</v>
      </c>
      <c r="N142" s="4">
        <f t="shared" ref="N142:N149" si="32">J142/H142</f>
        <v>0.57894736842105265</v>
      </c>
      <c r="O142" s="4">
        <f t="shared" ref="O142:O149" si="33">IF(J142=0,"",K142/J142)</f>
        <v>0</v>
      </c>
      <c r="P142" s="4" t="str">
        <f t="shared" ref="P142:P149" si="34">IF(K142=0,"",K142/I142)</f>
        <v/>
      </c>
      <c r="Q142" s="2" t="s">
        <v>5</v>
      </c>
      <c r="X142" s="2" t="s">
        <v>103</v>
      </c>
      <c r="Y142" s="2">
        <v>100</v>
      </c>
      <c r="Z142" s="2">
        <v>30</v>
      </c>
    </row>
    <row r="143" spans="1:29" x14ac:dyDescent="0.25">
      <c r="A143" s="2">
        <v>11</v>
      </c>
      <c r="B143" t="s">
        <v>441</v>
      </c>
      <c r="C143" s="24">
        <v>29.742179</v>
      </c>
      <c r="D143" s="24">
        <v>-114.304621</v>
      </c>
      <c r="F143" s="4"/>
      <c r="G143" s="1" t="s">
        <v>443</v>
      </c>
      <c r="H143" s="2">
        <v>300</v>
      </c>
      <c r="I143" s="2">
        <v>300</v>
      </c>
      <c r="J143" s="2">
        <v>100</v>
      </c>
      <c r="L143" s="4">
        <f t="shared" si="30"/>
        <v>1</v>
      </c>
      <c r="M143" s="4">
        <f t="shared" si="31"/>
        <v>0.33333333333333331</v>
      </c>
      <c r="N143" s="4">
        <f t="shared" si="32"/>
        <v>0.33333333333333331</v>
      </c>
      <c r="O143" s="4">
        <f t="shared" si="33"/>
        <v>0</v>
      </c>
      <c r="P143" s="4" t="str">
        <f t="shared" si="34"/>
        <v/>
      </c>
      <c r="Q143" s="2" t="s">
        <v>5</v>
      </c>
      <c r="X143" s="2" t="s">
        <v>103</v>
      </c>
      <c r="Y143" s="2">
        <v>90</v>
      </c>
      <c r="Z143" s="2">
        <v>170</v>
      </c>
    </row>
    <row r="144" spans="1:29" x14ac:dyDescent="0.25">
      <c r="A144" s="2">
        <v>12</v>
      </c>
      <c r="B144" t="s">
        <v>444</v>
      </c>
      <c r="C144" s="24">
        <v>28.826827999999999</v>
      </c>
      <c r="D144" s="24">
        <v>-111.94975100000001</v>
      </c>
      <c r="F144" s="4"/>
      <c r="G144" s="1" t="s">
        <v>443</v>
      </c>
      <c r="H144" s="2">
        <v>600</v>
      </c>
      <c r="I144" s="2">
        <v>1800</v>
      </c>
      <c r="J144" s="2">
        <v>1100</v>
      </c>
      <c r="K144" s="2">
        <v>400</v>
      </c>
      <c r="L144" s="4">
        <f t="shared" si="30"/>
        <v>0.33333333333333331</v>
      </c>
      <c r="M144" s="4">
        <f t="shared" si="31"/>
        <v>0.61111111111111116</v>
      </c>
      <c r="N144" s="4">
        <f t="shared" si="32"/>
        <v>1.8333333333333333</v>
      </c>
      <c r="O144" s="4">
        <f t="shared" si="33"/>
        <v>0.36363636363636365</v>
      </c>
      <c r="P144" s="4">
        <f t="shared" si="34"/>
        <v>0.22222222222222221</v>
      </c>
      <c r="T144" s="2" t="s">
        <v>5</v>
      </c>
      <c r="X144" s="2" t="s">
        <v>103</v>
      </c>
      <c r="Y144" s="2">
        <v>140</v>
      </c>
      <c r="Z144" s="2">
        <v>45</v>
      </c>
    </row>
    <row r="145" spans="1:29" x14ac:dyDescent="0.25">
      <c r="A145" s="2">
        <v>13</v>
      </c>
      <c r="B145" t="s">
        <v>445</v>
      </c>
      <c r="C145" s="24">
        <v>27.966798000000001</v>
      </c>
      <c r="D145" s="24">
        <v>-111.113669</v>
      </c>
      <c r="F145" s="4"/>
      <c r="G145" s="1" t="s">
        <v>443</v>
      </c>
      <c r="H145" s="2">
        <v>300</v>
      </c>
      <c r="I145" s="2">
        <v>750</v>
      </c>
      <c r="J145" s="2">
        <v>5</v>
      </c>
      <c r="L145" s="4">
        <f t="shared" si="30"/>
        <v>0.4</v>
      </c>
      <c r="M145" s="4">
        <f t="shared" si="31"/>
        <v>6.6666666666666671E-3</v>
      </c>
      <c r="N145" s="4">
        <f t="shared" si="32"/>
        <v>1.6666666666666666E-2</v>
      </c>
      <c r="O145" s="4">
        <f t="shared" si="33"/>
        <v>0</v>
      </c>
      <c r="P145" s="4" t="str">
        <f t="shared" si="34"/>
        <v/>
      </c>
      <c r="S145" s="2" t="s">
        <v>5</v>
      </c>
      <c r="X145" s="2" t="s">
        <v>103</v>
      </c>
      <c r="Y145" s="2">
        <v>120</v>
      </c>
      <c r="Z145" s="2">
        <v>15</v>
      </c>
    </row>
    <row r="146" spans="1:29" x14ac:dyDescent="0.25">
      <c r="A146" s="2">
        <v>14</v>
      </c>
      <c r="B146" t="s">
        <v>446</v>
      </c>
      <c r="C146" s="24">
        <v>19.284058999999999</v>
      </c>
      <c r="D146" s="24">
        <v>-104.87548099999999</v>
      </c>
      <c r="F146" s="4"/>
      <c r="G146" s="1" t="s">
        <v>432</v>
      </c>
      <c r="H146" s="2">
        <v>650</v>
      </c>
      <c r="I146" s="2">
        <v>900</v>
      </c>
      <c r="J146" s="2">
        <v>340</v>
      </c>
      <c r="L146" s="4">
        <f t="shared" si="30"/>
        <v>0.72222222222222221</v>
      </c>
      <c r="M146" s="4">
        <f t="shared" si="31"/>
        <v>0.37777777777777777</v>
      </c>
      <c r="N146" s="4">
        <f t="shared" si="32"/>
        <v>0.52307692307692311</v>
      </c>
      <c r="O146" s="4">
        <f t="shared" si="33"/>
        <v>0</v>
      </c>
      <c r="P146" s="4" t="str">
        <f t="shared" si="34"/>
        <v/>
      </c>
      <c r="Q146" s="2" t="s">
        <v>5</v>
      </c>
      <c r="X146" s="2" t="s">
        <v>103</v>
      </c>
      <c r="Y146" s="2">
        <v>80</v>
      </c>
      <c r="Z146" s="2">
        <v>355</v>
      </c>
    </row>
    <row r="147" spans="1:29" x14ac:dyDescent="0.25">
      <c r="A147" s="2">
        <v>15</v>
      </c>
      <c r="B147" t="s">
        <v>447</v>
      </c>
      <c r="C147" s="24">
        <v>17.316109000000001</v>
      </c>
      <c r="D147" s="24">
        <v>-101.064836</v>
      </c>
      <c r="F147" s="12"/>
      <c r="G147" s="1" t="s">
        <v>432</v>
      </c>
      <c r="H147" s="2">
        <v>300</v>
      </c>
      <c r="I147" s="2">
        <v>800</v>
      </c>
      <c r="J147" s="2">
        <v>450</v>
      </c>
      <c r="K147" s="2">
        <v>200</v>
      </c>
      <c r="L147" s="4">
        <f t="shared" si="30"/>
        <v>0.375</v>
      </c>
      <c r="M147" s="4">
        <f t="shared" si="31"/>
        <v>0.5625</v>
      </c>
      <c r="N147" s="4">
        <f t="shared" si="32"/>
        <v>1.5</v>
      </c>
      <c r="O147" s="4">
        <f t="shared" si="33"/>
        <v>0.44444444444444442</v>
      </c>
      <c r="P147" s="4">
        <f t="shared" si="34"/>
        <v>0.25</v>
      </c>
      <c r="T147" s="2" t="s">
        <v>5</v>
      </c>
      <c r="X147" s="2" t="s">
        <v>103</v>
      </c>
      <c r="Y147" s="2">
        <v>130</v>
      </c>
      <c r="Z147" s="2">
        <v>45</v>
      </c>
    </row>
    <row r="148" spans="1:29" x14ac:dyDescent="0.25">
      <c r="A148" s="2">
        <v>16</v>
      </c>
      <c r="B148" t="s">
        <v>450</v>
      </c>
      <c r="C148" s="24">
        <v>9.381513</v>
      </c>
      <c r="D148" s="24">
        <v>-84.145718000000002</v>
      </c>
      <c r="F148" s="12"/>
      <c r="G148" s="1" t="s">
        <v>451</v>
      </c>
      <c r="H148" s="2">
        <v>750</v>
      </c>
      <c r="I148" s="2">
        <v>400</v>
      </c>
      <c r="J148" s="2">
        <v>100</v>
      </c>
      <c r="L148" s="4">
        <f t="shared" si="30"/>
        <v>1.875</v>
      </c>
      <c r="M148" s="4">
        <f t="shared" si="31"/>
        <v>0.25</v>
      </c>
      <c r="N148" s="4">
        <f t="shared" si="32"/>
        <v>0.13333333333333333</v>
      </c>
      <c r="O148" s="4">
        <f t="shared" si="33"/>
        <v>0</v>
      </c>
      <c r="P148" s="4" t="str">
        <f t="shared" si="34"/>
        <v/>
      </c>
      <c r="Q148" s="2" t="s">
        <v>5</v>
      </c>
      <c r="X148" s="2" t="s">
        <v>103</v>
      </c>
      <c r="Y148" s="2">
        <v>130</v>
      </c>
      <c r="Z148" s="2">
        <v>35</v>
      </c>
    </row>
    <row r="149" spans="1:29" x14ac:dyDescent="0.25">
      <c r="A149" s="2">
        <v>17</v>
      </c>
      <c r="B149" t="s">
        <v>452</v>
      </c>
      <c r="C149" s="24">
        <v>9.1521519999999992</v>
      </c>
      <c r="D149" s="24">
        <v>-83.756839999999997</v>
      </c>
      <c r="G149" s="1" t="s">
        <v>451</v>
      </c>
      <c r="H149" s="2">
        <v>2500</v>
      </c>
      <c r="I149" s="2">
        <v>2200</v>
      </c>
      <c r="J149" s="2">
        <v>140</v>
      </c>
      <c r="L149" s="4">
        <f t="shared" si="30"/>
        <v>1.1363636363636365</v>
      </c>
      <c r="M149" s="4">
        <f t="shared" si="31"/>
        <v>6.363636363636363E-2</v>
      </c>
      <c r="N149" s="4">
        <f t="shared" si="32"/>
        <v>5.6000000000000001E-2</v>
      </c>
      <c r="O149" s="4">
        <f t="shared" si="33"/>
        <v>0</v>
      </c>
      <c r="P149" s="4" t="str">
        <f t="shared" si="34"/>
        <v/>
      </c>
      <c r="Q149" s="2" t="s">
        <v>5</v>
      </c>
      <c r="X149" s="2" t="s">
        <v>103</v>
      </c>
      <c r="Y149" s="2">
        <v>125</v>
      </c>
      <c r="Z149" s="2">
        <v>35</v>
      </c>
      <c r="AC149" s="1" t="s">
        <v>453</v>
      </c>
    </row>
    <row r="150" spans="1:29" x14ac:dyDescent="0.25">
      <c r="A150" s="2">
        <v>18</v>
      </c>
      <c r="B150" t="s">
        <v>454</v>
      </c>
      <c r="C150" s="24">
        <v>7.4820359999999999</v>
      </c>
      <c r="D150" s="24">
        <v>-80.945746</v>
      </c>
      <c r="G150" s="1" t="s">
        <v>455</v>
      </c>
      <c r="H150" s="2">
        <v>500</v>
      </c>
      <c r="I150" s="2">
        <v>470</v>
      </c>
      <c r="J150" s="2">
        <v>65</v>
      </c>
      <c r="L150" s="4">
        <f t="shared" ref="L150:L157" si="35">H150/I150</f>
        <v>1.0638297872340425</v>
      </c>
      <c r="M150" s="4">
        <f t="shared" ref="M150:M157" si="36">J150/I150</f>
        <v>0.13829787234042554</v>
      </c>
      <c r="N150" s="4">
        <f t="shared" ref="N150:N157" si="37">J150/H150</f>
        <v>0.13</v>
      </c>
      <c r="O150" s="4">
        <f t="shared" ref="O150:O157" si="38">IF(J150=0,"",K150/J150)</f>
        <v>0</v>
      </c>
      <c r="P150" s="4" t="str">
        <f t="shared" ref="P150:P157" si="39">IF(K150=0,"",K150/I150)</f>
        <v/>
      </c>
      <c r="X150" s="2" t="s">
        <v>103</v>
      </c>
      <c r="Y150" s="2">
        <v>145</v>
      </c>
      <c r="Z150" s="2">
        <v>55</v>
      </c>
    </row>
    <row r="151" spans="1:29" x14ac:dyDescent="0.25">
      <c r="A151" s="2">
        <v>19</v>
      </c>
      <c r="B151" t="s">
        <v>456</v>
      </c>
      <c r="C151" s="24">
        <v>8.8807880000000008</v>
      </c>
      <c r="D151" s="24">
        <v>-79.595147999999995</v>
      </c>
      <c r="G151" s="1" t="s">
        <v>455</v>
      </c>
      <c r="H151" s="2">
        <v>300</v>
      </c>
      <c r="I151" s="2">
        <v>570</v>
      </c>
      <c r="J151" s="2">
        <v>10</v>
      </c>
      <c r="L151" s="4">
        <f t="shared" si="35"/>
        <v>0.52631578947368418</v>
      </c>
      <c r="M151" s="4">
        <f t="shared" si="36"/>
        <v>1.7543859649122806E-2</v>
      </c>
      <c r="N151" s="4">
        <f t="shared" si="37"/>
        <v>3.3333333333333333E-2</v>
      </c>
      <c r="O151" s="4">
        <f t="shared" si="38"/>
        <v>0</v>
      </c>
      <c r="P151" s="4" t="str">
        <f t="shared" si="39"/>
        <v/>
      </c>
      <c r="S151" s="2" t="s">
        <v>5</v>
      </c>
      <c r="X151" s="2" t="s">
        <v>103</v>
      </c>
      <c r="Y151" s="2">
        <v>65</v>
      </c>
      <c r="Z151" s="2">
        <v>155</v>
      </c>
      <c r="AC151" s="1" t="s">
        <v>457</v>
      </c>
    </row>
    <row r="152" spans="1:29" x14ac:dyDescent="0.25">
      <c r="A152" s="2">
        <v>20</v>
      </c>
      <c r="B152" t="s">
        <v>458</v>
      </c>
      <c r="C152" s="24">
        <v>6.8538990000000002</v>
      </c>
      <c r="D152" s="24">
        <v>-77.644047</v>
      </c>
      <c r="G152" s="1" t="s">
        <v>459</v>
      </c>
      <c r="H152" s="2">
        <v>250</v>
      </c>
      <c r="I152" s="2">
        <v>200</v>
      </c>
      <c r="J152" s="2">
        <v>5</v>
      </c>
      <c r="L152" s="4">
        <f t="shared" si="35"/>
        <v>1.25</v>
      </c>
      <c r="M152" s="4">
        <f t="shared" si="36"/>
        <v>2.5000000000000001E-2</v>
      </c>
      <c r="N152" s="4">
        <f t="shared" si="37"/>
        <v>0.02</v>
      </c>
      <c r="O152" s="4">
        <f t="shared" si="38"/>
        <v>0</v>
      </c>
      <c r="P152" s="4" t="str">
        <f t="shared" si="39"/>
        <v/>
      </c>
      <c r="S152" s="2" t="s">
        <v>5</v>
      </c>
      <c r="X152" s="2" t="s">
        <v>103</v>
      </c>
      <c r="Y152" s="2">
        <v>130</v>
      </c>
      <c r="Z152" s="2">
        <v>35</v>
      </c>
    </row>
    <row r="153" spans="1:29" x14ac:dyDescent="0.25">
      <c r="A153" s="2">
        <v>21</v>
      </c>
      <c r="B153" t="s">
        <v>460</v>
      </c>
      <c r="C153" s="24">
        <v>-9.167726</v>
      </c>
      <c r="D153" s="24">
        <v>-78.556104000000005</v>
      </c>
      <c r="G153" s="1" t="s">
        <v>461</v>
      </c>
      <c r="H153" s="2">
        <v>13000</v>
      </c>
      <c r="I153" s="2">
        <v>6000</v>
      </c>
      <c r="J153" s="2">
        <v>1700</v>
      </c>
      <c r="L153" s="4">
        <f t="shared" si="35"/>
        <v>2.1666666666666665</v>
      </c>
      <c r="M153" s="4">
        <f t="shared" si="36"/>
        <v>0.28333333333333333</v>
      </c>
      <c r="N153" s="4">
        <f t="shared" si="37"/>
        <v>0.13076923076923078</v>
      </c>
      <c r="O153" s="4">
        <f t="shared" si="38"/>
        <v>0</v>
      </c>
      <c r="P153" s="4" t="str">
        <f t="shared" si="39"/>
        <v/>
      </c>
      <c r="Q153" s="2" t="s">
        <v>5</v>
      </c>
      <c r="X153" s="2" t="s">
        <v>103</v>
      </c>
      <c r="Y153" s="2">
        <v>145</v>
      </c>
      <c r="Z153" s="2">
        <v>55</v>
      </c>
    </row>
    <row r="154" spans="1:29" x14ac:dyDescent="0.25">
      <c r="A154" s="2">
        <v>22</v>
      </c>
      <c r="B154" t="s">
        <v>464</v>
      </c>
      <c r="C154" s="24">
        <v>-12.280362</v>
      </c>
      <c r="D154" s="24">
        <v>-76.888029000000003</v>
      </c>
      <c r="G154" s="1" t="s">
        <v>461</v>
      </c>
      <c r="H154" s="2">
        <v>1800</v>
      </c>
      <c r="I154" s="2">
        <v>2500</v>
      </c>
      <c r="J154" s="2">
        <v>1800</v>
      </c>
      <c r="K154" s="2">
        <v>450</v>
      </c>
      <c r="L154" s="4">
        <f t="shared" si="35"/>
        <v>0.72</v>
      </c>
      <c r="M154" s="4">
        <f t="shared" si="36"/>
        <v>0.72</v>
      </c>
      <c r="N154" s="4">
        <f t="shared" si="37"/>
        <v>1</v>
      </c>
      <c r="O154" s="4">
        <f t="shared" si="38"/>
        <v>0.25</v>
      </c>
      <c r="P154" s="4">
        <f t="shared" si="39"/>
        <v>0.18</v>
      </c>
      <c r="U154" s="2" t="s">
        <v>5</v>
      </c>
      <c r="X154" s="2" t="s">
        <v>103</v>
      </c>
      <c r="Y154" s="2">
        <v>140</v>
      </c>
      <c r="Z154" s="2">
        <v>35</v>
      </c>
    </row>
    <row r="155" spans="1:29" x14ac:dyDescent="0.25">
      <c r="A155" s="2">
        <v>23</v>
      </c>
      <c r="B155" t="s">
        <v>465</v>
      </c>
      <c r="C155" s="24">
        <v>-12.776376000000001</v>
      </c>
      <c r="D155" s="24">
        <v>-76.606074000000007</v>
      </c>
      <c r="G155" s="1" t="s">
        <v>461</v>
      </c>
      <c r="H155" s="2">
        <v>900</v>
      </c>
      <c r="I155" s="2">
        <v>1800</v>
      </c>
      <c r="J155" s="2">
        <v>1000</v>
      </c>
      <c r="K155" s="2">
        <v>500</v>
      </c>
      <c r="L155" s="4">
        <f t="shared" si="35"/>
        <v>0.5</v>
      </c>
      <c r="M155" s="4">
        <f t="shared" si="36"/>
        <v>0.55555555555555558</v>
      </c>
      <c r="N155" s="4">
        <f t="shared" si="37"/>
        <v>1.1111111111111112</v>
      </c>
      <c r="O155" s="4">
        <f t="shared" si="38"/>
        <v>0.5</v>
      </c>
      <c r="P155" s="4">
        <f t="shared" si="39"/>
        <v>0.27777777777777779</v>
      </c>
      <c r="T155" s="2" t="s">
        <v>5</v>
      </c>
      <c r="X155" s="2" t="s">
        <v>103</v>
      </c>
      <c r="Y155" s="2">
        <v>140</v>
      </c>
      <c r="Z155" s="2">
        <v>45</v>
      </c>
    </row>
    <row r="156" spans="1:29" x14ac:dyDescent="0.25">
      <c r="A156" s="2">
        <v>24</v>
      </c>
      <c r="B156" t="s">
        <v>466</v>
      </c>
      <c r="C156" s="24">
        <v>-15.564016000000001</v>
      </c>
      <c r="D156" s="24">
        <v>-74.844114000000005</v>
      </c>
      <c r="G156" s="1" t="s">
        <v>461</v>
      </c>
      <c r="H156" s="2">
        <v>650</v>
      </c>
      <c r="I156" s="2">
        <v>1600</v>
      </c>
      <c r="J156" s="2">
        <v>370</v>
      </c>
      <c r="L156" s="4">
        <f t="shared" si="35"/>
        <v>0.40625</v>
      </c>
      <c r="M156" s="4">
        <f t="shared" si="36"/>
        <v>0.23125000000000001</v>
      </c>
      <c r="N156" s="4">
        <f t="shared" si="37"/>
        <v>0.56923076923076921</v>
      </c>
      <c r="O156" s="4">
        <f t="shared" si="38"/>
        <v>0</v>
      </c>
      <c r="P156" s="4" t="str">
        <f t="shared" si="39"/>
        <v/>
      </c>
      <c r="Q156" s="2" t="s">
        <v>5</v>
      </c>
      <c r="X156" s="2" t="s">
        <v>103</v>
      </c>
      <c r="Y156" s="2">
        <v>130</v>
      </c>
      <c r="Z156" s="2">
        <v>45</v>
      </c>
    </row>
    <row r="157" spans="1:29" x14ac:dyDescent="0.25">
      <c r="A157" s="2">
        <v>25</v>
      </c>
      <c r="B157" t="s">
        <v>467</v>
      </c>
      <c r="C157" s="24">
        <v>-25.536619000000002</v>
      </c>
      <c r="D157" s="24">
        <v>-70.643248</v>
      </c>
      <c r="G157" s="1" t="s">
        <v>468</v>
      </c>
      <c r="H157" s="2">
        <v>1400</v>
      </c>
      <c r="I157" s="2">
        <v>1000</v>
      </c>
      <c r="J157" s="2">
        <v>560</v>
      </c>
      <c r="L157" s="4">
        <f t="shared" si="35"/>
        <v>1.4</v>
      </c>
      <c r="M157" s="4">
        <f t="shared" si="36"/>
        <v>0.56000000000000005</v>
      </c>
      <c r="N157" s="4">
        <f t="shared" si="37"/>
        <v>0.4</v>
      </c>
      <c r="O157" s="4">
        <f t="shared" si="38"/>
        <v>0</v>
      </c>
      <c r="P157" s="4" t="str">
        <f t="shared" si="39"/>
        <v/>
      </c>
      <c r="R157" s="2" t="s">
        <v>5</v>
      </c>
      <c r="X157" s="2" t="s">
        <v>103</v>
      </c>
      <c r="Y157" s="2">
        <v>25</v>
      </c>
      <c r="Z157" s="2">
        <v>100</v>
      </c>
    </row>
    <row r="158" spans="1:29" x14ac:dyDescent="0.25">
      <c r="A158" s="2">
        <v>26</v>
      </c>
      <c r="B158" t="s">
        <v>469</v>
      </c>
      <c r="C158" s="24">
        <v>-27.269732999999999</v>
      </c>
      <c r="D158" s="24">
        <v>-70.952229000000003</v>
      </c>
      <c r="G158" s="1" t="s">
        <v>468</v>
      </c>
      <c r="H158" s="2">
        <v>400</v>
      </c>
      <c r="I158" s="2">
        <v>650</v>
      </c>
      <c r="J158" s="2">
        <v>10</v>
      </c>
      <c r="L158" s="4">
        <f t="shared" ref="L158:L162" si="40">H158/I158</f>
        <v>0.61538461538461542</v>
      </c>
      <c r="M158" s="4">
        <f t="shared" ref="M158:M162" si="41">J158/I158</f>
        <v>1.5384615384615385E-2</v>
      </c>
      <c r="N158" s="4">
        <f t="shared" ref="N158:N162" si="42">J158/H158</f>
        <v>2.5000000000000001E-2</v>
      </c>
      <c r="O158" s="4">
        <f t="shared" ref="O158:O162" si="43">IF(J158=0,"",K158/J158)</f>
        <v>0</v>
      </c>
      <c r="P158" s="4" t="str">
        <f t="shared" ref="P158:P162" si="44">IF(K158=0,"",K158/I158)</f>
        <v/>
      </c>
      <c r="S158" s="2" t="s">
        <v>5</v>
      </c>
      <c r="X158" s="2" t="s">
        <v>103</v>
      </c>
      <c r="Y158" s="2">
        <v>150</v>
      </c>
      <c r="Z158" s="2">
        <v>60</v>
      </c>
      <c r="AC158" s="1" t="s">
        <v>470</v>
      </c>
    </row>
    <row r="159" spans="1:29" x14ac:dyDescent="0.25">
      <c r="A159" s="2">
        <v>27</v>
      </c>
      <c r="B159" t="s">
        <v>471</v>
      </c>
      <c r="C159" s="24">
        <v>-30.257718000000001</v>
      </c>
      <c r="D159" s="24">
        <v>-71.493161999999998</v>
      </c>
      <c r="G159" s="1" t="s">
        <v>468</v>
      </c>
      <c r="H159" s="2">
        <v>1100</v>
      </c>
      <c r="I159" s="2">
        <v>600</v>
      </c>
      <c r="J159" s="2">
        <v>450</v>
      </c>
      <c r="L159" s="4">
        <f t="shared" si="40"/>
        <v>1.8333333333333333</v>
      </c>
      <c r="M159" s="4">
        <f t="shared" si="41"/>
        <v>0.75</v>
      </c>
      <c r="N159" s="4">
        <f t="shared" si="42"/>
        <v>0.40909090909090912</v>
      </c>
      <c r="O159" s="4">
        <f t="shared" si="43"/>
        <v>0</v>
      </c>
      <c r="P159" s="4" t="str">
        <f t="shared" si="44"/>
        <v/>
      </c>
      <c r="Q159" s="2" t="s">
        <v>5</v>
      </c>
      <c r="X159" s="2" t="s">
        <v>103</v>
      </c>
      <c r="Y159" s="2">
        <v>35</v>
      </c>
      <c r="Z159" s="2">
        <v>140</v>
      </c>
      <c r="AC159" s="1" t="s">
        <v>425</v>
      </c>
    </row>
    <row r="160" spans="1:29" x14ac:dyDescent="0.25">
      <c r="A160" s="2">
        <v>28</v>
      </c>
      <c r="B160" t="s">
        <v>472</v>
      </c>
      <c r="C160" s="24">
        <v>-37.363509999999998</v>
      </c>
      <c r="D160" s="24">
        <v>-73.661208999999999</v>
      </c>
      <c r="G160" s="1" t="s">
        <v>468</v>
      </c>
      <c r="H160" s="2">
        <v>800</v>
      </c>
      <c r="I160" s="2">
        <v>1000</v>
      </c>
      <c r="J160" s="2">
        <v>100</v>
      </c>
      <c r="L160" s="4">
        <f t="shared" si="40"/>
        <v>0.8</v>
      </c>
      <c r="M160" s="4">
        <f t="shared" si="41"/>
        <v>0.1</v>
      </c>
      <c r="N160" s="4">
        <f t="shared" si="42"/>
        <v>0.125</v>
      </c>
      <c r="O160" s="4">
        <f t="shared" si="43"/>
        <v>0</v>
      </c>
      <c r="P160" s="4" t="str">
        <f t="shared" si="44"/>
        <v/>
      </c>
      <c r="Q160" s="2" t="s">
        <v>5</v>
      </c>
      <c r="X160" s="2" t="s">
        <v>103</v>
      </c>
      <c r="Y160" s="2">
        <v>135</v>
      </c>
      <c r="Z160" s="2">
        <v>55</v>
      </c>
    </row>
    <row r="161" spans="1:29" x14ac:dyDescent="0.25">
      <c r="A161" s="2">
        <v>29</v>
      </c>
      <c r="B161" t="s">
        <v>473</v>
      </c>
      <c r="C161" s="24">
        <v>-37.709764</v>
      </c>
      <c r="D161" s="24">
        <v>-73.652440999999996</v>
      </c>
      <c r="G161" s="1" t="s">
        <v>468</v>
      </c>
      <c r="H161" s="2">
        <v>550</v>
      </c>
      <c r="I161" s="2">
        <v>630</v>
      </c>
      <c r="J161" s="2">
        <v>800</v>
      </c>
      <c r="K161" s="2">
        <v>370</v>
      </c>
      <c r="L161" s="4">
        <f t="shared" si="40"/>
        <v>0.87301587301587302</v>
      </c>
      <c r="M161" s="4">
        <f t="shared" si="41"/>
        <v>1.2698412698412698</v>
      </c>
      <c r="N161" s="4">
        <f t="shared" si="42"/>
        <v>1.4545454545454546</v>
      </c>
      <c r="O161" s="4">
        <f t="shared" si="43"/>
        <v>0.46250000000000002</v>
      </c>
      <c r="P161" s="4">
        <f t="shared" si="44"/>
        <v>0.58730158730158732</v>
      </c>
      <c r="T161" s="2" t="s">
        <v>5</v>
      </c>
      <c r="X161" s="2" t="s">
        <v>103</v>
      </c>
      <c r="Y161" s="2">
        <v>360</v>
      </c>
      <c r="Z161" s="2">
        <v>85</v>
      </c>
    </row>
    <row r="162" spans="1:29" x14ac:dyDescent="0.25">
      <c r="A162" s="2">
        <v>30</v>
      </c>
      <c r="B162" t="s">
        <v>474</v>
      </c>
      <c r="C162" s="24">
        <v>-39.507055000000001</v>
      </c>
      <c r="D162" s="24">
        <v>-73.255206000000001</v>
      </c>
      <c r="G162" s="1" t="s">
        <v>468</v>
      </c>
      <c r="H162" s="2">
        <v>800</v>
      </c>
      <c r="I162" s="2">
        <v>800</v>
      </c>
      <c r="J162" s="2">
        <v>280</v>
      </c>
      <c r="L162" s="4">
        <f t="shared" si="40"/>
        <v>1</v>
      </c>
      <c r="M162" s="4">
        <f t="shared" si="41"/>
        <v>0.35</v>
      </c>
      <c r="N162" s="4">
        <f t="shared" si="42"/>
        <v>0.35</v>
      </c>
      <c r="O162" s="4">
        <f t="shared" si="43"/>
        <v>0</v>
      </c>
      <c r="P162" s="4" t="str">
        <f t="shared" si="44"/>
        <v/>
      </c>
      <c r="Q162" s="2" t="s">
        <v>5</v>
      </c>
      <c r="X162" s="2" t="s">
        <v>103</v>
      </c>
      <c r="Y162" s="2">
        <v>25</v>
      </c>
      <c r="Z162" s="2">
        <v>100</v>
      </c>
    </row>
    <row r="163" spans="1:29" x14ac:dyDescent="0.25">
      <c r="A163" s="2">
        <v>31</v>
      </c>
      <c r="B163" t="s">
        <v>476</v>
      </c>
      <c r="C163" s="24">
        <v>-42.105961000000001</v>
      </c>
      <c r="D163" s="24">
        <v>-74.052419999999998</v>
      </c>
      <c r="G163" s="1" t="s">
        <v>468</v>
      </c>
      <c r="H163" s="2">
        <v>380</v>
      </c>
      <c r="I163" s="2">
        <v>200</v>
      </c>
      <c r="J163" s="2">
        <v>100</v>
      </c>
      <c r="L163" s="4">
        <f t="shared" ref="L163" si="45">H163/I163</f>
        <v>1.9</v>
      </c>
      <c r="M163" s="4">
        <f t="shared" ref="M163" si="46">J163/I163</f>
        <v>0.5</v>
      </c>
      <c r="N163" s="4">
        <f t="shared" ref="N163" si="47">J163/H163</f>
        <v>0.26315789473684209</v>
      </c>
      <c r="O163" s="4">
        <f t="shared" ref="O163" si="48">IF(J163=0,"",K163/J163)</f>
        <v>0</v>
      </c>
      <c r="P163" s="4" t="str">
        <f t="shared" ref="P163" si="49">IF(K163=0,"",K163/I163)</f>
        <v/>
      </c>
      <c r="Q163" s="2" t="s">
        <v>5</v>
      </c>
      <c r="X163" s="2" t="s">
        <v>103</v>
      </c>
      <c r="Y163" s="2">
        <v>10</v>
      </c>
      <c r="Z163" s="2">
        <v>100</v>
      </c>
      <c r="AC163" s="1" t="s">
        <v>477</v>
      </c>
    </row>
    <row r="164" spans="1:29" x14ac:dyDescent="0.25">
      <c r="C164" s="36"/>
      <c r="D164" s="36"/>
    </row>
    <row r="165" spans="1:29" x14ac:dyDescent="0.25">
      <c r="A165" s="13" t="s">
        <v>479</v>
      </c>
      <c r="B165" s="14" t="s">
        <v>429</v>
      </c>
      <c r="C165" s="24">
        <v>38.010945</v>
      </c>
      <c r="D165" s="24">
        <v>-122.993392</v>
      </c>
      <c r="E165" s="15"/>
      <c r="F165" s="34"/>
      <c r="G165" s="15" t="s">
        <v>428</v>
      </c>
      <c r="H165" s="13">
        <v>5500</v>
      </c>
      <c r="I165" s="13"/>
      <c r="J165" s="13">
        <v>2100</v>
      </c>
      <c r="K165" s="13"/>
      <c r="L165" s="34"/>
      <c r="M165" s="34"/>
      <c r="N165" s="34">
        <f>J165/H165</f>
        <v>0.38181818181818183</v>
      </c>
      <c r="O165" s="34">
        <f>IF(J165=0,"",K165/J165)</f>
        <v>0</v>
      </c>
      <c r="P165" s="34" t="str">
        <f>IF(K165=0,"",K165/I165)</f>
        <v/>
      </c>
      <c r="Q165" s="13"/>
      <c r="R165" s="13"/>
      <c r="S165" s="13"/>
      <c r="T165" s="13"/>
      <c r="U165" s="13"/>
      <c r="V165" s="13"/>
      <c r="W165" s="13"/>
      <c r="X165" s="13" t="s">
        <v>103</v>
      </c>
      <c r="Y165" s="13">
        <v>100</v>
      </c>
      <c r="Z165" s="13">
        <v>30</v>
      </c>
      <c r="AA165" s="13"/>
      <c r="AB165" s="13"/>
      <c r="AC165" s="15" t="s">
        <v>438</v>
      </c>
    </row>
    <row r="166" spans="1:29" x14ac:dyDescent="0.25">
      <c r="A166" s="2" t="s">
        <v>479</v>
      </c>
      <c r="B166" t="s">
        <v>433</v>
      </c>
      <c r="C166" s="24">
        <v>28.881551000000002</v>
      </c>
      <c r="D166" s="24">
        <v>-114.435844</v>
      </c>
      <c r="F166" s="4"/>
      <c r="G166" s="1" t="s">
        <v>432</v>
      </c>
      <c r="H166" s="2">
        <v>350</v>
      </c>
      <c r="J166" s="2">
        <v>200</v>
      </c>
      <c r="L166" s="4"/>
      <c r="M166" s="4"/>
      <c r="N166" s="4">
        <f>J166/H166</f>
        <v>0.5714285714285714</v>
      </c>
      <c r="O166" s="4">
        <f>IF(J166=0,"",K166/J166)</f>
        <v>0</v>
      </c>
      <c r="P166" s="4" t="str">
        <f>IF(K166=0,"",K166/I166)</f>
        <v/>
      </c>
      <c r="X166" s="2" t="s">
        <v>103</v>
      </c>
      <c r="Y166" s="2">
        <v>90</v>
      </c>
      <c r="Z166" s="2">
        <v>30</v>
      </c>
      <c r="AC166" s="1" t="s">
        <v>438</v>
      </c>
    </row>
    <row r="167" spans="1:29" x14ac:dyDescent="0.25">
      <c r="A167" s="2" t="s">
        <v>479</v>
      </c>
      <c r="B167" t="s">
        <v>437</v>
      </c>
      <c r="C167" s="24">
        <v>24.813911000000001</v>
      </c>
      <c r="D167" s="24">
        <v>-112.260802</v>
      </c>
      <c r="F167" s="4"/>
      <c r="G167" s="1" t="s">
        <v>432</v>
      </c>
      <c r="H167" s="2">
        <v>8000</v>
      </c>
      <c r="J167" s="2">
        <v>4800</v>
      </c>
      <c r="L167" s="4"/>
      <c r="M167" s="4"/>
      <c r="N167" s="4">
        <f>J167/H167</f>
        <v>0.6</v>
      </c>
      <c r="O167" s="4">
        <f>IF(J167=0,"",K167/J167)</f>
        <v>0</v>
      </c>
      <c r="P167" s="4" t="str">
        <f>IF(K167=0,"",K167/I167)</f>
        <v/>
      </c>
      <c r="X167" s="2" t="s">
        <v>103</v>
      </c>
      <c r="Y167" s="2">
        <v>145</v>
      </c>
      <c r="Z167" s="2">
        <v>45</v>
      </c>
      <c r="AC167" s="1" t="s">
        <v>438</v>
      </c>
    </row>
    <row r="168" spans="1:29" x14ac:dyDescent="0.25">
      <c r="A168" s="2" t="s">
        <v>479</v>
      </c>
      <c r="B168" t="s">
        <v>442</v>
      </c>
      <c r="C168" s="24">
        <v>30.272171</v>
      </c>
      <c r="D168" s="24">
        <v>-112.85351300000001</v>
      </c>
      <c r="F168" s="4"/>
      <c r="G168" s="1" t="s">
        <v>443</v>
      </c>
      <c r="H168" s="2">
        <v>1500</v>
      </c>
      <c r="J168" s="2">
        <v>400</v>
      </c>
      <c r="L168" s="4"/>
      <c r="M168" s="4"/>
      <c r="N168" s="4">
        <f t="shared" ref="N168" si="50">J168/H168</f>
        <v>0.26666666666666666</v>
      </c>
      <c r="O168" s="4">
        <f t="shared" ref="O168" si="51">IF(J168=0,"",K168/J168)</f>
        <v>0</v>
      </c>
      <c r="P168" s="4" t="str">
        <f t="shared" ref="P168" si="52">IF(K168=0,"",K168/I168)</f>
        <v/>
      </c>
      <c r="X168" s="2" t="s">
        <v>103</v>
      </c>
      <c r="Y168" s="2">
        <v>140</v>
      </c>
      <c r="Z168" s="2">
        <v>45</v>
      </c>
      <c r="AC168" s="1" t="s">
        <v>438</v>
      </c>
    </row>
    <row r="169" spans="1:29" x14ac:dyDescent="0.25">
      <c r="A169" s="2" t="s">
        <v>479</v>
      </c>
      <c r="B169" t="s">
        <v>448</v>
      </c>
      <c r="C169" s="24">
        <v>12.609519000000001</v>
      </c>
      <c r="D169" s="24">
        <v>-87.340299000000002</v>
      </c>
      <c r="F169" s="4"/>
      <c r="G169" s="1" t="s">
        <v>449</v>
      </c>
      <c r="H169" s="2">
        <v>800</v>
      </c>
      <c r="J169" s="2">
        <v>150</v>
      </c>
      <c r="L169" s="4"/>
      <c r="M169" s="4"/>
      <c r="N169" s="4">
        <f t="shared" ref="N169:N171" si="53">J169/H169</f>
        <v>0.1875</v>
      </c>
      <c r="O169" s="4">
        <f t="shared" ref="O169:O171" si="54">IF(J169=0,"",K169/J169)</f>
        <v>0</v>
      </c>
      <c r="P169" s="4" t="str">
        <f t="shared" ref="P169" si="55">IF(K169=0,"",K169/I169)</f>
        <v/>
      </c>
      <c r="X169" s="2" t="s">
        <v>103</v>
      </c>
      <c r="Y169" s="2">
        <v>170</v>
      </c>
      <c r="Z169" s="2">
        <v>75</v>
      </c>
      <c r="AC169" s="1" t="s">
        <v>438</v>
      </c>
    </row>
    <row r="170" spans="1:29" x14ac:dyDescent="0.25">
      <c r="A170" s="2" t="s">
        <v>479</v>
      </c>
      <c r="B170" t="s">
        <v>462</v>
      </c>
      <c r="C170" s="24">
        <v>-12.065458</v>
      </c>
      <c r="D170" s="24">
        <v>-77.150899999999993</v>
      </c>
      <c r="G170" s="1" t="s">
        <v>461</v>
      </c>
      <c r="H170" s="2">
        <v>10000</v>
      </c>
      <c r="J170" s="2">
        <v>1</v>
      </c>
      <c r="N170" s="2">
        <f t="shared" si="53"/>
        <v>1E-4</v>
      </c>
      <c r="O170" s="2">
        <f t="shared" si="54"/>
        <v>0</v>
      </c>
      <c r="X170" s="2" t="s">
        <v>103</v>
      </c>
      <c r="Y170" s="2">
        <v>130</v>
      </c>
      <c r="Z170" s="2">
        <v>65</v>
      </c>
      <c r="AC170" s="1" t="s">
        <v>463</v>
      </c>
    </row>
    <row r="171" spans="1:29" x14ac:dyDescent="0.25">
      <c r="A171" s="18" t="s">
        <v>479</v>
      </c>
      <c r="B171" s="19" t="s">
        <v>475</v>
      </c>
      <c r="C171" s="36">
        <v>-41.559131000000001</v>
      </c>
      <c r="D171" s="36">
        <v>-73.778694999999999</v>
      </c>
      <c r="E171" s="20"/>
      <c r="F171" s="20"/>
      <c r="G171" s="20" t="s">
        <v>468</v>
      </c>
      <c r="H171" s="18">
        <v>2000</v>
      </c>
      <c r="I171" s="18"/>
      <c r="J171" s="18">
        <v>750</v>
      </c>
      <c r="K171" s="18"/>
      <c r="L171" s="18"/>
      <c r="M171" s="18"/>
      <c r="N171" s="18">
        <f t="shared" si="53"/>
        <v>0.375</v>
      </c>
      <c r="O171" s="18">
        <f t="shared" si="54"/>
        <v>0</v>
      </c>
      <c r="P171" s="18"/>
      <c r="Q171" s="18"/>
      <c r="R171" s="18"/>
      <c r="S171" s="18"/>
      <c r="T171" s="18"/>
      <c r="U171" s="18"/>
      <c r="V171" s="18"/>
      <c r="W171" s="18"/>
      <c r="X171" s="18" t="s">
        <v>103</v>
      </c>
      <c r="Y171" s="18">
        <v>100</v>
      </c>
      <c r="Z171" s="18">
        <v>10</v>
      </c>
      <c r="AA171" s="18"/>
      <c r="AB171" s="18"/>
      <c r="AC171" s="20" t="s">
        <v>438</v>
      </c>
    </row>
    <row r="173" spans="1:29" s="3" customFormat="1" ht="30" customHeight="1" x14ac:dyDescent="0.25">
      <c r="A173" s="7" t="s">
        <v>2</v>
      </c>
      <c r="B173" s="74" t="s">
        <v>417</v>
      </c>
      <c r="C173" s="10"/>
      <c r="D173" s="10"/>
      <c r="E173" s="8"/>
      <c r="F173" s="8"/>
      <c r="G173" s="8"/>
      <c r="H173" s="10" t="s">
        <v>122</v>
      </c>
      <c r="I173" s="10" t="s">
        <v>123</v>
      </c>
      <c r="J173" s="10" t="s">
        <v>124</v>
      </c>
      <c r="K173" s="10" t="s">
        <v>250</v>
      </c>
      <c r="L173" s="9" t="s">
        <v>3</v>
      </c>
      <c r="M173" s="9" t="s">
        <v>46</v>
      </c>
      <c r="N173" s="9" t="s">
        <v>195</v>
      </c>
      <c r="O173" s="9" t="s">
        <v>392</v>
      </c>
      <c r="P173" s="9" t="s">
        <v>389</v>
      </c>
      <c r="Q173" s="10" t="s">
        <v>200</v>
      </c>
      <c r="R173" s="10" t="s">
        <v>199</v>
      </c>
      <c r="S173" s="10" t="s">
        <v>368</v>
      </c>
      <c r="T173" s="10" t="s">
        <v>238</v>
      </c>
      <c r="U173" s="10" t="s">
        <v>239</v>
      </c>
      <c r="V173" s="10" t="s">
        <v>156</v>
      </c>
      <c r="W173" s="9" t="s">
        <v>155</v>
      </c>
      <c r="X173" s="9" t="s">
        <v>101</v>
      </c>
      <c r="Y173" s="10" t="s">
        <v>125</v>
      </c>
      <c r="Z173" s="10" t="s">
        <v>126</v>
      </c>
      <c r="AA173" s="10" t="s">
        <v>11</v>
      </c>
      <c r="AB173" s="10" t="s">
        <v>308</v>
      </c>
      <c r="AC173" s="11" t="s">
        <v>108</v>
      </c>
    </row>
    <row r="174" spans="1:29" x14ac:dyDescent="0.25">
      <c r="A174" s="2">
        <v>1</v>
      </c>
      <c r="H174" s="2">
        <v>0.5</v>
      </c>
      <c r="I174" s="2">
        <v>3</v>
      </c>
      <c r="J174" s="2">
        <v>0</v>
      </c>
      <c r="K174" s="4">
        <v>0.16</v>
      </c>
      <c r="L174" s="4">
        <f t="shared" ref="L174:L190" si="56">H174/I174</f>
        <v>0.16666666666666666</v>
      </c>
      <c r="M174" s="4">
        <f t="shared" ref="M174:M190" si="57">J174/I174</f>
        <v>0</v>
      </c>
      <c r="N174" s="4">
        <f t="shared" ref="N174:N190" si="58">J174/H174</f>
        <v>0</v>
      </c>
      <c r="O174" s="4" t="str">
        <f t="shared" ref="O174:O190" si="59">IF(J174=0,"",K174/J174)</f>
        <v/>
      </c>
      <c r="P174" s="4">
        <f t="shared" ref="P174:P190" si="60">IF(K174=0,"",K174/I174)</f>
        <v>5.3333333333333337E-2</v>
      </c>
      <c r="T174" s="2" t="s">
        <v>5</v>
      </c>
      <c r="V174" s="2" t="s">
        <v>5</v>
      </c>
      <c r="X174" s="2" t="s">
        <v>409</v>
      </c>
      <c r="AC174" s="1" t="s">
        <v>645</v>
      </c>
    </row>
    <row r="175" spans="1:29" x14ac:dyDescent="0.25">
      <c r="A175" s="2">
        <v>4</v>
      </c>
      <c r="H175" s="2">
        <v>0.5</v>
      </c>
      <c r="I175" s="2">
        <v>2</v>
      </c>
      <c r="K175" s="4">
        <v>0.21</v>
      </c>
      <c r="L175" s="4">
        <f t="shared" si="56"/>
        <v>0.25</v>
      </c>
      <c r="M175" s="4">
        <f t="shared" si="57"/>
        <v>0</v>
      </c>
      <c r="N175" s="4">
        <f t="shared" si="58"/>
        <v>0</v>
      </c>
      <c r="O175" s="4" t="str">
        <f t="shared" si="59"/>
        <v/>
      </c>
      <c r="P175" s="4">
        <f t="shared" si="60"/>
        <v>0.105</v>
      </c>
      <c r="T175" s="2" t="s">
        <v>5</v>
      </c>
      <c r="V175" s="2" t="s">
        <v>5</v>
      </c>
      <c r="X175" s="2" t="s">
        <v>409</v>
      </c>
      <c r="AC175" s="1" t="s">
        <v>645</v>
      </c>
    </row>
    <row r="176" spans="1:29" x14ac:dyDescent="0.25">
      <c r="A176" s="2">
        <v>9</v>
      </c>
      <c r="F176" s="4"/>
      <c r="H176" s="2">
        <v>0.5</v>
      </c>
      <c r="I176" s="2">
        <v>2</v>
      </c>
      <c r="K176" s="4">
        <v>0.23</v>
      </c>
      <c r="L176" s="4">
        <f t="shared" si="56"/>
        <v>0.25</v>
      </c>
      <c r="M176" s="4">
        <f t="shared" si="57"/>
        <v>0</v>
      </c>
      <c r="N176" s="4">
        <f t="shared" si="58"/>
        <v>0</v>
      </c>
      <c r="O176" s="4" t="str">
        <f t="shared" si="59"/>
        <v/>
      </c>
      <c r="P176" s="4">
        <f t="shared" si="60"/>
        <v>0.115</v>
      </c>
      <c r="T176" s="2" t="s">
        <v>5</v>
      </c>
      <c r="V176" s="2" t="s">
        <v>5</v>
      </c>
      <c r="X176" s="2" t="s">
        <v>409</v>
      </c>
      <c r="AC176" s="1" t="s">
        <v>645</v>
      </c>
    </row>
    <row r="177" spans="1:29" x14ac:dyDescent="0.25">
      <c r="A177" s="2">
        <v>16</v>
      </c>
      <c r="F177" s="4"/>
      <c r="H177" s="2">
        <v>0.5</v>
      </c>
      <c r="I177" s="2">
        <v>2</v>
      </c>
      <c r="K177" s="4">
        <v>0.05</v>
      </c>
      <c r="L177" s="4">
        <f t="shared" si="56"/>
        <v>0.25</v>
      </c>
      <c r="M177" s="4">
        <f t="shared" si="57"/>
        <v>0</v>
      </c>
      <c r="N177" s="4">
        <f t="shared" si="58"/>
        <v>0</v>
      </c>
      <c r="O177" s="4" t="str">
        <f t="shared" si="59"/>
        <v/>
      </c>
      <c r="P177" s="4">
        <f t="shared" si="60"/>
        <v>2.5000000000000001E-2</v>
      </c>
      <c r="T177" s="2" t="s">
        <v>5</v>
      </c>
      <c r="V177" s="2" t="s">
        <v>5</v>
      </c>
      <c r="X177" s="2" t="s">
        <v>409</v>
      </c>
      <c r="AC177" s="1" t="s">
        <v>645</v>
      </c>
    </row>
    <row r="178" spans="1:29" x14ac:dyDescent="0.25">
      <c r="A178" s="2">
        <v>2</v>
      </c>
      <c r="H178" s="2">
        <v>1</v>
      </c>
      <c r="I178" s="2">
        <v>3</v>
      </c>
      <c r="K178" s="4">
        <v>0.26</v>
      </c>
      <c r="L178" s="4">
        <f t="shared" si="56"/>
        <v>0.33333333333333331</v>
      </c>
      <c r="M178" s="4">
        <f t="shared" si="57"/>
        <v>0</v>
      </c>
      <c r="N178" s="4">
        <f t="shared" si="58"/>
        <v>0</v>
      </c>
      <c r="O178" s="4" t="str">
        <f t="shared" si="59"/>
        <v/>
      </c>
      <c r="P178" s="4">
        <f t="shared" si="60"/>
        <v>8.666666666666667E-2</v>
      </c>
      <c r="T178" s="2" t="s">
        <v>5</v>
      </c>
      <c r="V178" s="2" t="s">
        <v>5</v>
      </c>
      <c r="X178" s="2" t="s">
        <v>409</v>
      </c>
      <c r="AC178" s="1" t="s">
        <v>645</v>
      </c>
    </row>
    <row r="179" spans="1:29" x14ac:dyDescent="0.25">
      <c r="A179" s="2">
        <v>8</v>
      </c>
      <c r="H179" s="2">
        <v>1</v>
      </c>
      <c r="I179" s="2">
        <v>2.5</v>
      </c>
      <c r="K179" s="4">
        <v>0.35</v>
      </c>
      <c r="L179" s="4">
        <f t="shared" si="56"/>
        <v>0.4</v>
      </c>
      <c r="M179" s="4">
        <f t="shared" si="57"/>
        <v>0</v>
      </c>
      <c r="N179" s="4">
        <f t="shared" si="58"/>
        <v>0</v>
      </c>
      <c r="O179" s="4" t="str">
        <f t="shared" si="59"/>
        <v/>
      </c>
      <c r="P179" s="4">
        <f t="shared" si="60"/>
        <v>0.13999999999999999</v>
      </c>
      <c r="T179" s="2" t="s">
        <v>5</v>
      </c>
      <c r="V179" s="2" t="s">
        <v>5</v>
      </c>
      <c r="X179" s="2" t="s">
        <v>409</v>
      </c>
      <c r="AC179" s="1" t="s">
        <v>645</v>
      </c>
    </row>
    <row r="180" spans="1:29" x14ac:dyDescent="0.25">
      <c r="A180" s="2">
        <v>5</v>
      </c>
      <c r="H180" s="2">
        <v>0.5</v>
      </c>
      <c r="I180" s="2">
        <v>1</v>
      </c>
      <c r="K180" s="4">
        <v>0.24</v>
      </c>
      <c r="L180" s="4">
        <f t="shared" si="56"/>
        <v>0.5</v>
      </c>
      <c r="M180" s="4">
        <f t="shared" si="57"/>
        <v>0</v>
      </c>
      <c r="N180" s="4">
        <f t="shared" si="58"/>
        <v>0</v>
      </c>
      <c r="O180" s="4" t="str">
        <f t="shared" si="59"/>
        <v/>
      </c>
      <c r="P180" s="4">
        <f t="shared" si="60"/>
        <v>0.24</v>
      </c>
      <c r="T180" s="2" t="s">
        <v>5</v>
      </c>
      <c r="V180" s="2" t="s">
        <v>5</v>
      </c>
      <c r="X180" s="2" t="s">
        <v>409</v>
      </c>
      <c r="AC180" s="1" t="s">
        <v>645</v>
      </c>
    </row>
    <row r="181" spans="1:29" x14ac:dyDescent="0.25">
      <c r="A181" s="2">
        <v>10</v>
      </c>
      <c r="F181" s="4"/>
      <c r="H181" s="2">
        <v>1</v>
      </c>
      <c r="I181" s="2">
        <v>2</v>
      </c>
      <c r="K181" s="4">
        <v>0.42</v>
      </c>
      <c r="L181" s="4">
        <f t="shared" si="56"/>
        <v>0.5</v>
      </c>
      <c r="M181" s="4">
        <f t="shared" si="57"/>
        <v>0</v>
      </c>
      <c r="N181" s="4">
        <f t="shared" si="58"/>
        <v>0</v>
      </c>
      <c r="O181" s="4" t="str">
        <f t="shared" si="59"/>
        <v/>
      </c>
      <c r="P181" s="4">
        <f t="shared" si="60"/>
        <v>0.21</v>
      </c>
      <c r="T181" s="2" t="s">
        <v>5</v>
      </c>
      <c r="V181" s="2" t="s">
        <v>5</v>
      </c>
      <c r="X181" s="2" t="s">
        <v>409</v>
      </c>
      <c r="AC181" s="1" t="s">
        <v>645</v>
      </c>
    </row>
    <row r="182" spans="1:29" x14ac:dyDescent="0.25">
      <c r="A182" s="2">
        <v>12</v>
      </c>
      <c r="F182" s="4"/>
      <c r="H182" s="2">
        <v>0.5</v>
      </c>
      <c r="I182" s="2">
        <v>1</v>
      </c>
      <c r="K182" s="4">
        <v>0.26</v>
      </c>
      <c r="L182" s="4">
        <f t="shared" si="56"/>
        <v>0.5</v>
      </c>
      <c r="M182" s="4">
        <f t="shared" si="57"/>
        <v>0</v>
      </c>
      <c r="N182" s="4">
        <f t="shared" si="58"/>
        <v>0</v>
      </c>
      <c r="O182" s="4" t="str">
        <f t="shared" si="59"/>
        <v/>
      </c>
      <c r="P182" s="4">
        <f t="shared" si="60"/>
        <v>0.26</v>
      </c>
      <c r="T182" s="2" t="s">
        <v>5</v>
      </c>
      <c r="V182" s="2" t="s">
        <v>5</v>
      </c>
      <c r="X182" s="2" t="s">
        <v>409</v>
      </c>
      <c r="AC182" s="1" t="s">
        <v>645</v>
      </c>
    </row>
    <row r="183" spans="1:29" x14ac:dyDescent="0.25">
      <c r="A183" s="2">
        <v>15</v>
      </c>
      <c r="F183" s="4"/>
      <c r="H183" s="2">
        <v>0.5</v>
      </c>
      <c r="I183" s="2">
        <v>1</v>
      </c>
      <c r="K183" s="4">
        <v>0.25</v>
      </c>
      <c r="L183" s="4">
        <f t="shared" si="56"/>
        <v>0.5</v>
      </c>
      <c r="M183" s="4">
        <f t="shared" si="57"/>
        <v>0</v>
      </c>
      <c r="N183" s="4">
        <f t="shared" si="58"/>
        <v>0</v>
      </c>
      <c r="O183" s="4" t="str">
        <f t="shared" si="59"/>
        <v/>
      </c>
      <c r="P183" s="4">
        <f t="shared" si="60"/>
        <v>0.25</v>
      </c>
      <c r="T183" s="2" t="s">
        <v>5</v>
      </c>
      <c r="V183" s="2" t="s">
        <v>5</v>
      </c>
      <c r="X183" s="2" t="s">
        <v>409</v>
      </c>
      <c r="AC183" s="1" t="s">
        <v>645</v>
      </c>
    </row>
    <row r="184" spans="1:29" x14ac:dyDescent="0.25">
      <c r="A184" s="2">
        <v>17</v>
      </c>
      <c r="F184" s="4"/>
      <c r="H184" s="2">
        <v>1</v>
      </c>
      <c r="I184" s="2">
        <v>2</v>
      </c>
      <c r="K184" s="4">
        <v>0.24</v>
      </c>
      <c r="L184" s="4">
        <f t="shared" si="56"/>
        <v>0.5</v>
      </c>
      <c r="M184" s="4">
        <f t="shared" si="57"/>
        <v>0</v>
      </c>
      <c r="N184" s="4">
        <f t="shared" si="58"/>
        <v>0</v>
      </c>
      <c r="O184" s="4" t="str">
        <f t="shared" si="59"/>
        <v/>
      </c>
      <c r="P184" s="4">
        <f t="shared" si="60"/>
        <v>0.12</v>
      </c>
      <c r="T184" s="2" t="s">
        <v>5</v>
      </c>
      <c r="V184" s="2" t="s">
        <v>5</v>
      </c>
      <c r="X184" s="2" t="s">
        <v>409</v>
      </c>
      <c r="AC184" s="1" t="s">
        <v>645</v>
      </c>
    </row>
    <row r="185" spans="1:29" x14ac:dyDescent="0.25">
      <c r="A185" s="2">
        <v>3</v>
      </c>
      <c r="H185" s="2">
        <v>2</v>
      </c>
      <c r="I185" s="2">
        <v>3</v>
      </c>
      <c r="K185" s="4">
        <v>0.38</v>
      </c>
      <c r="L185" s="70">
        <f t="shared" si="56"/>
        <v>0.66666666666666663</v>
      </c>
      <c r="M185" s="4">
        <f t="shared" si="57"/>
        <v>0</v>
      </c>
      <c r="N185" s="4">
        <f t="shared" si="58"/>
        <v>0</v>
      </c>
      <c r="O185" s="4" t="str">
        <f t="shared" si="59"/>
        <v/>
      </c>
      <c r="P185" s="4">
        <f t="shared" si="60"/>
        <v>0.12666666666666668</v>
      </c>
      <c r="T185" s="2" t="s">
        <v>5</v>
      </c>
      <c r="V185" s="2" t="s">
        <v>5</v>
      </c>
      <c r="X185" s="2" t="s">
        <v>409</v>
      </c>
      <c r="AC185" s="73" t="s">
        <v>646</v>
      </c>
    </row>
    <row r="186" spans="1:29" x14ac:dyDescent="0.25">
      <c r="A186" s="2">
        <v>6</v>
      </c>
      <c r="H186" s="2">
        <v>1</v>
      </c>
      <c r="I186" s="2">
        <v>1</v>
      </c>
      <c r="K186" s="4">
        <v>0.56000000000000005</v>
      </c>
      <c r="L186" s="70">
        <f t="shared" si="56"/>
        <v>1</v>
      </c>
      <c r="M186" s="4">
        <f t="shared" si="57"/>
        <v>0</v>
      </c>
      <c r="N186" s="4">
        <f t="shared" si="58"/>
        <v>0</v>
      </c>
      <c r="O186" s="4" t="str">
        <f t="shared" si="59"/>
        <v/>
      </c>
      <c r="P186" s="4">
        <f t="shared" si="60"/>
        <v>0.56000000000000005</v>
      </c>
      <c r="T186" s="2" t="s">
        <v>5</v>
      </c>
      <c r="V186" s="2" t="s">
        <v>5</v>
      </c>
      <c r="X186" s="2" t="s">
        <v>409</v>
      </c>
      <c r="AC186" s="73" t="s">
        <v>410</v>
      </c>
    </row>
    <row r="187" spans="1:29" x14ac:dyDescent="0.25">
      <c r="A187" s="2">
        <v>11</v>
      </c>
      <c r="F187" s="4"/>
      <c r="H187" s="2">
        <v>2</v>
      </c>
      <c r="I187" s="2">
        <v>2</v>
      </c>
      <c r="K187" s="4">
        <v>0.66</v>
      </c>
      <c r="L187" s="70">
        <f t="shared" si="56"/>
        <v>1</v>
      </c>
      <c r="M187" s="4">
        <f t="shared" si="57"/>
        <v>0</v>
      </c>
      <c r="N187" s="4">
        <f t="shared" si="58"/>
        <v>0</v>
      </c>
      <c r="O187" s="4" t="str">
        <f t="shared" si="59"/>
        <v/>
      </c>
      <c r="P187" s="4">
        <f t="shared" si="60"/>
        <v>0.33</v>
      </c>
      <c r="T187" s="2" t="s">
        <v>5</v>
      </c>
      <c r="V187" s="2" t="s">
        <v>5</v>
      </c>
      <c r="X187" s="2" t="s">
        <v>409</v>
      </c>
      <c r="AC187" s="73" t="s">
        <v>410</v>
      </c>
    </row>
    <row r="188" spans="1:29" x14ac:dyDescent="0.25">
      <c r="A188" s="2">
        <v>13</v>
      </c>
      <c r="F188" s="4"/>
      <c r="H188" s="2">
        <v>1</v>
      </c>
      <c r="I188" s="2">
        <v>1</v>
      </c>
      <c r="K188" s="4">
        <v>0.55000000000000004</v>
      </c>
      <c r="L188" s="70">
        <f t="shared" si="56"/>
        <v>1</v>
      </c>
      <c r="M188" s="4">
        <f t="shared" si="57"/>
        <v>0</v>
      </c>
      <c r="N188" s="4">
        <f t="shared" si="58"/>
        <v>0</v>
      </c>
      <c r="O188" s="4" t="str">
        <f t="shared" si="59"/>
        <v/>
      </c>
      <c r="P188" s="4">
        <f t="shared" si="60"/>
        <v>0.55000000000000004</v>
      </c>
      <c r="T188" s="2" t="s">
        <v>5</v>
      </c>
      <c r="V188" s="2" t="s">
        <v>5</v>
      </c>
      <c r="X188" s="2" t="s">
        <v>409</v>
      </c>
      <c r="AC188" s="73" t="s">
        <v>410</v>
      </c>
    </row>
    <row r="189" spans="1:29" x14ac:dyDescent="0.25">
      <c r="A189" s="2">
        <v>18</v>
      </c>
      <c r="F189" s="4"/>
      <c r="H189" s="2">
        <v>2</v>
      </c>
      <c r="I189" s="2">
        <v>2</v>
      </c>
      <c r="K189" s="4">
        <v>0.23</v>
      </c>
      <c r="L189" s="70">
        <f t="shared" si="56"/>
        <v>1</v>
      </c>
      <c r="M189" s="4">
        <f t="shared" si="57"/>
        <v>0</v>
      </c>
      <c r="N189" s="4">
        <f t="shared" si="58"/>
        <v>0</v>
      </c>
      <c r="O189" s="4" t="str">
        <f t="shared" si="59"/>
        <v/>
      </c>
      <c r="P189" s="4">
        <f t="shared" si="60"/>
        <v>0.115</v>
      </c>
      <c r="T189" s="2" t="s">
        <v>5</v>
      </c>
      <c r="V189" s="2" t="s">
        <v>5</v>
      </c>
      <c r="X189" s="2" t="s">
        <v>409</v>
      </c>
      <c r="AC189" s="73" t="s">
        <v>410</v>
      </c>
    </row>
    <row r="190" spans="1:29" x14ac:dyDescent="0.25">
      <c r="A190" s="2">
        <v>7</v>
      </c>
      <c r="H190" s="2">
        <v>2</v>
      </c>
      <c r="I190" s="2">
        <v>1</v>
      </c>
      <c r="K190" s="4">
        <v>0.82</v>
      </c>
      <c r="L190" s="70">
        <f t="shared" si="56"/>
        <v>2</v>
      </c>
      <c r="M190" s="4">
        <f t="shared" si="57"/>
        <v>0</v>
      </c>
      <c r="N190" s="4">
        <f t="shared" si="58"/>
        <v>0</v>
      </c>
      <c r="O190" s="4" t="str">
        <f t="shared" si="59"/>
        <v/>
      </c>
      <c r="P190" s="4">
        <f t="shared" si="60"/>
        <v>0.82</v>
      </c>
      <c r="T190" s="2" t="s">
        <v>5</v>
      </c>
      <c r="V190" s="2" t="s">
        <v>5</v>
      </c>
      <c r="X190" s="2" t="s">
        <v>409</v>
      </c>
      <c r="AC190" s="73" t="s">
        <v>410</v>
      </c>
    </row>
    <row r="191" spans="1:29" x14ac:dyDescent="0.25">
      <c r="F191" s="4"/>
    </row>
    <row r="192" spans="1:29" s="3" customFormat="1" ht="30" customHeight="1" x14ac:dyDescent="0.25">
      <c r="A192" s="7" t="s">
        <v>2</v>
      </c>
      <c r="B192" s="47" t="s">
        <v>634</v>
      </c>
      <c r="C192" s="10" t="s">
        <v>485</v>
      </c>
      <c r="D192" s="10" t="s">
        <v>486</v>
      </c>
      <c r="E192" s="8"/>
      <c r="F192" s="8"/>
      <c r="G192" s="8" t="s">
        <v>36</v>
      </c>
      <c r="H192" s="10" t="s">
        <v>122</v>
      </c>
      <c r="I192" s="10" t="s">
        <v>123</v>
      </c>
      <c r="J192" s="10" t="s">
        <v>124</v>
      </c>
      <c r="K192" s="10" t="s">
        <v>250</v>
      </c>
      <c r="L192" s="9" t="s">
        <v>3</v>
      </c>
      <c r="M192" s="9" t="s">
        <v>46</v>
      </c>
      <c r="N192" s="9" t="s">
        <v>195</v>
      </c>
      <c r="O192" s="9" t="s">
        <v>392</v>
      </c>
      <c r="P192" s="9" t="s">
        <v>389</v>
      </c>
      <c r="Q192" s="10" t="s">
        <v>200</v>
      </c>
      <c r="R192" s="10" t="s">
        <v>199</v>
      </c>
      <c r="S192" s="10" t="s">
        <v>368</v>
      </c>
      <c r="T192" s="10" t="s">
        <v>238</v>
      </c>
      <c r="U192" s="10" t="s">
        <v>239</v>
      </c>
      <c r="V192" s="10" t="s">
        <v>156</v>
      </c>
      <c r="W192" s="9" t="s">
        <v>155</v>
      </c>
      <c r="X192" s="9" t="s">
        <v>101</v>
      </c>
      <c r="Y192" s="10" t="s">
        <v>125</v>
      </c>
      <c r="Z192" s="10" t="s">
        <v>126</v>
      </c>
      <c r="AA192" s="10" t="s">
        <v>11</v>
      </c>
      <c r="AB192" s="10" t="s">
        <v>308</v>
      </c>
      <c r="AC192" s="11" t="s">
        <v>108</v>
      </c>
    </row>
    <row r="193" spans="1:31" x14ac:dyDescent="0.25">
      <c r="A193" s="2">
        <v>1</v>
      </c>
      <c r="B193" t="s">
        <v>497</v>
      </c>
      <c r="C193" s="24">
        <v>32.805277777777775</v>
      </c>
      <c r="D193" s="24">
        <v>34.955833333333338</v>
      </c>
      <c r="G193" s="1" t="s">
        <v>210</v>
      </c>
      <c r="H193" s="63">
        <v>270</v>
      </c>
      <c r="I193" s="2">
        <v>200</v>
      </c>
      <c r="J193" s="63">
        <v>80</v>
      </c>
      <c r="K193" s="26"/>
      <c r="L193" s="4">
        <f t="shared" ref="L193:L256" si="61">H193/I193</f>
        <v>1.35</v>
      </c>
      <c r="M193" s="4">
        <f t="shared" ref="M193:M256" si="62">J193/I193</f>
        <v>0.4</v>
      </c>
      <c r="N193" s="4">
        <f t="shared" ref="N193:N256" si="63">J193/H193</f>
        <v>0.29629629629629628</v>
      </c>
      <c r="O193" s="4">
        <f t="shared" ref="O193" si="64">IF(J193=0,"",K193/J193)</f>
        <v>0</v>
      </c>
      <c r="P193" s="4" t="str">
        <f t="shared" ref="P193" si="65">IF(K193=0,"",K193/I193)</f>
        <v/>
      </c>
      <c r="Q193" s="2" t="s">
        <v>5</v>
      </c>
      <c r="V193" s="2" t="s">
        <v>5</v>
      </c>
      <c r="X193" s="2" t="s">
        <v>103</v>
      </c>
      <c r="Y193" s="2">
        <v>358</v>
      </c>
      <c r="AD193" s="59"/>
      <c r="AE193" s="59"/>
    </row>
    <row r="194" spans="1:31" x14ac:dyDescent="0.25">
      <c r="A194" s="2">
        <v>2</v>
      </c>
      <c r="B194" t="s">
        <v>635</v>
      </c>
      <c r="C194" s="24">
        <v>32.120833333333337</v>
      </c>
      <c r="D194" s="24">
        <v>34.782222222222224</v>
      </c>
      <c r="G194" s="1" t="s">
        <v>210</v>
      </c>
      <c r="H194" s="26">
        <v>200</v>
      </c>
      <c r="I194" s="62">
        <v>130</v>
      </c>
      <c r="J194" s="26">
        <v>98.64</v>
      </c>
      <c r="K194" s="26"/>
      <c r="L194" s="4">
        <f t="shared" si="61"/>
        <v>1.5384615384615385</v>
      </c>
      <c r="M194" s="4">
        <f t="shared" si="62"/>
        <v>0.75876923076923075</v>
      </c>
      <c r="N194" s="4">
        <f t="shared" si="63"/>
        <v>0.49320000000000003</v>
      </c>
      <c r="O194" s="4">
        <f t="shared" ref="O194:O211" si="66">IF(J194=0,"",K194/J194)</f>
        <v>0</v>
      </c>
      <c r="P194" s="4" t="str">
        <f t="shared" ref="P194:P211" si="67">IF(K194=0,"",K194/I194)</f>
        <v/>
      </c>
      <c r="Q194" s="2" t="s">
        <v>5</v>
      </c>
      <c r="V194" s="2" t="s">
        <v>5</v>
      </c>
      <c r="X194" s="2" t="s">
        <v>103</v>
      </c>
      <c r="Y194" s="2">
        <v>29</v>
      </c>
      <c r="AD194" s="59"/>
      <c r="AE194" s="59"/>
    </row>
    <row r="195" spans="1:31" x14ac:dyDescent="0.25">
      <c r="A195" s="2">
        <v>3</v>
      </c>
      <c r="B195" t="s">
        <v>498</v>
      </c>
      <c r="C195" s="24">
        <v>32.328055555555558</v>
      </c>
      <c r="D195" s="24">
        <v>34.848055555555561</v>
      </c>
      <c r="G195" s="1" t="s">
        <v>210</v>
      </c>
      <c r="H195" s="63">
        <v>200</v>
      </c>
      <c r="I195" s="63">
        <v>200</v>
      </c>
      <c r="J195" s="63">
        <v>60</v>
      </c>
      <c r="K195" s="62"/>
      <c r="L195" s="4">
        <f t="shared" si="61"/>
        <v>1</v>
      </c>
      <c r="M195" s="4">
        <f t="shared" si="62"/>
        <v>0.3</v>
      </c>
      <c r="N195" s="4">
        <f t="shared" si="63"/>
        <v>0.3</v>
      </c>
      <c r="O195" s="4">
        <f t="shared" si="66"/>
        <v>0</v>
      </c>
      <c r="P195" s="4" t="str">
        <f t="shared" si="67"/>
        <v/>
      </c>
      <c r="Q195" s="2" t="s">
        <v>5</v>
      </c>
      <c r="V195" s="2" t="s">
        <v>40</v>
      </c>
      <c r="X195" s="2" t="s">
        <v>103</v>
      </c>
      <c r="Y195" s="2">
        <v>18</v>
      </c>
      <c r="AD195" s="59"/>
      <c r="AE195" s="59"/>
    </row>
    <row r="196" spans="1:31" x14ac:dyDescent="0.25">
      <c r="A196" s="2">
        <v>4</v>
      </c>
      <c r="B196" t="s">
        <v>499</v>
      </c>
      <c r="C196" s="24">
        <v>32.091111111111111</v>
      </c>
      <c r="D196" s="24">
        <v>34.771111111111111</v>
      </c>
      <c r="G196" s="1" t="s">
        <v>210</v>
      </c>
      <c r="H196" s="63">
        <v>310</v>
      </c>
      <c r="I196" s="2">
        <v>200</v>
      </c>
      <c r="J196" s="63">
        <v>80</v>
      </c>
      <c r="K196" s="26"/>
      <c r="L196" s="4">
        <f t="shared" si="61"/>
        <v>1.55</v>
      </c>
      <c r="M196" s="4">
        <f t="shared" si="62"/>
        <v>0.4</v>
      </c>
      <c r="N196" s="4">
        <f t="shared" si="63"/>
        <v>0.25806451612903225</v>
      </c>
      <c r="O196" s="4">
        <f t="shared" si="66"/>
        <v>0</v>
      </c>
      <c r="P196" s="4" t="str">
        <f t="shared" si="67"/>
        <v/>
      </c>
      <c r="Q196" s="2" t="s">
        <v>5</v>
      </c>
      <c r="V196" s="2" t="s">
        <v>40</v>
      </c>
      <c r="X196" s="2" t="s">
        <v>103</v>
      </c>
      <c r="Y196" s="2">
        <v>20</v>
      </c>
      <c r="AD196" s="59"/>
      <c r="AE196" s="59"/>
    </row>
    <row r="197" spans="1:31" x14ac:dyDescent="0.25">
      <c r="A197" s="2">
        <v>5</v>
      </c>
      <c r="B197" t="s">
        <v>500</v>
      </c>
      <c r="C197" s="24">
        <v>32.073888888888895</v>
      </c>
      <c r="D197" s="24">
        <v>34.761388888888888</v>
      </c>
      <c r="G197" s="1" t="s">
        <v>210</v>
      </c>
      <c r="H197" s="26">
        <v>130</v>
      </c>
      <c r="I197" s="26">
        <v>257.14285714285717</v>
      </c>
      <c r="J197" s="62">
        <v>80</v>
      </c>
      <c r="K197" s="26">
        <v>90.507142857142895</v>
      </c>
      <c r="L197" s="4">
        <f t="shared" si="61"/>
        <v>0.50555555555555554</v>
      </c>
      <c r="M197" s="4">
        <f t="shared" si="62"/>
        <v>0.31111111111111106</v>
      </c>
      <c r="N197" s="4">
        <f t="shared" si="63"/>
        <v>0.61538461538461542</v>
      </c>
      <c r="O197" s="4">
        <f t="shared" si="66"/>
        <v>1.1313392857142861</v>
      </c>
      <c r="P197" s="4">
        <f t="shared" si="67"/>
        <v>0.35197222222222235</v>
      </c>
      <c r="T197" s="2" t="s">
        <v>5</v>
      </c>
      <c r="V197" s="2" t="s">
        <v>40</v>
      </c>
      <c r="X197" s="2" t="s">
        <v>103</v>
      </c>
      <c r="Y197" s="2">
        <v>19</v>
      </c>
      <c r="AD197" s="59"/>
      <c r="AE197" s="59"/>
    </row>
    <row r="198" spans="1:31" x14ac:dyDescent="0.25">
      <c r="A198" s="2">
        <v>6</v>
      </c>
      <c r="B198" t="s">
        <v>501</v>
      </c>
      <c r="C198" s="24">
        <v>32.167777777777772</v>
      </c>
      <c r="D198" s="24">
        <v>34.798888888888889</v>
      </c>
      <c r="G198" s="1" t="s">
        <v>210</v>
      </c>
      <c r="H198" s="26">
        <v>111.66666666666667</v>
      </c>
      <c r="I198" s="26">
        <v>200</v>
      </c>
      <c r="J198" s="62">
        <v>70</v>
      </c>
      <c r="K198" s="26">
        <v>74.596666666666664</v>
      </c>
      <c r="L198" s="4">
        <f t="shared" si="61"/>
        <v>0.55833333333333335</v>
      </c>
      <c r="M198" s="4">
        <f t="shared" si="62"/>
        <v>0.35</v>
      </c>
      <c r="N198" s="4">
        <f t="shared" si="63"/>
        <v>0.62686567164179097</v>
      </c>
      <c r="O198" s="4">
        <f t="shared" si="66"/>
        <v>1.0656666666666665</v>
      </c>
      <c r="P198" s="4">
        <f t="shared" si="67"/>
        <v>0.37298333333333333</v>
      </c>
      <c r="T198" s="2" t="s">
        <v>5</v>
      </c>
      <c r="V198" s="2" t="s">
        <v>40</v>
      </c>
      <c r="X198" s="2" t="s">
        <v>103</v>
      </c>
      <c r="Y198" s="2">
        <v>15</v>
      </c>
      <c r="AD198" s="59"/>
      <c r="AE198" s="59"/>
    </row>
    <row r="199" spans="1:31" x14ac:dyDescent="0.25">
      <c r="A199" s="2">
        <v>7</v>
      </c>
      <c r="B199" t="s">
        <v>502</v>
      </c>
      <c r="C199" s="24">
        <v>35.459444444444451</v>
      </c>
      <c r="D199" s="24">
        <v>133.35472222222222</v>
      </c>
      <c r="G199" s="1" t="s">
        <v>590</v>
      </c>
      <c r="H199" s="26">
        <v>150</v>
      </c>
      <c r="I199" s="26">
        <v>111.36363636363636</v>
      </c>
      <c r="J199" s="62">
        <v>60</v>
      </c>
      <c r="K199" s="26"/>
      <c r="L199" s="4">
        <f t="shared" si="61"/>
        <v>1.346938775510204</v>
      </c>
      <c r="M199" s="4">
        <f t="shared" si="62"/>
        <v>0.53877551020408165</v>
      </c>
      <c r="N199" s="4">
        <f t="shared" si="63"/>
        <v>0.4</v>
      </c>
      <c r="O199" s="4">
        <f t="shared" si="66"/>
        <v>0</v>
      </c>
      <c r="P199" s="4" t="str">
        <f t="shared" si="67"/>
        <v/>
      </c>
      <c r="Q199" s="2" t="s">
        <v>5</v>
      </c>
      <c r="V199" s="2" t="s">
        <v>40</v>
      </c>
      <c r="X199" s="2" t="s">
        <v>103</v>
      </c>
      <c r="Y199" s="2">
        <v>283</v>
      </c>
      <c r="AD199" s="59"/>
      <c r="AE199" s="59"/>
    </row>
    <row r="200" spans="1:31" x14ac:dyDescent="0.25">
      <c r="A200" s="2" t="s">
        <v>598</v>
      </c>
      <c r="B200" t="s">
        <v>502</v>
      </c>
      <c r="C200" s="24">
        <v>35.459444444444451</v>
      </c>
      <c r="D200" s="24">
        <v>133.35472222222222</v>
      </c>
      <c r="G200" s="1" t="s">
        <v>590</v>
      </c>
      <c r="H200" s="26">
        <v>150</v>
      </c>
      <c r="I200" s="62">
        <v>150</v>
      </c>
      <c r="J200" s="62">
        <v>55</v>
      </c>
      <c r="K200" s="26">
        <v>62.011136363636361</v>
      </c>
      <c r="L200" s="4">
        <f t="shared" si="61"/>
        <v>1</v>
      </c>
      <c r="M200" s="4">
        <f t="shared" si="62"/>
        <v>0.36666666666666664</v>
      </c>
      <c r="N200" s="4">
        <f t="shared" si="63"/>
        <v>0.36666666666666664</v>
      </c>
      <c r="O200" s="4">
        <f t="shared" si="66"/>
        <v>1.1274752066115703</v>
      </c>
      <c r="P200" s="4">
        <f t="shared" si="67"/>
        <v>0.41340757575757575</v>
      </c>
      <c r="T200" s="2" t="s">
        <v>5</v>
      </c>
      <c r="V200" s="2" t="s">
        <v>40</v>
      </c>
      <c r="X200" s="2" t="s">
        <v>103</v>
      </c>
      <c r="Y200" s="2">
        <v>283</v>
      </c>
      <c r="AD200" s="59"/>
      <c r="AE200" s="59"/>
    </row>
    <row r="201" spans="1:31" x14ac:dyDescent="0.25">
      <c r="A201" s="2">
        <v>8</v>
      </c>
      <c r="B201" t="s">
        <v>503</v>
      </c>
      <c r="C201" s="65">
        <v>52.7879</v>
      </c>
      <c r="D201" s="65">
        <v>1.6094999999999999</v>
      </c>
      <c r="G201" s="1" t="s">
        <v>591</v>
      </c>
      <c r="H201" s="62">
        <v>160</v>
      </c>
      <c r="I201" s="62">
        <v>250</v>
      </c>
      <c r="J201" s="62">
        <v>70</v>
      </c>
      <c r="K201" s="62">
        <v>70</v>
      </c>
      <c r="L201" s="4">
        <f t="shared" si="61"/>
        <v>0.64</v>
      </c>
      <c r="M201" s="4">
        <f t="shared" si="62"/>
        <v>0.28000000000000003</v>
      </c>
      <c r="N201" s="4">
        <f t="shared" si="63"/>
        <v>0.4375</v>
      </c>
      <c r="O201" s="4">
        <f t="shared" si="66"/>
        <v>1</v>
      </c>
      <c r="P201" s="4">
        <f t="shared" si="67"/>
        <v>0.28000000000000003</v>
      </c>
      <c r="T201" s="2" t="s">
        <v>5</v>
      </c>
      <c r="V201" s="2" t="s">
        <v>40</v>
      </c>
      <c r="X201" s="2" t="s">
        <v>103</v>
      </c>
      <c r="Y201" s="2">
        <v>127</v>
      </c>
      <c r="AD201" s="59"/>
      <c r="AE201" s="59"/>
    </row>
    <row r="202" spans="1:31" x14ac:dyDescent="0.25">
      <c r="A202" s="2" t="s">
        <v>599</v>
      </c>
      <c r="B202" t="s">
        <v>503</v>
      </c>
      <c r="C202" s="24">
        <v>52.799518999999997</v>
      </c>
      <c r="D202" s="24">
        <v>1.5888249999999999</v>
      </c>
      <c r="G202" s="1" t="s">
        <v>591</v>
      </c>
      <c r="H202" s="62">
        <v>210</v>
      </c>
      <c r="I202" s="62">
        <v>250</v>
      </c>
      <c r="J202" s="26">
        <v>138.51499999999999</v>
      </c>
      <c r="K202" s="26"/>
      <c r="L202" s="4">
        <f t="shared" si="61"/>
        <v>0.84</v>
      </c>
      <c r="M202" s="4">
        <f t="shared" si="62"/>
        <v>0.55406</v>
      </c>
      <c r="N202" s="4">
        <f t="shared" si="63"/>
        <v>0.65959523809523801</v>
      </c>
      <c r="O202" s="4">
        <f t="shared" si="66"/>
        <v>0</v>
      </c>
      <c r="P202" s="4" t="str">
        <f t="shared" si="67"/>
        <v/>
      </c>
      <c r="Q202" s="2" t="s">
        <v>5</v>
      </c>
      <c r="V202" s="2" t="s">
        <v>40</v>
      </c>
      <c r="X202" s="2" t="s">
        <v>103</v>
      </c>
      <c r="Y202" s="2">
        <v>127</v>
      </c>
      <c r="AD202" s="59"/>
      <c r="AE202" s="59"/>
    </row>
    <row r="203" spans="1:31" x14ac:dyDescent="0.25">
      <c r="A203" s="2">
        <v>9</v>
      </c>
      <c r="B203" t="s">
        <v>504</v>
      </c>
      <c r="C203" s="24">
        <v>50.791111111111107</v>
      </c>
      <c r="D203" s="24">
        <v>-0.60305555555555557</v>
      </c>
      <c r="G203" s="1" t="s">
        <v>591</v>
      </c>
      <c r="H203" s="62">
        <v>160</v>
      </c>
      <c r="I203" s="62">
        <v>120</v>
      </c>
      <c r="J203" s="62">
        <v>50</v>
      </c>
      <c r="K203" s="62">
        <v>60</v>
      </c>
      <c r="L203" s="4">
        <f t="shared" si="61"/>
        <v>1.3333333333333333</v>
      </c>
      <c r="M203" s="4">
        <f t="shared" si="62"/>
        <v>0.41666666666666669</v>
      </c>
      <c r="N203" s="4">
        <f t="shared" si="63"/>
        <v>0.3125</v>
      </c>
      <c r="O203" s="4">
        <f t="shared" si="66"/>
        <v>1.2</v>
      </c>
      <c r="P203" s="4">
        <f t="shared" si="67"/>
        <v>0.5</v>
      </c>
      <c r="T203" s="2" t="s">
        <v>5</v>
      </c>
      <c r="V203" s="2" t="s">
        <v>40</v>
      </c>
      <c r="X203" s="2" t="s">
        <v>103</v>
      </c>
      <c r="Y203" s="2">
        <v>88</v>
      </c>
      <c r="AC203" s="1" t="s">
        <v>619</v>
      </c>
      <c r="AD203" s="59"/>
      <c r="AE203" s="59"/>
    </row>
    <row r="204" spans="1:31" x14ac:dyDescent="0.25">
      <c r="A204" s="2" t="s">
        <v>605</v>
      </c>
      <c r="B204" t="s">
        <v>504</v>
      </c>
      <c r="C204" s="65">
        <v>50.790900000000001</v>
      </c>
      <c r="D204" s="65">
        <v>-0.61040000000000005</v>
      </c>
      <c r="G204" s="1" t="s">
        <v>591</v>
      </c>
      <c r="H204" s="26">
        <v>105</v>
      </c>
      <c r="I204" s="62">
        <v>110</v>
      </c>
      <c r="J204" s="62">
        <v>60</v>
      </c>
      <c r="K204" s="62">
        <v>40</v>
      </c>
      <c r="L204" s="4">
        <f t="shared" si="61"/>
        <v>0.95454545454545459</v>
      </c>
      <c r="M204" s="4">
        <f t="shared" si="62"/>
        <v>0.54545454545454541</v>
      </c>
      <c r="N204" s="4">
        <f t="shared" si="63"/>
        <v>0.5714285714285714</v>
      </c>
      <c r="O204" s="4">
        <f t="shared" si="66"/>
        <v>0.66666666666666663</v>
      </c>
      <c r="P204" s="4">
        <f t="shared" si="67"/>
        <v>0.36363636363636365</v>
      </c>
      <c r="T204" s="2" t="s">
        <v>5</v>
      </c>
      <c r="V204" s="2" t="s">
        <v>40</v>
      </c>
      <c r="X204" s="2" t="s">
        <v>103</v>
      </c>
      <c r="Y204" s="2">
        <v>88</v>
      </c>
      <c r="AD204" s="59"/>
      <c r="AE204" s="59"/>
    </row>
    <row r="205" spans="1:31" x14ac:dyDescent="0.25">
      <c r="A205" s="2">
        <v>10</v>
      </c>
      <c r="B205" t="s">
        <v>505</v>
      </c>
      <c r="C205" s="24">
        <v>50.598333333333336</v>
      </c>
      <c r="D205" s="24">
        <v>-1.1827777777777779</v>
      </c>
      <c r="G205" s="1" t="s">
        <v>591</v>
      </c>
      <c r="H205" s="62">
        <v>60</v>
      </c>
      <c r="I205" s="62">
        <v>50</v>
      </c>
      <c r="J205" s="62">
        <v>40</v>
      </c>
      <c r="K205" s="26"/>
      <c r="L205" s="4">
        <f t="shared" si="61"/>
        <v>1.2</v>
      </c>
      <c r="M205" s="4">
        <f t="shared" si="62"/>
        <v>0.8</v>
      </c>
      <c r="N205" s="4">
        <f t="shared" si="63"/>
        <v>0.66666666666666663</v>
      </c>
      <c r="O205" s="4">
        <f t="shared" si="66"/>
        <v>0</v>
      </c>
      <c r="P205" s="4" t="str">
        <f t="shared" si="67"/>
        <v/>
      </c>
      <c r="Q205" s="2" t="s">
        <v>5</v>
      </c>
      <c r="V205" s="2" t="s">
        <v>5</v>
      </c>
      <c r="X205" s="2" t="s">
        <v>103</v>
      </c>
      <c r="Y205" s="2">
        <v>60</v>
      </c>
      <c r="AD205" s="59"/>
      <c r="AE205" s="59"/>
    </row>
    <row r="206" spans="1:31" x14ac:dyDescent="0.25">
      <c r="A206" s="2">
        <v>11</v>
      </c>
      <c r="B206" t="s">
        <v>506</v>
      </c>
      <c r="C206" s="24">
        <v>53.309999999999995</v>
      </c>
      <c r="D206" s="24">
        <v>-3.7361111111111098</v>
      </c>
      <c r="G206" s="1" t="s">
        <v>591</v>
      </c>
      <c r="H206" s="62">
        <v>220</v>
      </c>
      <c r="I206" s="26">
        <v>150</v>
      </c>
      <c r="J206" s="62">
        <v>55</v>
      </c>
      <c r="K206" s="26">
        <v>59.19</v>
      </c>
      <c r="L206" s="4">
        <f t="shared" si="61"/>
        <v>1.4666666666666666</v>
      </c>
      <c r="M206" s="4">
        <f t="shared" si="62"/>
        <v>0.36666666666666664</v>
      </c>
      <c r="N206" s="4">
        <f t="shared" si="63"/>
        <v>0.25</v>
      </c>
      <c r="O206" s="4">
        <f t="shared" si="66"/>
        <v>1.0761818181818181</v>
      </c>
      <c r="P206" s="4">
        <f t="shared" si="67"/>
        <v>0.39460000000000001</v>
      </c>
      <c r="T206" s="2" t="s">
        <v>5</v>
      </c>
      <c r="V206" s="2" t="s">
        <v>5</v>
      </c>
      <c r="X206" s="2" t="s">
        <v>103</v>
      </c>
      <c r="Y206" s="2">
        <v>349</v>
      </c>
      <c r="AD206" s="59"/>
      <c r="AE206" s="59"/>
    </row>
    <row r="207" spans="1:31" x14ac:dyDescent="0.25">
      <c r="A207" s="2">
        <v>12</v>
      </c>
      <c r="B207" t="s">
        <v>507</v>
      </c>
      <c r="C207" s="65">
        <v>53.424599999999998</v>
      </c>
      <c r="D207" s="65">
        <v>-3.0956999999999999</v>
      </c>
      <c r="G207" s="1" t="s">
        <v>591</v>
      </c>
      <c r="H207" s="26">
        <v>175</v>
      </c>
      <c r="I207" s="26">
        <v>140</v>
      </c>
      <c r="J207" s="62">
        <v>90</v>
      </c>
      <c r="K207" s="62"/>
      <c r="L207" s="4">
        <f t="shared" si="61"/>
        <v>1.25</v>
      </c>
      <c r="M207" s="4">
        <f t="shared" si="62"/>
        <v>0.6428571428571429</v>
      </c>
      <c r="N207" s="4">
        <f t="shared" si="63"/>
        <v>0.51428571428571423</v>
      </c>
      <c r="O207" s="4">
        <f t="shared" si="66"/>
        <v>0</v>
      </c>
      <c r="P207" s="4" t="str">
        <f t="shared" si="67"/>
        <v/>
      </c>
      <c r="Q207" s="2" t="s">
        <v>5</v>
      </c>
      <c r="V207" s="2" t="s">
        <v>5</v>
      </c>
      <c r="X207" s="2" t="s">
        <v>103</v>
      </c>
      <c r="Y207" s="2">
        <v>42</v>
      </c>
      <c r="AD207" s="59"/>
      <c r="AE207" s="59"/>
    </row>
    <row r="208" spans="1:31" x14ac:dyDescent="0.25">
      <c r="A208" s="2" t="s">
        <v>600</v>
      </c>
      <c r="B208" t="s">
        <v>507</v>
      </c>
      <c r="C208" s="65">
        <v>53.421199999999999</v>
      </c>
      <c r="D208" s="65">
        <v>-3.1057000000000001</v>
      </c>
      <c r="G208" s="1" t="s">
        <v>591</v>
      </c>
      <c r="H208" s="26">
        <v>200</v>
      </c>
      <c r="I208" s="26">
        <v>140</v>
      </c>
      <c r="J208" s="62">
        <v>100</v>
      </c>
      <c r="K208" s="26"/>
      <c r="L208" s="4">
        <f t="shared" si="61"/>
        <v>1.4285714285714286</v>
      </c>
      <c r="M208" s="4">
        <f t="shared" si="62"/>
        <v>0.7142857142857143</v>
      </c>
      <c r="N208" s="4">
        <f t="shared" si="63"/>
        <v>0.5</v>
      </c>
      <c r="O208" s="4">
        <f t="shared" si="66"/>
        <v>0</v>
      </c>
      <c r="P208" s="4" t="str">
        <f t="shared" si="67"/>
        <v/>
      </c>
      <c r="Q208" s="2" t="s">
        <v>5</v>
      </c>
      <c r="V208" s="2" t="s">
        <v>5</v>
      </c>
      <c r="X208" s="2" t="s">
        <v>103</v>
      </c>
      <c r="Y208" s="2">
        <v>42</v>
      </c>
      <c r="AD208" s="59"/>
      <c r="AE208" s="59"/>
    </row>
    <row r="209" spans="1:31" x14ac:dyDescent="0.25">
      <c r="A209" s="2">
        <v>13</v>
      </c>
      <c r="B209" t="s">
        <v>508</v>
      </c>
      <c r="C209" s="24">
        <v>42.374166666666667</v>
      </c>
      <c r="D209" s="24">
        <v>-70.968611111111116</v>
      </c>
      <c r="G209" s="1" t="s">
        <v>596</v>
      </c>
      <c r="H209" s="62">
        <v>670</v>
      </c>
      <c r="I209" s="26">
        <v>350</v>
      </c>
      <c r="J209" s="62">
        <v>400</v>
      </c>
      <c r="K209" s="62">
        <v>150</v>
      </c>
      <c r="L209" s="4">
        <f t="shared" si="61"/>
        <v>1.9142857142857144</v>
      </c>
      <c r="M209" s="4">
        <f t="shared" si="62"/>
        <v>1.1428571428571428</v>
      </c>
      <c r="N209" s="4">
        <f t="shared" si="63"/>
        <v>0.59701492537313428</v>
      </c>
      <c r="O209" s="4">
        <f t="shared" si="66"/>
        <v>0.375</v>
      </c>
      <c r="P209" s="4">
        <f t="shared" si="67"/>
        <v>0.42857142857142855</v>
      </c>
      <c r="T209" s="2" t="s">
        <v>5</v>
      </c>
      <c r="V209" s="2" t="s">
        <v>40</v>
      </c>
      <c r="X209" s="2" t="s">
        <v>103</v>
      </c>
      <c r="Y209" s="2">
        <v>336</v>
      </c>
      <c r="AC209" s="1" t="s">
        <v>636</v>
      </c>
      <c r="AD209" s="59"/>
      <c r="AE209" s="59"/>
    </row>
    <row r="210" spans="1:31" s="64" customFormat="1" x14ac:dyDescent="0.25">
      <c r="A210" s="63" t="s">
        <v>601</v>
      </c>
      <c r="B210" s="64" t="s">
        <v>508</v>
      </c>
      <c r="C210" s="65">
        <v>42.377499999999998</v>
      </c>
      <c r="D210" s="65">
        <v>-70.966899999999995</v>
      </c>
      <c r="E210" s="66"/>
      <c r="F210" s="66"/>
      <c r="G210" s="66" t="s">
        <v>596</v>
      </c>
      <c r="H210" s="62">
        <v>91</v>
      </c>
      <c r="I210" s="62">
        <v>350</v>
      </c>
      <c r="J210" s="62">
        <v>84.75</v>
      </c>
      <c r="K210" s="62">
        <v>106.02999999999997</v>
      </c>
      <c r="L210" s="67">
        <f t="shared" si="61"/>
        <v>0.26</v>
      </c>
      <c r="M210" s="67">
        <f t="shared" si="62"/>
        <v>0.24214285714285713</v>
      </c>
      <c r="N210" s="67">
        <f t="shared" si="63"/>
        <v>0.93131868131868134</v>
      </c>
      <c r="O210" s="67">
        <f t="shared" si="66"/>
        <v>1.2510914454277282</v>
      </c>
      <c r="P210" s="67">
        <f t="shared" si="67"/>
        <v>0.30294285714285707</v>
      </c>
      <c r="Q210" s="63"/>
      <c r="R210" s="63"/>
      <c r="S210" s="63"/>
      <c r="T210" s="63"/>
      <c r="U210" s="63"/>
      <c r="V210" s="63" t="s">
        <v>5</v>
      </c>
      <c r="W210" s="63"/>
      <c r="X210" s="63" t="s">
        <v>103</v>
      </c>
      <c r="Y210" s="63">
        <v>336</v>
      </c>
      <c r="Z210" s="63"/>
      <c r="AA210" s="63"/>
      <c r="AB210" s="63"/>
      <c r="AC210" s="66" t="s">
        <v>637</v>
      </c>
      <c r="AD210" s="68"/>
      <c r="AE210" s="68"/>
    </row>
    <row r="211" spans="1:31" x14ac:dyDescent="0.25">
      <c r="A211" s="2">
        <v>14</v>
      </c>
      <c r="B211" t="s">
        <v>509</v>
      </c>
      <c r="C211" s="24">
        <v>38.24805555555556</v>
      </c>
      <c r="D211" s="24">
        <v>-76.959722222222226</v>
      </c>
      <c r="G211" s="1" t="s">
        <v>596</v>
      </c>
      <c r="H211" s="26">
        <v>61</v>
      </c>
      <c r="I211" s="26">
        <v>64</v>
      </c>
      <c r="J211" s="26">
        <v>15.620000000000001</v>
      </c>
      <c r="K211" s="62"/>
      <c r="L211" s="4">
        <f t="shared" si="61"/>
        <v>0.953125</v>
      </c>
      <c r="M211" s="4">
        <f t="shared" si="62"/>
        <v>0.24406250000000002</v>
      </c>
      <c r="N211" s="4">
        <f t="shared" si="63"/>
        <v>0.25606557377049183</v>
      </c>
      <c r="O211" s="4">
        <f t="shared" si="66"/>
        <v>0</v>
      </c>
      <c r="P211" s="4" t="str">
        <f t="shared" si="67"/>
        <v/>
      </c>
      <c r="Q211" s="2" t="s">
        <v>5</v>
      </c>
      <c r="V211" s="2" t="s">
        <v>40</v>
      </c>
      <c r="X211" s="2" t="s">
        <v>103</v>
      </c>
      <c r="Y211" s="2">
        <v>340</v>
      </c>
      <c r="AB211" s="2" t="s">
        <v>5</v>
      </c>
      <c r="AC211" s="1" t="s">
        <v>620</v>
      </c>
      <c r="AD211" s="59"/>
      <c r="AE211" s="59"/>
    </row>
    <row r="212" spans="1:31" x14ac:dyDescent="0.25">
      <c r="A212" s="2">
        <v>15</v>
      </c>
      <c r="B212" t="s">
        <v>510</v>
      </c>
      <c r="C212" s="24">
        <v>38.231666666666669</v>
      </c>
      <c r="D212" s="24">
        <v>-76.960277777777776</v>
      </c>
      <c r="G212" s="1" t="s">
        <v>596</v>
      </c>
      <c r="H212" s="62">
        <v>65</v>
      </c>
      <c r="I212" s="26">
        <v>46</v>
      </c>
      <c r="J212" s="62">
        <v>40</v>
      </c>
      <c r="K212" s="26"/>
      <c r="L212" s="4">
        <f t="shared" si="61"/>
        <v>1.4130434782608696</v>
      </c>
      <c r="M212" s="4">
        <f t="shared" si="62"/>
        <v>0.86956521739130432</v>
      </c>
      <c r="N212" s="4">
        <f t="shared" si="63"/>
        <v>0.61538461538461542</v>
      </c>
      <c r="O212" s="4">
        <f t="shared" ref="O212:O275" si="68">IF(J212=0,"",K212/J212)</f>
        <v>0</v>
      </c>
      <c r="P212" s="4" t="str">
        <f t="shared" ref="P212:P275" si="69">IF(K212=0,"",K212/I212)</f>
        <v/>
      </c>
      <c r="Q212" s="2" t="s">
        <v>5</v>
      </c>
      <c r="V212" s="2" t="s">
        <v>40</v>
      </c>
      <c r="X212" s="2" t="s">
        <v>103</v>
      </c>
      <c r="Y212" s="2">
        <v>38</v>
      </c>
      <c r="AB212" s="2" t="s">
        <v>5</v>
      </c>
      <c r="AC212" s="1" t="s">
        <v>621</v>
      </c>
      <c r="AD212" s="59"/>
      <c r="AE212" s="59"/>
    </row>
    <row r="213" spans="1:31" x14ac:dyDescent="0.25">
      <c r="A213" s="2">
        <v>16</v>
      </c>
      <c r="B213" t="s">
        <v>511</v>
      </c>
      <c r="C213" s="24">
        <v>38.196686999999997</v>
      </c>
      <c r="D213" s="24">
        <v>-76.365979999999993</v>
      </c>
      <c r="G213" s="1" t="s">
        <v>596</v>
      </c>
      <c r="H213" s="26">
        <v>47</v>
      </c>
      <c r="I213" s="26">
        <v>44</v>
      </c>
      <c r="J213" s="26">
        <v>14.183333333333334</v>
      </c>
      <c r="K213" s="26"/>
      <c r="L213" s="4">
        <f t="shared" si="61"/>
        <v>1.0681818181818181</v>
      </c>
      <c r="M213" s="4">
        <f t="shared" si="62"/>
        <v>0.32234848484848483</v>
      </c>
      <c r="N213" s="4">
        <f t="shared" si="63"/>
        <v>0.30177304964539009</v>
      </c>
      <c r="O213" s="4">
        <f t="shared" si="68"/>
        <v>0</v>
      </c>
      <c r="P213" s="4" t="str">
        <f t="shared" si="69"/>
        <v/>
      </c>
      <c r="Q213" s="2" t="s">
        <v>5</v>
      </c>
      <c r="V213" s="2" t="s">
        <v>40</v>
      </c>
      <c r="X213" s="2" t="s">
        <v>103</v>
      </c>
      <c r="Y213" s="2">
        <v>322</v>
      </c>
      <c r="AB213" s="2" t="s">
        <v>5</v>
      </c>
      <c r="AD213" s="59"/>
      <c r="AE213" s="59"/>
    </row>
    <row r="214" spans="1:31" x14ac:dyDescent="0.25">
      <c r="A214" s="2">
        <v>17</v>
      </c>
      <c r="B214" t="s">
        <v>512</v>
      </c>
      <c r="C214" s="24">
        <v>39.450000000000003</v>
      </c>
      <c r="D214" s="24">
        <v>-76.002222222222215</v>
      </c>
      <c r="G214" s="1" t="s">
        <v>596</v>
      </c>
      <c r="H214" s="26">
        <v>15</v>
      </c>
      <c r="I214" s="62">
        <v>15</v>
      </c>
      <c r="J214" s="62">
        <v>15</v>
      </c>
      <c r="K214" s="62">
        <v>1</v>
      </c>
      <c r="L214" s="4">
        <f t="shared" si="61"/>
        <v>1</v>
      </c>
      <c r="M214" s="4">
        <f t="shared" si="62"/>
        <v>1</v>
      </c>
      <c r="N214" s="4">
        <f t="shared" si="63"/>
        <v>1</v>
      </c>
      <c r="O214" s="4">
        <f t="shared" si="68"/>
        <v>6.6666666666666666E-2</v>
      </c>
      <c r="P214" s="4">
        <f t="shared" si="69"/>
        <v>6.6666666666666666E-2</v>
      </c>
      <c r="T214" s="2" t="s">
        <v>5</v>
      </c>
      <c r="V214" s="2" t="s">
        <v>40</v>
      </c>
      <c r="X214" s="2" t="s">
        <v>103</v>
      </c>
      <c r="Y214" s="2">
        <v>60</v>
      </c>
      <c r="AB214" s="2" t="s">
        <v>5</v>
      </c>
      <c r="AD214" s="59"/>
      <c r="AE214" s="59"/>
    </row>
    <row r="215" spans="1:31" x14ac:dyDescent="0.25">
      <c r="A215" s="2" t="s">
        <v>602</v>
      </c>
      <c r="B215" t="s">
        <v>512</v>
      </c>
      <c r="C215" s="65">
        <v>39.450299999999999</v>
      </c>
      <c r="D215" s="65">
        <v>-76.001999999999995</v>
      </c>
      <c r="G215" s="1" t="s">
        <v>596</v>
      </c>
      <c r="H215" s="26">
        <v>16</v>
      </c>
      <c r="I215" s="62">
        <v>10</v>
      </c>
      <c r="J215" s="26">
        <v>11.6</v>
      </c>
      <c r="K215" s="26"/>
      <c r="L215" s="4">
        <f t="shared" si="61"/>
        <v>1.6</v>
      </c>
      <c r="M215" s="4">
        <f t="shared" si="62"/>
        <v>1.1599999999999999</v>
      </c>
      <c r="N215" s="4">
        <f t="shared" si="63"/>
        <v>0.72499999999999998</v>
      </c>
      <c r="O215" s="4">
        <f t="shared" si="68"/>
        <v>0</v>
      </c>
      <c r="P215" s="4" t="str">
        <f t="shared" si="69"/>
        <v/>
      </c>
      <c r="Q215" s="2" t="s">
        <v>5</v>
      </c>
      <c r="V215" s="2" t="s">
        <v>40</v>
      </c>
      <c r="X215" s="2" t="s">
        <v>103</v>
      </c>
      <c r="Y215" s="2">
        <v>60</v>
      </c>
      <c r="AB215" s="2" t="s">
        <v>5</v>
      </c>
      <c r="AD215" s="59"/>
      <c r="AE215" s="59"/>
    </row>
    <row r="216" spans="1:31" x14ac:dyDescent="0.25">
      <c r="A216" s="2">
        <v>18</v>
      </c>
      <c r="B216" t="s">
        <v>513</v>
      </c>
      <c r="C216" s="24">
        <v>38.985555555555557</v>
      </c>
      <c r="D216" s="24">
        <v>-76.333333333333329</v>
      </c>
      <c r="G216" s="1" t="s">
        <v>596</v>
      </c>
      <c r="H216" s="26">
        <v>23</v>
      </c>
      <c r="I216" s="26">
        <v>38.1</v>
      </c>
      <c r="J216" s="62">
        <v>25</v>
      </c>
      <c r="K216" s="62">
        <v>10</v>
      </c>
      <c r="L216" s="4">
        <f t="shared" si="61"/>
        <v>0.60367454068241466</v>
      </c>
      <c r="M216" s="4">
        <f t="shared" si="62"/>
        <v>0.65616797900262469</v>
      </c>
      <c r="N216" s="4">
        <f t="shared" si="63"/>
        <v>1.0869565217391304</v>
      </c>
      <c r="O216" s="4">
        <f t="shared" si="68"/>
        <v>0.4</v>
      </c>
      <c r="P216" s="4">
        <f t="shared" si="69"/>
        <v>0.26246719160104987</v>
      </c>
      <c r="U216" s="2" t="s">
        <v>5</v>
      </c>
      <c r="V216" s="2" t="s">
        <v>40</v>
      </c>
      <c r="X216" s="2" t="s">
        <v>103</v>
      </c>
      <c r="Y216" s="2">
        <v>21</v>
      </c>
      <c r="AB216" s="2" t="s">
        <v>5</v>
      </c>
      <c r="AD216" s="59"/>
      <c r="AE216" s="59"/>
    </row>
    <row r="217" spans="1:31" x14ac:dyDescent="0.25">
      <c r="A217" s="2">
        <v>19</v>
      </c>
      <c r="B217" t="s">
        <v>514</v>
      </c>
      <c r="C217" s="24">
        <v>39.032499999999999</v>
      </c>
      <c r="D217" s="24">
        <v>-76.24111111111111</v>
      </c>
      <c r="G217" s="1" t="s">
        <v>596</v>
      </c>
      <c r="H217" s="26">
        <v>31</v>
      </c>
      <c r="I217" s="26">
        <v>39.5</v>
      </c>
      <c r="J217" s="62">
        <v>10</v>
      </c>
      <c r="K217" s="62"/>
      <c r="L217" s="4">
        <f t="shared" si="61"/>
        <v>0.78481012658227844</v>
      </c>
      <c r="M217" s="4">
        <f t="shared" si="62"/>
        <v>0.25316455696202533</v>
      </c>
      <c r="N217" s="4">
        <f t="shared" si="63"/>
        <v>0.32258064516129031</v>
      </c>
      <c r="O217" s="4">
        <f t="shared" si="68"/>
        <v>0</v>
      </c>
      <c r="P217" s="4" t="str">
        <f t="shared" si="69"/>
        <v/>
      </c>
      <c r="Q217" s="2" t="s">
        <v>638</v>
      </c>
      <c r="V217" s="2" t="s">
        <v>40</v>
      </c>
      <c r="X217" s="2" t="s">
        <v>103</v>
      </c>
      <c r="Y217" s="2">
        <v>20</v>
      </c>
      <c r="AB217" s="2" t="s">
        <v>5</v>
      </c>
      <c r="AD217" s="59"/>
      <c r="AE217" s="59"/>
    </row>
    <row r="218" spans="1:31" x14ac:dyDescent="0.25">
      <c r="A218" s="2" t="s">
        <v>603</v>
      </c>
      <c r="B218" t="s">
        <v>514</v>
      </c>
      <c r="C218" s="24">
        <v>39.032499999999999</v>
      </c>
      <c r="D218" s="24">
        <v>-76.24111111111111</v>
      </c>
      <c r="G218" s="1" t="s">
        <v>596</v>
      </c>
      <c r="H218" s="26">
        <v>31</v>
      </c>
      <c r="I218" s="26">
        <v>39.5</v>
      </c>
      <c r="J218" s="62">
        <v>20</v>
      </c>
      <c r="K218" s="62">
        <v>15</v>
      </c>
      <c r="L218" s="4">
        <f t="shared" si="61"/>
        <v>0.78481012658227844</v>
      </c>
      <c r="M218" s="4">
        <f t="shared" si="62"/>
        <v>0.50632911392405067</v>
      </c>
      <c r="N218" s="4">
        <f t="shared" si="63"/>
        <v>0.64516129032258063</v>
      </c>
      <c r="O218" s="4">
        <f t="shared" si="68"/>
        <v>0.75</v>
      </c>
      <c r="P218" s="4">
        <f t="shared" si="69"/>
        <v>0.379746835443038</v>
      </c>
      <c r="T218" s="2" t="s">
        <v>5</v>
      </c>
      <c r="V218" s="2" t="s">
        <v>40</v>
      </c>
      <c r="X218" s="2" t="s">
        <v>103</v>
      </c>
      <c r="Y218" s="2">
        <v>20</v>
      </c>
      <c r="AB218" s="2" t="s">
        <v>5</v>
      </c>
      <c r="AD218" s="59"/>
      <c r="AE218" s="59"/>
    </row>
    <row r="219" spans="1:31" x14ac:dyDescent="0.25">
      <c r="A219" s="2" t="s">
        <v>604</v>
      </c>
      <c r="B219" t="s">
        <v>514</v>
      </c>
      <c r="C219" s="24">
        <v>39.032499999999999</v>
      </c>
      <c r="D219" s="24">
        <v>-76.24111111111111</v>
      </c>
      <c r="G219" s="1" t="s">
        <v>596</v>
      </c>
      <c r="H219" s="26">
        <v>31</v>
      </c>
      <c r="I219" s="26">
        <v>39.5</v>
      </c>
      <c r="J219" s="62">
        <v>20</v>
      </c>
      <c r="K219" s="62">
        <v>1</v>
      </c>
      <c r="L219" s="4">
        <f t="shared" si="61"/>
        <v>0.78481012658227844</v>
      </c>
      <c r="M219" s="4">
        <f t="shared" si="62"/>
        <v>0.50632911392405067</v>
      </c>
      <c r="N219" s="4">
        <f t="shared" si="63"/>
        <v>0.64516129032258063</v>
      </c>
      <c r="O219" s="4">
        <f t="shared" si="68"/>
        <v>0.05</v>
      </c>
      <c r="P219" s="4">
        <f t="shared" si="69"/>
        <v>2.5316455696202531E-2</v>
      </c>
      <c r="U219" s="2" t="s">
        <v>5</v>
      </c>
      <c r="V219" s="2" t="s">
        <v>40</v>
      </c>
      <c r="X219" s="2" t="s">
        <v>103</v>
      </c>
      <c r="Y219" s="2">
        <v>20</v>
      </c>
      <c r="AB219" s="2" t="s">
        <v>5</v>
      </c>
      <c r="AD219" s="59"/>
    </row>
    <row r="220" spans="1:31" x14ac:dyDescent="0.25">
      <c r="A220" s="2">
        <v>20</v>
      </c>
      <c r="B220" t="s">
        <v>515</v>
      </c>
      <c r="C220" s="24">
        <v>38.93472222222222</v>
      </c>
      <c r="D220" s="24">
        <v>-76.458611111111111</v>
      </c>
      <c r="G220" s="1" t="s">
        <v>596</v>
      </c>
      <c r="H220" s="26">
        <v>31</v>
      </c>
      <c r="I220" s="26">
        <v>42.7</v>
      </c>
      <c r="J220" s="62">
        <v>18</v>
      </c>
      <c r="K220" s="26">
        <v>13.056071428571434</v>
      </c>
      <c r="L220" s="4">
        <f t="shared" si="61"/>
        <v>0.7259953161592505</v>
      </c>
      <c r="M220" s="4">
        <f t="shared" si="62"/>
        <v>0.42154566744730676</v>
      </c>
      <c r="N220" s="4">
        <f t="shared" si="63"/>
        <v>0.58064516129032262</v>
      </c>
      <c r="O220" s="4">
        <f t="shared" si="68"/>
        <v>0.72533730158730192</v>
      </c>
      <c r="P220" s="4">
        <f t="shared" si="69"/>
        <v>0.30576279692204761</v>
      </c>
      <c r="T220" s="2" t="s">
        <v>5</v>
      </c>
      <c r="V220" s="2" t="s">
        <v>40</v>
      </c>
      <c r="X220" s="2" t="s">
        <v>103</v>
      </c>
      <c r="Y220" s="2">
        <v>39</v>
      </c>
      <c r="AB220" s="2" t="s">
        <v>5</v>
      </c>
      <c r="AC220" s="1" t="s">
        <v>622</v>
      </c>
      <c r="AD220" s="59"/>
    </row>
    <row r="221" spans="1:31" x14ac:dyDescent="0.25">
      <c r="A221" s="2">
        <v>21</v>
      </c>
      <c r="B221" t="s">
        <v>516</v>
      </c>
      <c r="C221" s="65">
        <v>29.763500000000001</v>
      </c>
      <c r="D221" s="65">
        <v>-93.54</v>
      </c>
      <c r="G221" s="1" t="s">
        <v>594</v>
      </c>
      <c r="H221" s="62">
        <v>50</v>
      </c>
      <c r="I221" s="62">
        <v>110</v>
      </c>
      <c r="J221" s="62">
        <v>55</v>
      </c>
      <c r="K221" s="26">
        <v>24.644999999999996</v>
      </c>
      <c r="L221" s="4">
        <f t="shared" si="61"/>
        <v>0.45454545454545453</v>
      </c>
      <c r="M221" s="4">
        <f t="shared" si="62"/>
        <v>0.5</v>
      </c>
      <c r="N221" s="4">
        <f t="shared" si="63"/>
        <v>1.1000000000000001</v>
      </c>
      <c r="O221" s="4">
        <f t="shared" si="68"/>
        <v>0.44809090909090904</v>
      </c>
      <c r="P221" s="4">
        <f t="shared" si="69"/>
        <v>0.22404545454545452</v>
      </c>
      <c r="T221" s="2" t="s">
        <v>5</v>
      </c>
      <c r="V221" s="2" t="s">
        <v>40</v>
      </c>
      <c r="X221" s="2" t="s">
        <v>103</v>
      </c>
      <c r="Y221" s="2">
        <v>81</v>
      </c>
      <c r="AC221" s="1" t="s">
        <v>623</v>
      </c>
      <c r="AD221" s="59"/>
    </row>
    <row r="222" spans="1:31" x14ac:dyDescent="0.25">
      <c r="A222" s="2" t="s">
        <v>491</v>
      </c>
      <c r="B222" t="s">
        <v>517</v>
      </c>
      <c r="C222" s="65">
        <v>29.757999999999999</v>
      </c>
      <c r="D222" s="65">
        <v>-93.58</v>
      </c>
      <c r="G222" s="1" t="s">
        <v>594</v>
      </c>
      <c r="H222" s="62">
        <v>65</v>
      </c>
      <c r="I222" s="62">
        <v>170</v>
      </c>
      <c r="J222" s="62">
        <v>100</v>
      </c>
      <c r="K222" s="26">
        <v>2.4899999999999949</v>
      </c>
      <c r="L222" s="4">
        <f t="shared" si="61"/>
        <v>0.38235294117647056</v>
      </c>
      <c r="M222" s="4">
        <f t="shared" si="62"/>
        <v>0.58823529411764708</v>
      </c>
      <c r="N222" s="4">
        <f t="shared" si="63"/>
        <v>1.5384615384615385</v>
      </c>
      <c r="O222" s="4">
        <f t="shared" si="68"/>
        <v>2.489999999999995E-2</v>
      </c>
      <c r="P222" s="4">
        <f t="shared" si="69"/>
        <v>1.4647058823529381E-2</v>
      </c>
      <c r="U222" s="2" t="s">
        <v>5</v>
      </c>
      <c r="V222" s="2" t="s">
        <v>40</v>
      </c>
      <c r="X222" s="2" t="s">
        <v>103</v>
      </c>
      <c r="Y222" s="2">
        <v>81</v>
      </c>
      <c r="AC222" s="1" t="s">
        <v>623</v>
      </c>
      <c r="AD222" s="59"/>
    </row>
    <row r="223" spans="1:31" x14ac:dyDescent="0.25">
      <c r="A223" s="2">
        <v>22</v>
      </c>
      <c r="B223" t="s">
        <v>518</v>
      </c>
      <c r="C223" s="65">
        <v>29.2438</v>
      </c>
      <c r="D223" s="65">
        <v>-89.969399999999993</v>
      </c>
      <c r="G223" s="1" t="s">
        <v>594</v>
      </c>
      <c r="H223" s="62">
        <v>65</v>
      </c>
      <c r="I223" s="62">
        <v>210</v>
      </c>
      <c r="J223" s="62">
        <v>80</v>
      </c>
      <c r="K223" s="62">
        <v>25</v>
      </c>
      <c r="L223" s="4">
        <f t="shared" si="61"/>
        <v>0.30952380952380953</v>
      </c>
      <c r="M223" s="4">
        <f t="shared" si="62"/>
        <v>0.38095238095238093</v>
      </c>
      <c r="N223" s="4">
        <f t="shared" si="63"/>
        <v>1.2307692307692308</v>
      </c>
      <c r="O223" s="4">
        <f t="shared" si="68"/>
        <v>0.3125</v>
      </c>
      <c r="P223" s="4">
        <f t="shared" si="69"/>
        <v>0.11904761904761904</v>
      </c>
      <c r="U223" s="2" t="s">
        <v>5</v>
      </c>
      <c r="V223" s="2" t="s">
        <v>40</v>
      </c>
      <c r="X223" s="2" t="s">
        <v>103</v>
      </c>
      <c r="Y223" s="2">
        <v>61</v>
      </c>
      <c r="AC223" s="1" t="s">
        <v>624</v>
      </c>
      <c r="AD223" s="59"/>
    </row>
    <row r="224" spans="1:31" x14ac:dyDescent="0.25">
      <c r="A224" s="2" t="s">
        <v>492</v>
      </c>
      <c r="B224" t="s">
        <v>519</v>
      </c>
      <c r="C224" s="65">
        <v>29.234000000000002</v>
      </c>
      <c r="D224" s="65">
        <v>-89.986999999999995</v>
      </c>
      <c r="G224" s="1" t="s">
        <v>594</v>
      </c>
      <c r="H224" s="62">
        <v>65</v>
      </c>
      <c r="I224" s="62">
        <v>120</v>
      </c>
      <c r="J224" s="62">
        <v>50</v>
      </c>
      <c r="K224" s="62">
        <v>75</v>
      </c>
      <c r="L224" s="4">
        <f t="shared" si="61"/>
        <v>0.54166666666666663</v>
      </c>
      <c r="M224" s="4">
        <f t="shared" si="62"/>
        <v>0.41666666666666669</v>
      </c>
      <c r="N224" s="4">
        <f t="shared" si="63"/>
        <v>0.76923076923076927</v>
      </c>
      <c r="O224" s="4">
        <f t="shared" si="68"/>
        <v>1.5</v>
      </c>
      <c r="P224" s="4">
        <f t="shared" si="69"/>
        <v>0.625</v>
      </c>
      <c r="T224" s="2" t="s">
        <v>5</v>
      </c>
      <c r="V224" s="2" t="s">
        <v>40</v>
      </c>
      <c r="X224" s="2" t="s">
        <v>103</v>
      </c>
      <c r="Y224" s="2">
        <v>61</v>
      </c>
      <c r="AC224" s="1" t="s">
        <v>624</v>
      </c>
      <c r="AD224" s="59"/>
    </row>
    <row r="225" spans="1:30" x14ac:dyDescent="0.25">
      <c r="A225" s="2">
        <v>23</v>
      </c>
      <c r="B225" t="s">
        <v>520</v>
      </c>
      <c r="C225" s="24">
        <v>41.463333333333338</v>
      </c>
      <c r="D225" s="24">
        <v>-82.195555555555558</v>
      </c>
      <c r="G225" s="1" t="s">
        <v>593</v>
      </c>
      <c r="H225" s="26">
        <v>76</v>
      </c>
      <c r="I225" s="26">
        <v>152</v>
      </c>
      <c r="J225" s="62">
        <v>30</v>
      </c>
      <c r="K225" s="26">
        <v>75.328333333333333</v>
      </c>
      <c r="L225" s="4">
        <f t="shared" si="61"/>
        <v>0.5</v>
      </c>
      <c r="M225" s="4">
        <f t="shared" si="62"/>
        <v>0.19736842105263158</v>
      </c>
      <c r="N225" s="4">
        <f t="shared" si="63"/>
        <v>0.39473684210526316</v>
      </c>
      <c r="O225" s="4">
        <f t="shared" si="68"/>
        <v>2.5109444444444446</v>
      </c>
      <c r="P225" s="4">
        <f t="shared" si="69"/>
        <v>0.49558114035087719</v>
      </c>
      <c r="T225" s="2" t="s">
        <v>5</v>
      </c>
      <c r="V225" s="2" t="s">
        <v>40</v>
      </c>
      <c r="X225" s="2" t="s">
        <v>103</v>
      </c>
      <c r="Y225" s="2">
        <v>52</v>
      </c>
      <c r="AB225" s="2" t="s">
        <v>5</v>
      </c>
      <c r="AC225" s="1" t="s">
        <v>625</v>
      </c>
      <c r="AD225" s="59"/>
    </row>
    <row r="226" spans="1:30" x14ac:dyDescent="0.25">
      <c r="A226" s="2">
        <v>24</v>
      </c>
      <c r="B226" t="s">
        <v>521</v>
      </c>
      <c r="C226" s="24">
        <v>42.172777777777775</v>
      </c>
      <c r="D226" s="24">
        <v>-80.087499999999991</v>
      </c>
      <c r="G226" s="1" t="s">
        <v>593</v>
      </c>
      <c r="H226" s="26">
        <v>38</v>
      </c>
      <c r="I226" s="62">
        <v>80</v>
      </c>
      <c r="J226" s="62">
        <v>45</v>
      </c>
      <c r="K226" s="62">
        <v>20</v>
      </c>
      <c r="L226" s="4">
        <f t="shared" si="61"/>
        <v>0.47499999999999998</v>
      </c>
      <c r="M226" s="4">
        <f t="shared" si="62"/>
        <v>0.5625</v>
      </c>
      <c r="N226" s="4">
        <f t="shared" si="63"/>
        <v>1.1842105263157894</v>
      </c>
      <c r="O226" s="4">
        <f t="shared" si="68"/>
        <v>0.44444444444444442</v>
      </c>
      <c r="P226" s="4">
        <f t="shared" si="69"/>
        <v>0.25</v>
      </c>
      <c r="U226" s="2" t="s">
        <v>5</v>
      </c>
      <c r="V226" s="2" t="s">
        <v>40</v>
      </c>
      <c r="X226" s="2" t="s">
        <v>103</v>
      </c>
      <c r="Y226" s="2">
        <v>72</v>
      </c>
      <c r="AB226" s="2" t="s">
        <v>5</v>
      </c>
      <c r="AC226" s="1" t="s">
        <v>626</v>
      </c>
      <c r="AD226" s="59"/>
    </row>
    <row r="227" spans="1:30" x14ac:dyDescent="0.25">
      <c r="A227" s="2">
        <v>25</v>
      </c>
      <c r="B227" t="s">
        <v>521</v>
      </c>
      <c r="C227" s="24">
        <v>42.165833333333332</v>
      </c>
      <c r="D227" s="24">
        <v>-80.11611111111111</v>
      </c>
      <c r="G227" s="1" t="s">
        <v>593</v>
      </c>
      <c r="H227" s="26">
        <v>46</v>
      </c>
      <c r="I227" s="26">
        <v>95</v>
      </c>
      <c r="J227" s="62">
        <v>35</v>
      </c>
      <c r="K227" s="62">
        <v>30</v>
      </c>
      <c r="L227" s="4">
        <f t="shared" si="61"/>
        <v>0.48421052631578948</v>
      </c>
      <c r="M227" s="4">
        <f t="shared" si="62"/>
        <v>0.36842105263157893</v>
      </c>
      <c r="N227" s="4">
        <f t="shared" si="63"/>
        <v>0.76086956521739135</v>
      </c>
      <c r="O227" s="4">
        <f t="shared" si="68"/>
        <v>0.8571428571428571</v>
      </c>
      <c r="P227" s="4">
        <f t="shared" si="69"/>
        <v>0.31578947368421051</v>
      </c>
      <c r="T227" s="2" t="s">
        <v>5</v>
      </c>
      <c r="V227" s="2" t="s">
        <v>40</v>
      </c>
      <c r="X227" s="2" t="s">
        <v>103</v>
      </c>
      <c r="Y227" s="2">
        <v>43</v>
      </c>
      <c r="AB227" s="2" t="s">
        <v>5</v>
      </c>
      <c r="AC227" s="1" t="s">
        <v>626</v>
      </c>
      <c r="AD227" s="59"/>
    </row>
    <row r="228" spans="1:30" x14ac:dyDescent="0.25">
      <c r="A228" s="2">
        <v>26</v>
      </c>
      <c r="B228" t="s">
        <v>522</v>
      </c>
      <c r="C228" s="24">
        <v>41.908055555555556</v>
      </c>
      <c r="D228" s="24">
        <v>-80.774166666666659</v>
      </c>
      <c r="G228" s="1" t="s">
        <v>593</v>
      </c>
      <c r="H228" s="26">
        <v>38</v>
      </c>
      <c r="I228" s="26">
        <v>120</v>
      </c>
      <c r="J228" s="62">
        <v>100</v>
      </c>
      <c r="K228" s="62">
        <v>3</v>
      </c>
      <c r="L228" s="4">
        <f t="shared" si="61"/>
        <v>0.31666666666666665</v>
      </c>
      <c r="M228" s="4">
        <f t="shared" si="62"/>
        <v>0.83333333333333337</v>
      </c>
      <c r="N228" s="4">
        <f t="shared" si="63"/>
        <v>2.6315789473684212</v>
      </c>
      <c r="O228" s="4">
        <f t="shared" si="68"/>
        <v>0.03</v>
      </c>
      <c r="P228" s="4">
        <f t="shared" si="69"/>
        <v>2.5000000000000001E-2</v>
      </c>
      <c r="U228" s="2" t="s">
        <v>5</v>
      </c>
      <c r="V228" s="2" t="s">
        <v>40</v>
      </c>
      <c r="X228" s="2" t="s">
        <v>103</v>
      </c>
      <c r="Y228" s="2">
        <v>91</v>
      </c>
      <c r="AB228" s="2" t="s">
        <v>5</v>
      </c>
      <c r="AC228" s="1" t="s">
        <v>627</v>
      </c>
      <c r="AD228" s="59"/>
    </row>
    <row r="229" spans="1:30" x14ac:dyDescent="0.25">
      <c r="A229" s="2">
        <v>27</v>
      </c>
      <c r="B229" t="s">
        <v>523</v>
      </c>
      <c r="C229" s="24">
        <v>41.558611111111105</v>
      </c>
      <c r="D229" s="24">
        <v>-82.803888888888892</v>
      </c>
      <c r="G229" s="1" t="s">
        <v>593</v>
      </c>
      <c r="H229" s="26">
        <v>46</v>
      </c>
      <c r="I229" s="26">
        <v>170</v>
      </c>
      <c r="J229" s="62">
        <v>100</v>
      </c>
      <c r="K229" s="26">
        <v>2.7950000000000159</v>
      </c>
      <c r="L229" s="4">
        <f t="shared" si="61"/>
        <v>0.27058823529411763</v>
      </c>
      <c r="M229" s="4">
        <f t="shared" si="62"/>
        <v>0.58823529411764708</v>
      </c>
      <c r="N229" s="4">
        <f t="shared" si="63"/>
        <v>2.1739130434782608</v>
      </c>
      <c r="O229" s="4">
        <f t="shared" si="68"/>
        <v>2.7950000000000159E-2</v>
      </c>
      <c r="P229" s="4">
        <f t="shared" si="69"/>
        <v>1.6441176470588331E-2</v>
      </c>
      <c r="U229" s="2" t="s">
        <v>5</v>
      </c>
      <c r="V229" s="2" t="s">
        <v>40</v>
      </c>
      <c r="X229" s="2" t="s">
        <v>103</v>
      </c>
      <c r="Y229" s="2">
        <v>327</v>
      </c>
      <c r="AB229" s="2" t="s">
        <v>5</v>
      </c>
      <c r="AD229" s="59"/>
    </row>
    <row r="230" spans="1:30" x14ac:dyDescent="0.25">
      <c r="A230" s="2">
        <v>28</v>
      </c>
      <c r="B230" t="s">
        <v>524</v>
      </c>
      <c r="C230" s="65">
        <v>41.686573000000003</v>
      </c>
      <c r="D230" s="65">
        <v>-83.376081999999997</v>
      </c>
      <c r="G230" s="1" t="s">
        <v>593</v>
      </c>
      <c r="H230" s="26">
        <v>61</v>
      </c>
      <c r="I230" s="62">
        <v>60</v>
      </c>
      <c r="J230" s="26">
        <v>58.741</v>
      </c>
      <c r="K230" s="26"/>
      <c r="L230" s="4">
        <f t="shared" si="61"/>
        <v>1.0166666666666666</v>
      </c>
      <c r="M230" s="4">
        <f t="shared" si="62"/>
        <v>0.97901666666666665</v>
      </c>
      <c r="N230" s="4">
        <f t="shared" si="63"/>
        <v>0.96296721311475408</v>
      </c>
      <c r="O230" s="4">
        <f t="shared" si="68"/>
        <v>0</v>
      </c>
      <c r="P230" s="4" t="str">
        <f t="shared" si="69"/>
        <v/>
      </c>
      <c r="Q230" s="2" t="s">
        <v>5</v>
      </c>
      <c r="V230" s="2" t="s">
        <v>40</v>
      </c>
      <c r="X230" s="2" t="s">
        <v>103</v>
      </c>
      <c r="Y230" s="2">
        <v>96</v>
      </c>
      <c r="AB230" s="2" t="s">
        <v>5</v>
      </c>
      <c r="AD230" s="59"/>
    </row>
    <row r="231" spans="1:30" x14ac:dyDescent="0.25">
      <c r="A231" s="2">
        <v>29</v>
      </c>
      <c r="B231" t="s">
        <v>525</v>
      </c>
      <c r="C231" s="24">
        <v>41.616666666666667</v>
      </c>
      <c r="D231" s="24">
        <v>-81.522777777777776</v>
      </c>
      <c r="G231" s="1" t="s">
        <v>593</v>
      </c>
      <c r="H231" s="62">
        <v>45</v>
      </c>
      <c r="I231" s="62">
        <v>35</v>
      </c>
      <c r="J231" s="62">
        <v>35</v>
      </c>
      <c r="K231" s="26"/>
      <c r="L231" s="4">
        <f t="shared" si="61"/>
        <v>1.2857142857142858</v>
      </c>
      <c r="M231" s="4">
        <f t="shared" si="62"/>
        <v>1</v>
      </c>
      <c r="N231" s="4">
        <f t="shared" si="63"/>
        <v>0.77777777777777779</v>
      </c>
      <c r="O231" s="4">
        <f t="shared" si="68"/>
        <v>0</v>
      </c>
      <c r="P231" s="4" t="str">
        <f t="shared" si="69"/>
        <v/>
      </c>
      <c r="Q231" s="2" t="s">
        <v>5</v>
      </c>
      <c r="V231" s="2" t="s">
        <v>40</v>
      </c>
      <c r="X231" s="2" t="s">
        <v>103</v>
      </c>
      <c r="Y231" s="2">
        <v>64</v>
      </c>
      <c r="AB231" s="2" t="s">
        <v>5</v>
      </c>
      <c r="AD231" s="59"/>
    </row>
    <row r="232" spans="1:30" x14ac:dyDescent="0.25">
      <c r="A232" s="2">
        <v>30</v>
      </c>
      <c r="B232" t="s">
        <v>526</v>
      </c>
      <c r="C232" s="24">
        <v>43.124166666666667</v>
      </c>
      <c r="D232" s="24">
        <v>-87.899722222222223</v>
      </c>
      <c r="G232" s="1" t="s">
        <v>593</v>
      </c>
      <c r="H232" s="62">
        <v>30</v>
      </c>
      <c r="I232" s="62">
        <v>40</v>
      </c>
      <c r="J232" s="26">
        <v>7.6616666666666671</v>
      </c>
      <c r="K232" s="26"/>
      <c r="L232" s="4">
        <f t="shared" si="61"/>
        <v>0.75</v>
      </c>
      <c r="M232" s="4">
        <f t="shared" si="62"/>
        <v>0.19154166666666667</v>
      </c>
      <c r="N232" s="4">
        <f t="shared" si="63"/>
        <v>0.25538888888888889</v>
      </c>
      <c r="O232" s="4">
        <f t="shared" si="68"/>
        <v>0</v>
      </c>
      <c r="P232" s="4" t="str">
        <f t="shared" si="69"/>
        <v/>
      </c>
      <c r="Q232" s="2" t="s">
        <v>5</v>
      </c>
      <c r="V232" s="2" t="s">
        <v>40</v>
      </c>
      <c r="X232" s="2" t="s">
        <v>103</v>
      </c>
      <c r="Y232" s="2">
        <v>345</v>
      </c>
      <c r="AB232" s="2" t="s">
        <v>5</v>
      </c>
      <c r="AD232" s="59"/>
    </row>
    <row r="233" spans="1:30" x14ac:dyDescent="0.25">
      <c r="A233" s="2">
        <v>31</v>
      </c>
      <c r="B233" t="s">
        <v>527</v>
      </c>
      <c r="C233" s="24">
        <v>33.986111111111114</v>
      </c>
      <c r="D233" s="24">
        <v>-118.47527777777778</v>
      </c>
      <c r="G233" s="1" t="s">
        <v>595</v>
      </c>
      <c r="H233" s="62">
        <v>150</v>
      </c>
      <c r="I233" s="62">
        <v>175</v>
      </c>
      <c r="J233" s="62">
        <v>50</v>
      </c>
      <c r="K233" s="26"/>
      <c r="L233" s="4">
        <f t="shared" si="61"/>
        <v>0.8571428571428571</v>
      </c>
      <c r="M233" s="4">
        <f t="shared" si="62"/>
        <v>0.2857142857142857</v>
      </c>
      <c r="N233" s="4">
        <f t="shared" si="63"/>
        <v>0.33333333333333331</v>
      </c>
      <c r="O233" s="4">
        <f t="shared" si="68"/>
        <v>0</v>
      </c>
      <c r="P233" s="4" t="str">
        <f t="shared" si="69"/>
        <v/>
      </c>
      <c r="Q233" s="2" t="s">
        <v>5</v>
      </c>
      <c r="V233" s="2" t="s">
        <v>5</v>
      </c>
      <c r="X233" s="2" t="s">
        <v>103</v>
      </c>
      <c r="Y233" s="2">
        <v>321</v>
      </c>
      <c r="AD233" s="59"/>
    </row>
    <row r="234" spans="1:30" x14ac:dyDescent="0.25">
      <c r="A234" s="2">
        <v>32</v>
      </c>
      <c r="B234" t="s">
        <v>528</v>
      </c>
      <c r="C234" s="24">
        <v>21.599166666666665</v>
      </c>
      <c r="D234" s="24">
        <v>-158.10388888888889</v>
      </c>
      <c r="G234" s="1" t="s">
        <v>597</v>
      </c>
      <c r="H234" s="26">
        <v>49</v>
      </c>
      <c r="I234" s="62">
        <v>75</v>
      </c>
      <c r="J234" s="62">
        <v>45</v>
      </c>
      <c r="K234" s="62">
        <v>30</v>
      </c>
      <c r="L234" s="4">
        <f t="shared" si="61"/>
        <v>0.65333333333333332</v>
      </c>
      <c r="M234" s="4">
        <f t="shared" si="62"/>
        <v>0.6</v>
      </c>
      <c r="N234" s="4">
        <f t="shared" si="63"/>
        <v>0.91836734693877553</v>
      </c>
      <c r="O234" s="4">
        <f t="shared" si="68"/>
        <v>0.66666666666666663</v>
      </c>
      <c r="P234" s="4">
        <f t="shared" si="69"/>
        <v>0.4</v>
      </c>
      <c r="T234" s="2" t="s">
        <v>5</v>
      </c>
      <c r="V234" s="2" t="s">
        <v>5</v>
      </c>
      <c r="X234" s="2" t="s">
        <v>103</v>
      </c>
      <c r="Y234" s="2">
        <v>348</v>
      </c>
      <c r="AB234" s="2" t="s">
        <v>5</v>
      </c>
      <c r="AD234" s="59"/>
    </row>
    <row r="235" spans="1:30" x14ac:dyDescent="0.25">
      <c r="A235" s="2">
        <v>33</v>
      </c>
      <c r="B235" t="s">
        <v>529</v>
      </c>
      <c r="C235" s="24">
        <v>34.01</v>
      </c>
      <c r="D235" s="24">
        <v>-118.49944444444445</v>
      </c>
      <c r="G235" s="1" t="s">
        <v>595</v>
      </c>
      <c r="H235" s="26">
        <v>610</v>
      </c>
      <c r="I235" s="62">
        <v>400</v>
      </c>
      <c r="J235" s="62">
        <v>800</v>
      </c>
      <c r="K235" s="62">
        <v>40</v>
      </c>
      <c r="L235" s="4">
        <f t="shared" si="61"/>
        <v>1.5249999999999999</v>
      </c>
      <c r="M235" s="4">
        <f t="shared" si="62"/>
        <v>2</v>
      </c>
      <c r="N235" s="4">
        <f t="shared" si="63"/>
        <v>1.3114754098360655</v>
      </c>
      <c r="O235" s="4">
        <f t="shared" si="68"/>
        <v>0.05</v>
      </c>
      <c r="P235" s="4">
        <f t="shared" si="69"/>
        <v>0.1</v>
      </c>
      <c r="U235" s="2" t="s">
        <v>5</v>
      </c>
      <c r="V235" s="2" t="s">
        <v>5</v>
      </c>
      <c r="X235" s="2" t="s">
        <v>103</v>
      </c>
      <c r="Y235" s="2">
        <v>317</v>
      </c>
      <c r="AC235" s="1" t="s">
        <v>639</v>
      </c>
      <c r="AD235" s="59"/>
    </row>
    <row r="236" spans="1:30" x14ac:dyDescent="0.25">
      <c r="A236" s="2">
        <v>34</v>
      </c>
      <c r="B236" t="s">
        <v>530</v>
      </c>
      <c r="C236" s="24">
        <v>41.131666666666668</v>
      </c>
      <c r="D236" s="24">
        <v>1.3694444444444445</v>
      </c>
      <c r="G236" s="1" t="s">
        <v>613</v>
      </c>
      <c r="H236" s="63">
        <v>105</v>
      </c>
      <c r="I236" s="63">
        <v>240</v>
      </c>
      <c r="J236" s="63">
        <v>110</v>
      </c>
      <c r="K236" s="63">
        <v>100</v>
      </c>
      <c r="L236" s="4">
        <f t="shared" si="61"/>
        <v>0.4375</v>
      </c>
      <c r="M236" s="4">
        <f t="shared" si="62"/>
        <v>0.45833333333333331</v>
      </c>
      <c r="N236" s="4">
        <f t="shared" si="63"/>
        <v>1.0476190476190477</v>
      </c>
      <c r="O236" s="4">
        <f t="shared" si="68"/>
        <v>0.90909090909090906</v>
      </c>
      <c r="P236" s="4">
        <f t="shared" si="69"/>
        <v>0.41666666666666669</v>
      </c>
      <c r="T236" s="2" t="s">
        <v>5</v>
      </c>
      <c r="V236" s="2" t="s">
        <v>5</v>
      </c>
      <c r="X236" s="2" t="s">
        <v>103</v>
      </c>
      <c r="Y236" s="2">
        <v>78</v>
      </c>
      <c r="AC236" s="1" t="s">
        <v>628</v>
      </c>
      <c r="AD236" s="59"/>
    </row>
    <row r="237" spans="1:30" x14ac:dyDescent="0.25">
      <c r="A237" s="2">
        <v>35</v>
      </c>
      <c r="B237" t="s">
        <v>531</v>
      </c>
      <c r="C237" s="24">
        <v>41.205000000000005</v>
      </c>
      <c r="D237" s="24">
        <v>1.6875</v>
      </c>
      <c r="G237" s="1" t="s">
        <v>613</v>
      </c>
      <c r="H237" s="26">
        <v>124</v>
      </c>
      <c r="I237" s="26">
        <v>83.4</v>
      </c>
      <c r="J237" s="26">
        <v>62.357999999999997</v>
      </c>
      <c r="K237" s="26"/>
      <c r="L237" s="4">
        <f t="shared" si="61"/>
        <v>1.4868105515587529</v>
      </c>
      <c r="M237" s="4">
        <f t="shared" si="62"/>
        <v>0.74769784172661857</v>
      </c>
      <c r="N237" s="4">
        <f t="shared" si="63"/>
        <v>0.50288709677419352</v>
      </c>
      <c r="O237" s="4">
        <f t="shared" si="68"/>
        <v>0</v>
      </c>
      <c r="P237" s="4" t="str">
        <f t="shared" si="69"/>
        <v/>
      </c>
      <c r="Q237" s="2" t="s">
        <v>5</v>
      </c>
      <c r="V237" s="2" t="s">
        <v>40</v>
      </c>
      <c r="X237" s="2" t="s">
        <v>103</v>
      </c>
      <c r="Y237" s="2">
        <v>59</v>
      </c>
      <c r="AD237" s="59"/>
    </row>
    <row r="238" spans="1:30" x14ac:dyDescent="0.25">
      <c r="A238" s="2">
        <v>36</v>
      </c>
      <c r="B238" t="s">
        <v>532</v>
      </c>
      <c r="C238" s="24">
        <v>39.898333333333333</v>
      </c>
      <c r="D238" s="24">
        <v>3.0794444444444449</v>
      </c>
      <c r="G238" s="1" t="s">
        <v>615</v>
      </c>
      <c r="H238" s="26">
        <v>80</v>
      </c>
      <c r="I238" s="26">
        <v>140</v>
      </c>
      <c r="J238" s="62">
        <v>50</v>
      </c>
      <c r="K238" s="26">
        <v>72.86</v>
      </c>
      <c r="L238" s="4">
        <f t="shared" si="61"/>
        <v>0.5714285714285714</v>
      </c>
      <c r="M238" s="4">
        <f t="shared" si="62"/>
        <v>0.35714285714285715</v>
      </c>
      <c r="N238" s="4">
        <f t="shared" si="63"/>
        <v>0.625</v>
      </c>
      <c r="O238" s="4">
        <f t="shared" si="68"/>
        <v>1.4572000000000001</v>
      </c>
      <c r="P238" s="4">
        <f t="shared" si="69"/>
        <v>0.52042857142857146</v>
      </c>
      <c r="T238" s="2" t="s">
        <v>5</v>
      </c>
      <c r="V238" s="2" t="s">
        <v>40</v>
      </c>
      <c r="X238" s="2" t="s">
        <v>103</v>
      </c>
      <c r="Y238" s="2">
        <v>3</v>
      </c>
      <c r="AD238" s="59"/>
    </row>
    <row r="239" spans="1:30" x14ac:dyDescent="0.25">
      <c r="A239" s="2">
        <v>37</v>
      </c>
      <c r="B239" t="s">
        <v>533</v>
      </c>
      <c r="C239" s="65">
        <v>38.595165000000001</v>
      </c>
      <c r="D239" s="65">
        <v>-4.9530999999999999E-2</v>
      </c>
      <c r="G239" s="1" t="s">
        <v>613</v>
      </c>
      <c r="H239" s="26">
        <v>220</v>
      </c>
      <c r="I239" s="26">
        <v>200</v>
      </c>
      <c r="J239" s="62">
        <v>100</v>
      </c>
      <c r="K239" s="26">
        <v>73.305000000000007</v>
      </c>
      <c r="L239" s="4">
        <f t="shared" si="61"/>
        <v>1.1000000000000001</v>
      </c>
      <c r="M239" s="4">
        <f t="shared" si="62"/>
        <v>0.5</v>
      </c>
      <c r="N239" s="4">
        <f t="shared" si="63"/>
        <v>0.45454545454545453</v>
      </c>
      <c r="O239" s="4">
        <f t="shared" si="68"/>
        <v>0.73305000000000009</v>
      </c>
      <c r="P239" s="4">
        <f t="shared" si="69"/>
        <v>0.36652500000000005</v>
      </c>
      <c r="T239" s="2" t="s">
        <v>5</v>
      </c>
      <c r="V239" s="2" t="s">
        <v>5</v>
      </c>
      <c r="X239" s="2" t="s">
        <v>103</v>
      </c>
      <c r="Y239" s="2">
        <v>35</v>
      </c>
      <c r="AD239" s="59"/>
    </row>
    <row r="240" spans="1:30" x14ac:dyDescent="0.25">
      <c r="A240" s="2">
        <v>38</v>
      </c>
      <c r="B240" t="s">
        <v>534</v>
      </c>
      <c r="C240" s="24">
        <v>37.569166666666668</v>
      </c>
      <c r="D240" s="24">
        <v>-1.2552777777777777</v>
      </c>
      <c r="G240" s="1" t="s">
        <v>613</v>
      </c>
      <c r="H240" s="26">
        <v>80</v>
      </c>
      <c r="I240" s="26">
        <v>145</v>
      </c>
      <c r="J240" s="62">
        <v>60</v>
      </c>
      <c r="K240" s="62">
        <v>50</v>
      </c>
      <c r="L240" s="4">
        <f t="shared" si="61"/>
        <v>0.55172413793103448</v>
      </c>
      <c r="M240" s="4">
        <f t="shared" si="62"/>
        <v>0.41379310344827586</v>
      </c>
      <c r="N240" s="4">
        <f t="shared" si="63"/>
        <v>0.75</v>
      </c>
      <c r="O240" s="4">
        <f t="shared" si="68"/>
        <v>0.83333333333333337</v>
      </c>
      <c r="P240" s="4">
        <f t="shared" si="69"/>
        <v>0.34482758620689657</v>
      </c>
      <c r="T240" s="2" t="s">
        <v>5</v>
      </c>
      <c r="V240" s="2" t="s">
        <v>40</v>
      </c>
      <c r="X240" s="2" t="s">
        <v>103</v>
      </c>
      <c r="Y240" s="2">
        <v>36</v>
      </c>
      <c r="AD240" s="59"/>
    </row>
    <row r="241" spans="1:30" x14ac:dyDescent="0.25">
      <c r="A241" s="2">
        <v>39</v>
      </c>
      <c r="B241" t="s">
        <v>535</v>
      </c>
      <c r="C241" s="24">
        <v>37.176944444444445</v>
      </c>
      <c r="D241" s="24">
        <v>-1.81944444444444</v>
      </c>
      <c r="G241" s="1" t="s">
        <v>613</v>
      </c>
      <c r="H241" s="26">
        <v>135</v>
      </c>
      <c r="I241" s="26">
        <v>200</v>
      </c>
      <c r="J241" s="62">
        <v>65</v>
      </c>
      <c r="K241" s="26">
        <v>78.600000000000009</v>
      </c>
      <c r="L241" s="4">
        <f t="shared" si="61"/>
        <v>0.67500000000000004</v>
      </c>
      <c r="M241" s="4">
        <f t="shared" si="62"/>
        <v>0.32500000000000001</v>
      </c>
      <c r="N241" s="4">
        <f t="shared" si="63"/>
        <v>0.48148148148148145</v>
      </c>
      <c r="O241" s="4">
        <f t="shared" si="68"/>
        <v>1.2092307692307693</v>
      </c>
      <c r="P241" s="4">
        <f t="shared" si="69"/>
        <v>0.39300000000000002</v>
      </c>
      <c r="T241" s="2" t="s">
        <v>5</v>
      </c>
      <c r="V241" s="2" t="s">
        <v>40</v>
      </c>
      <c r="X241" s="2" t="s">
        <v>103</v>
      </c>
      <c r="Y241" s="2">
        <v>9</v>
      </c>
      <c r="AD241" s="59"/>
    </row>
    <row r="242" spans="1:30" x14ac:dyDescent="0.25">
      <c r="A242" s="2">
        <v>40</v>
      </c>
      <c r="B242" t="s">
        <v>536</v>
      </c>
      <c r="C242" s="24">
        <v>36.82416666666667</v>
      </c>
      <c r="D242" s="24">
        <v>-2.4483333333333337</v>
      </c>
      <c r="G242" s="1" t="s">
        <v>613</v>
      </c>
      <c r="H242" s="62">
        <v>190</v>
      </c>
      <c r="I242" s="26">
        <v>150</v>
      </c>
      <c r="J242" s="62">
        <v>65</v>
      </c>
      <c r="K242" s="26">
        <v>117.08500000000001</v>
      </c>
      <c r="L242" s="4">
        <f t="shared" si="61"/>
        <v>1.2666666666666666</v>
      </c>
      <c r="M242" s="4">
        <f t="shared" si="62"/>
        <v>0.43333333333333335</v>
      </c>
      <c r="N242" s="4">
        <f t="shared" si="63"/>
        <v>0.34210526315789475</v>
      </c>
      <c r="O242" s="4">
        <f t="shared" si="68"/>
        <v>1.8013076923076925</v>
      </c>
      <c r="P242" s="4">
        <f t="shared" si="69"/>
        <v>0.78056666666666674</v>
      </c>
      <c r="T242" s="2" t="s">
        <v>5</v>
      </c>
      <c r="V242" s="2" t="s">
        <v>5</v>
      </c>
      <c r="X242" s="2" t="s">
        <v>103</v>
      </c>
      <c r="Y242" s="2">
        <v>309</v>
      </c>
      <c r="AD242" s="59"/>
    </row>
    <row r="243" spans="1:30" x14ac:dyDescent="0.25">
      <c r="A243" s="2">
        <v>41</v>
      </c>
      <c r="B243" t="s">
        <v>537</v>
      </c>
      <c r="C243" s="24">
        <v>36.81166666666666</v>
      </c>
      <c r="D243" s="24">
        <v>-2.5672222222222221</v>
      </c>
      <c r="G243" s="1" t="s">
        <v>613</v>
      </c>
      <c r="H243" s="26">
        <v>110</v>
      </c>
      <c r="I243" s="62">
        <v>100</v>
      </c>
      <c r="J243" s="62">
        <v>40</v>
      </c>
      <c r="K243" s="62">
        <v>70</v>
      </c>
      <c r="L243" s="4">
        <f t="shared" si="61"/>
        <v>1.1000000000000001</v>
      </c>
      <c r="M243" s="4">
        <f t="shared" si="62"/>
        <v>0.4</v>
      </c>
      <c r="N243" s="4">
        <f t="shared" si="63"/>
        <v>0.36363636363636365</v>
      </c>
      <c r="O243" s="4">
        <f t="shared" si="68"/>
        <v>1.75</v>
      </c>
      <c r="P243" s="4">
        <f t="shared" si="69"/>
        <v>0.7</v>
      </c>
      <c r="T243" s="2" t="s">
        <v>5</v>
      </c>
      <c r="V243" s="2" t="s">
        <v>5</v>
      </c>
      <c r="X243" s="2" t="s">
        <v>103</v>
      </c>
      <c r="Y243" s="2">
        <v>45</v>
      </c>
      <c r="AD243" s="59"/>
    </row>
    <row r="244" spans="1:30" x14ac:dyDescent="0.25">
      <c r="A244" s="2">
        <v>42</v>
      </c>
      <c r="B244" t="s">
        <v>538</v>
      </c>
      <c r="C244" s="65">
        <v>36.724600000000002</v>
      </c>
      <c r="D244" s="65">
        <v>-3.3548</v>
      </c>
      <c r="G244" s="1" t="s">
        <v>613</v>
      </c>
      <c r="H244" s="62">
        <v>70</v>
      </c>
      <c r="I244" s="62">
        <v>100</v>
      </c>
      <c r="J244" s="62">
        <v>30</v>
      </c>
      <c r="K244" s="62">
        <v>50</v>
      </c>
      <c r="L244" s="4">
        <f t="shared" si="61"/>
        <v>0.7</v>
      </c>
      <c r="M244" s="4">
        <f t="shared" si="62"/>
        <v>0.3</v>
      </c>
      <c r="N244" s="4">
        <f t="shared" si="63"/>
        <v>0.42857142857142855</v>
      </c>
      <c r="O244" s="4">
        <f t="shared" si="68"/>
        <v>1.6666666666666667</v>
      </c>
      <c r="P244" s="4">
        <f t="shared" si="69"/>
        <v>0.5</v>
      </c>
      <c r="T244" s="2" t="s">
        <v>5</v>
      </c>
      <c r="V244" s="2" t="s">
        <v>40</v>
      </c>
      <c r="X244" s="2" t="s">
        <v>103</v>
      </c>
      <c r="Y244" s="2">
        <v>41</v>
      </c>
      <c r="AD244" s="59"/>
    </row>
    <row r="245" spans="1:30" x14ac:dyDescent="0.25">
      <c r="A245" s="2" t="s">
        <v>606</v>
      </c>
      <c r="B245" t="s">
        <v>538</v>
      </c>
      <c r="C245" s="24">
        <v>36.722777777777779</v>
      </c>
      <c r="D245" s="24">
        <v>-3.3563888888888891</v>
      </c>
      <c r="G245" s="1" t="s">
        <v>613</v>
      </c>
      <c r="H245" s="26">
        <v>97</v>
      </c>
      <c r="I245" s="62">
        <v>60</v>
      </c>
      <c r="J245" s="26">
        <v>31.12</v>
      </c>
      <c r="K245" s="26"/>
      <c r="L245" s="4">
        <f t="shared" si="61"/>
        <v>1.6166666666666667</v>
      </c>
      <c r="M245" s="4">
        <f t="shared" si="62"/>
        <v>0.51866666666666672</v>
      </c>
      <c r="N245" s="4">
        <f t="shared" si="63"/>
        <v>0.32082474226804125</v>
      </c>
      <c r="O245" s="4">
        <f t="shared" si="68"/>
        <v>0</v>
      </c>
      <c r="P245" s="4" t="str">
        <f t="shared" si="69"/>
        <v/>
      </c>
      <c r="Q245" s="2" t="s">
        <v>5</v>
      </c>
      <c r="V245" s="2" t="s">
        <v>40</v>
      </c>
      <c r="X245" s="2" t="s">
        <v>103</v>
      </c>
      <c r="Y245" s="2">
        <v>41</v>
      </c>
      <c r="AD245" s="59"/>
    </row>
    <row r="246" spans="1:30" s="64" customFormat="1" x14ac:dyDescent="0.25">
      <c r="A246" s="63">
        <v>43</v>
      </c>
      <c r="B246" s="64" t="s">
        <v>539</v>
      </c>
      <c r="C246" s="65">
        <v>36.705277777777781</v>
      </c>
      <c r="D246" s="65">
        <v>-3.4922222222222223</v>
      </c>
      <c r="E246" s="66"/>
      <c r="F246" s="66"/>
      <c r="G246" s="66" t="s">
        <v>613</v>
      </c>
      <c r="H246" s="62">
        <v>110</v>
      </c>
      <c r="I246" s="62">
        <v>155</v>
      </c>
      <c r="J246" s="62"/>
      <c r="K246" s="62">
        <v>30.935000000000002</v>
      </c>
      <c r="L246" s="4">
        <f t="shared" si="61"/>
        <v>0.70967741935483875</v>
      </c>
      <c r="M246" s="4">
        <f t="shared" si="62"/>
        <v>0</v>
      </c>
      <c r="N246" s="4">
        <f t="shared" si="63"/>
        <v>0</v>
      </c>
      <c r="O246" s="4" t="str">
        <f t="shared" si="68"/>
        <v/>
      </c>
      <c r="P246" s="4">
        <f t="shared" si="69"/>
        <v>0.19958064516129034</v>
      </c>
      <c r="Q246" s="63"/>
      <c r="R246" s="63"/>
      <c r="S246" s="63"/>
      <c r="T246" s="63" t="s">
        <v>5</v>
      </c>
      <c r="U246" s="63"/>
      <c r="V246" s="63"/>
      <c r="W246" s="63"/>
      <c r="X246" s="63" t="s">
        <v>103</v>
      </c>
      <c r="Y246" s="63">
        <v>312</v>
      </c>
      <c r="Z246" s="63"/>
      <c r="AA246" s="63"/>
      <c r="AB246" s="63"/>
      <c r="AC246" s="66" t="s">
        <v>642</v>
      </c>
      <c r="AD246" s="68"/>
    </row>
    <row r="247" spans="1:30" x14ac:dyDescent="0.25">
      <c r="A247" s="2">
        <v>44</v>
      </c>
      <c r="B247" t="s">
        <v>540</v>
      </c>
      <c r="C247" s="24">
        <v>36.730555555555554</v>
      </c>
      <c r="D247" s="24">
        <v>-3.686666666666667</v>
      </c>
      <c r="G247" s="1" t="s">
        <v>613</v>
      </c>
      <c r="H247" s="62">
        <v>150</v>
      </c>
      <c r="I247" s="62">
        <v>170</v>
      </c>
      <c r="J247" s="62">
        <v>65</v>
      </c>
      <c r="K247" s="62">
        <v>140</v>
      </c>
      <c r="L247" s="4">
        <f t="shared" si="61"/>
        <v>0.88235294117647056</v>
      </c>
      <c r="M247" s="4">
        <f t="shared" si="62"/>
        <v>0.38235294117647056</v>
      </c>
      <c r="N247" s="4">
        <f t="shared" si="63"/>
        <v>0.43333333333333335</v>
      </c>
      <c r="O247" s="4">
        <f t="shared" si="68"/>
        <v>2.1538461538461537</v>
      </c>
      <c r="P247" s="4">
        <f t="shared" si="69"/>
        <v>0.82352941176470584</v>
      </c>
      <c r="T247" s="2" t="s">
        <v>5</v>
      </c>
      <c r="V247" s="2" t="s">
        <v>5</v>
      </c>
      <c r="X247" s="2" t="s">
        <v>103</v>
      </c>
      <c r="Y247" s="2">
        <v>91</v>
      </c>
      <c r="AD247" s="59"/>
    </row>
    <row r="248" spans="1:30" x14ac:dyDescent="0.25">
      <c r="A248" s="2">
        <v>45</v>
      </c>
      <c r="B248" t="s">
        <v>541</v>
      </c>
      <c r="C248" s="24">
        <v>36.713333333333338</v>
      </c>
      <c r="D248" s="24">
        <v>-4.3083333333333336</v>
      </c>
      <c r="G248" s="1" t="s">
        <v>613</v>
      </c>
      <c r="H248" s="26">
        <v>197</v>
      </c>
      <c r="I248" s="26">
        <v>230</v>
      </c>
      <c r="J248" s="62">
        <v>100</v>
      </c>
      <c r="K248" s="26">
        <v>86.910000000000011</v>
      </c>
      <c r="L248" s="4">
        <f t="shared" si="61"/>
        <v>0.85652173913043483</v>
      </c>
      <c r="M248" s="4">
        <f t="shared" si="62"/>
        <v>0.43478260869565216</v>
      </c>
      <c r="N248" s="4">
        <f t="shared" si="63"/>
        <v>0.50761421319796951</v>
      </c>
      <c r="O248" s="4">
        <f t="shared" si="68"/>
        <v>0.86910000000000009</v>
      </c>
      <c r="P248" s="4">
        <f t="shared" si="69"/>
        <v>0.37786956521739135</v>
      </c>
      <c r="T248" s="2" t="s">
        <v>5</v>
      </c>
      <c r="V248" s="2" t="s">
        <v>5</v>
      </c>
      <c r="X248" s="2" t="s">
        <v>103</v>
      </c>
      <c r="Y248" s="2">
        <v>75</v>
      </c>
      <c r="AD248" s="59"/>
    </row>
    <row r="249" spans="1:30" x14ac:dyDescent="0.25">
      <c r="A249" s="2">
        <v>46</v>
      </c>
      <c r="B249" t="s">
        <v>542</v>
      </c>
      <c r="C249" s="24">
        <v>36.718333333333334</v>
      </c>
      <c r="D249" s="24">
        <v>-4.3599999999999994</v>
      </c>
      <c r="G249" s="1" t="s">
        <v>613</v>
      </c>
      <c r="H249" s="26">
        <v>142.5</v>
      </c>
      <c r="I249" s="26">
        <v>125</v>
      </c>
      <c r="J249" s="26">
        <v>81.846249999999998</v>
      </c>
      <c r="K249" s="26"/>
      <c r="L249" s="4">
        <f t="shared" si="61"/>
        <v>1.1399999999999999</v>
      </c>
      <c r="M249" s="4">
        <f t="shared" si="62"/>
        <v>0.65476999999999996</v>
      </c>
      <c r="N249" s="4">
        <f t="shared" si="63"/>
        <v>0.57435964912280701</v>
      </c>
      <c r="O249" s="4">
        <f t="shared" si="68"/>
        <v>0</v>
      </c>
      <c r="P249" s="4" t="str">
        <f t="shared" si="69"/>
        <v/>
      </c>
      <c r="Q249" s="2" t="s">
        <v>5</v>
      </c>
      <c r="V249" s="2" t="s">
        <v>40</v>
      </c>
      <c r="X249" s="2" t="s">
        <v>103</v>
      </c>
      <c r="Y249" s="2">
        <v>99</v>
      </c>
      <c r="AC249" s="1" t="s">
        <v>629</v>
      </c>
      <c r="AD249" s="59"/>
    </row>
    <row r="250" spans="1:30" x14ac:dyDescent="0.25">
      <c r="A250" s="2">
        <v>47</v>
      </c>
      <c r="B250" t="s">
        <v>543</v>
      </c>
      <c r="C250" s="24">
        <v>36.591944444444444</v>
      </c>
      <c r="D250" s="24">
        <v>-4.5219444444444443</v>
      </c>
      <c r="G250" s="1" t="s">
        <v>613</v>
      </c>
      <c r="H250" s="62">
        <v>250</v>
      </c>
      <c r="I250" s="62">
        <v>180</v>
      </c>
      <c r="J250" s="62">
        <v>50</v>
      </c>
      <c r="K250" s="62">
        <v>100</v>
      </c>
      <c r="L250" s="4">
        <f t="shared" si="61"/>
        <v>1.3888888888888888</v>
      </c>
      <c r="M250" s="4">
        <f t="shared" si="62"/>
        <v>0.27777777777777779</v>
      </c>
      <c r="N250" s="4">
        <f t="shared" si="63"/>
        <v>0.2</v>
      </c>
      <c r="O250" s="4">
        <f t="shared" si="68"/>
        <v>2</v>
      </c>
      <c r="P250" s="4">
        <f t="shared" si="69"/>
        <v>0.55555555555555558</v>
      </c>
      <c r="T250" s="2" t="s">
        <v>5</v>
      </c>
      <c r="V250" s="2" t="s">
        <v>5</v>
      </c>
      <c r="X250" s="2" t="s">
        <v>103</v>
      </c>
      <c r="Y250" s="2">
        <v>52</v>
      </c>
      <c r="AD250" s="59"/>
    </row>
    <row r="251" spans="1:30" x14ac:dyDescent="0.25">
      <c r="A251" s="2">
        <v>48</v>
      </c>
      <c r="B251" t="s">
        <v>544</v>
      </c>
      <c r="C251" s="24">
        <v>28.057500000000001</v>
      </c>
      <c r="D251" s="24">
        <v>-15.418055555555554</v>
      </c>
      <c r="G251" s="1" t="s">
        <v>640</v>
      </c>
      <c r="H251" s="62">
        <v>140</v>
      </c>
      <c r="I251" s="62">
        <v>200</v>
      </c>
      <c r="J251" s="62">
        <v>50</v>
      </c>
      <c r="K251" s="62">
        <v>30</v>
      </c>
      <c r="L251" s="4">
        <f t="shared" si="61"/>
        <v>0.7</v>
      </c>
      <c r="M251" s="4">
        <f t="shared" si="62"/>
        <v>0.25</v>
      </c>
      <c r="N251" s="4">
        <f t="shared" si="63"/>
        <v>0.35714285714285715</v>
      </c>
      <c r="O251" s="4">
        <f t="shared" si="68"/>
        <v>0.6</v>
      </c>
      <c r="P251" s="4">
        <f t="shared" si="69"/>
        <v>0.15</v>
      </c>
      <c r="T251" s="2" t="s">
        <v>5</v>
      </c>
      <c r="V251" s="2" t="s">
        <v>5</v>
      </c>
      <c r="X251" s="2" t="s">
        <v>103</v>
      </c>
      <c r="Y251" s="2">
        <v>350</v>
      </c>
      <c r="AD251" s="59"/>
    </row>
    <row r="252" spans="1:30" x14ac:dyDescent="0.25">
      <c r="A252" s="2">
        <v>49</v>
      </c>
      <c r="B252" t="s">
        <v>545</v>
      </c>
      <c r="C252" s="24">
        <v>28.291111111111114</v>
      </c>
      <c r="D252" s="24">
        <v>-16.377222222222223</v>
      </c>
      <c r="G252" s="1" t="s">
        <v>640</v>
      </c>
      <c r="H252" s="26">
        <v>111.66666666666667</v>
      </c>
      <c r="I252" s="62">
        <v>140</v>
      </c>
      <c r="J252" s="62">
        <v>50</v>
      </c>
      <c r="K252" s="62">
        <v>50</v>
      </c>
      <c r="L252" s="4">
        <f t="shared" si="61"/>
        <v>0.79761904761904767</v>
      </c>
      <c r="M252" s="4">
        <f t="shared" si="62"/>
        <v>0.35714285714285715</v>
      </c>
      <c r="N252" s="4">
        <f t="shared" si="63"/>
        <v>0.44776119402985071</v>
      </c>
      <c r="O252" s="4">
        <f t="shared" si="68"/>
        <v>1</v>
      </c>
      <c r="P252" s="4">
        <f t="shared" si="69"/>
        <v>0.35714285714285715</v>
      </c>
      <c r="T252" s="2" t="s">
        <v>5</v>
      </c>
      <c r="V252" s="2" t="s">
        <v>40</v>
      </c>
      <c r="X252" s="2" t="s">
        <v>103</v>
      </c>
      <c r="Y252" s="2">
        <v>32</v>
      </c>
      <c r="AD252" s="59"/>
    </row>
    <row r="253" spans="1:30" x14ac:dyDescent="0.25">
      <c r="A253" s="2">
        <v>50</v>
      </c>
      <c r="B253" t="s">
        <v>546</v>
      </c>
      <c r="C253" s="24">
        <v>28.085833333333333</v>
      </c>
      <c r="D253" s="24">
        <v>-16.736944444444401</v>
      </c>
      <c r="G253" s="1" t="s">
        <v>640</v>
      </c>
      <c r="H253" s="26">
        <v>90</v>
      </c>
      <c r="I253" s="26">
        <v>200</v>
      </c>
      <c r="J253" s="62">
        <v>75</v>
      </c>
      <c r="K253" s="26">
        <v>54.855000000000004</v>
      </c>
      <c r="L253" s="4">
        <f t="shared" si="61"/>
        <v>0.45</v>
      </c>
      <c r="M253" s="4">
        <f t="shared" si="62"/>
        <v>0.375</v>
      </c>
      <c r="N253" s="4">
        <f t="shared" si="63"/>
        <v>0.83333333333333337</v>
      </c>
      <c r="O253" s="4">
        <f t="shared" si="68"/>
        <v>0.73140000000000005</v>
      </c>
      <c r="P253" s="4">
        <f t="shared" si="69"/>
        <v>0.27427500000000005</v>
      </c>
      <c r="T253" s="2" t="s">
        <v>5</v>
      </c>
      <c r="V253" s="2" t="s">
        <v>40</v>
      </c>
      <c r="X253" s="2" t="s">
        <v>103</v>
      </c>
      <c r="Y253" s="2">
        <v>353</v>
      </c>
      <c r="AD253" s="59"/>
    </row>
    <row r="254" spans="1:30" x14ac:dyDescent="0.25">
      <c r="A254" s="2">
        <v>51</v>
      </c>
      <c r="B254" t="s">
        <v>547</v>
      </c>
      <c r="C254" s="24">
        <v>41.193333333333328</v>
      </c>
      <c r="D254" s="24">
        <v>1.6341666666666665</v>
      </c>
      <c r="G254" s="1" t="s">
        <v>613</v>
      </c>
      <c r="H254" s="26">
        <v>160.14285714285714</v>
      </c>
      <c r="I254" s="26">
        <v>154.16666666666666</v>
      </c>
      <c r="J254" s="26">
        <v>52.255000000000003</v>
      </c>
      <c r="K254" s="26"/>
      <c r="L254" s="4">
        <f t="shared" si="61"/>
        <v>1.0387644787644787</v>
      </c>
      <c r="M254" s="4">
        <f t="shared" si="62"/>
        <v>0.3389513513513514</v>
      </c>
      <c r="N254" s="4">
        <f t="shared" si="63"/>
        <v>0.32630240856378234</v>
      </c>
      <c r="O254" s="4">
        <f t="shared" si="68"/>
        <v>0</v>
      </c>
      <c r="P254" s="4" t="str">
        <f t="shared" si="69"/>
        <v/>
      </c>
      <c r="Q254" s="2" t="s">
        <v>5</v>
      </c>
      <c r="V254" s="2" t="s">
        <v>40</v>
      </c>
      <c r="X254" s="2" t="s">
        <v>103</v>
      </c>
      <c r="Y254" s="2">
        <v>78</v>
      </c>
      <c r="AC254" s="1" t="s">
        <v>630</v>
      </c>
      <c r="AD254" s="59"/>
    </row>
    <row r="255" spans="1:30" x14ac:dyDescent="0.25">
      <c r="A255" s="2">
        <v>52</v>
      </c>
      <c r="B255" t="s">
        <v>548</v>
      </c>
      <c r="C255" s="24">
        <v>41.060555555555553</v>
      </c>
      <c r="D255" s="24">
        <v>1.038888888888889</v>
      </c>
      <c r="G255" s="1" t="s">
        <v>613</v>
      </c>
      <c r="H255" s="63">
        <v>205</v>
      </c>
      <c r="I255" s="63">
        <v>130</v>
      </c>
      <c r="J255" s="63">
        <v>100</v>
      </c>
      <c r="K255" s="62"/>
      <c r="L255" s="4">
        <f t="shared" si="61"/>
        <v>1.5769230769230769</v>
      </c>
      <c r="M255" s="4">
        <f t="shared" si="62"/>
        <v>0.76923076923076927</v>
      </c>
      <c r="N255" s="4">
        <f t="shared" si="63"/>
        <v>0.48780487804878048</v>
      </c>
      <c r="O255" s="4">
        <f t="shared" si="68"/>
        <v>0</v>
      </c>
      <c r="P255" s="4" t="str">
        <f t="shared" si="69"/>
        <v/>
      </c>
      <c r="Q255" s="2" t="s">
        <v>5</v>
      </c>
      <c r="V255" s="2" t="s">
        <v>40</v>
      </c>
      <c r="X255" s="2" t="s">
        <v>103</v>
      </c>
      <c r="Y255" s="2">
        <v>60</v>
      </c>
      <c r="AD255" s="59"/>
    </row>
    <row r="256" spans="1:30" x14ac:dyDescent="0.25">
      <c r="A256" s="2" t="s">
        <v>607</v>
      </c>
      <c r="B256" t="s">
        <v>548</v>
      </c>
      <c r="C256" s="24">
        <v>41.060555555555553</v>
      </c>
      <c r="D256" s="24">
        <v>1.038888888888889</v>
      </c>
      <c r="G256" s="1" t="s">
        <v>613</v>
      </c>
      <c r="H256" s="63">
        <v>205</v>
      </c>
      <c r="I256" s="63">
        <v>150</v>
      </c>
      <c r="J256" s="63">
        <v>50</v>
      </c>
      <c r="K256" s="26"/>
      <c r="L256" s="4">
        <f t="shared" si="61"/>
        <v>1.3666666666666667</v>
      </c>
      <c r="M256" s="4">
        <f t="shared" si="62"/>
        <v>0.33333333333333331</v>
      </c>
      <c r="N256" s="4">
        <f t="shared" si="63"/>
        <v>0.24390243902439024</v>
      </c>
      <c r="O256" s="4">
        <f t="shared" si="68"/>
        <v>0</v>
      </c>
      <c r="P256" s="4" t="str">
        <f t="shared" si="69"/>
        <v/>
      </c>
      <c r="Q256" s="2" t="s">
        <v>5</v>
      </c>
      <c r="V256" s="2" t="s">
        <v>40</v>
      </c>
      <c r="X256" s="2" t="s">
        <v>103</v>
      </c>
      <c r="Y256" s="2">
        <v>60</v>
      </c>
      <c r="AD256" s="59"/>
    </row>
    <row r="257" spans="1:31" x14ac:dyDescent="0.25">
      <c r="A257" s="2">
        <v>53</v>
      </c>
      <c r="B257" t="s">
        <v>549</v>
      </c>
      <c r="C257" s="24">
        <v>41.197222222222216</v>
      </c>
      <c r="D257" s="24">
        <v>1.6649999999999998</v>
      </c>
      <c r="G257" s="1" t="s">
        <v>613</v>
      </c>
      <c r="H257" s="26">
        <v>101.66666666666667</v>
      </c>
      <c r="I257" s="62">
        <v>220</v>
      </c>
      <c r="J257" s="62">
        <v>80</v>
      </c>
      <c r="K257" s="62">
        <v>100</v>
      </c>
      <c r="L257" s="4">
        <f t="shared" ref="L257:L306" si="70">H257/I257</f>
        <v>0.46212121212121215</v>
      </c>
      <c r="M257" s="4">
        <f t="shared" ref="M257:M306" si="71">J257/I257</f>
        <v>0.36363636363636365</v>
      </c>
      <c r="N257" s="4">
        <f t="shared" ref="N257:N306" si="72">J257/H257</f>
        <v>0.78688524590163933</v>
      </c>
      <c r="O257" s="4">
        <f t="shared" si="68"/>
        <v>1.25</v>
      </c>
      <c r="P257" s="4">
        <f t="shared" si="69"/>
        <v>0.45454545454545453</v>
      </c>
      <c r="T257" s="2" t="s">
        <v>5</v>
      </c>
      <c r="V257" s="2" t="s">
        <v>40</v>
      </c>
      <c r="X257" s="2" t="s">
        <v>103</v>
      </c>
      <c r="Y257" s="2">
        <v>84</v>
      </c>
      <c r="AD257" s="59"/>
    </row>
    <row r="258" spans="1:31" x14ac:dyDescent="0.25">
      <c r="A258" s="2">
        <v>54</v>
      </c>
      <c r="B258" t="s">
        <v>550</v>
      </c>
      <c r="C258" s="24">
        <v>41.845833333333339</v>
      </c>
      <c r="D258" s="24">
        <v>3.1036111111111113</v>
      </c>
      <c r="G258" s="1" t="s">
        <v>613</v>
      </c>
      <c r="H258" s="26">
        <v>151.66666666666666</v>
      </c>
      <c r="I258" s="26">
        <v>100</v>
      </c>
      <c r="J258" s="26">
        <v>54.223333333333336</v>
      </c>
      <c r="K258" s="26"/>
      <c r="L258" s="4">
        <f t="shared" si="70"/>
        <v>1.5166666666666666</v>
      </c>
      <c r="M258" s="4">
        <f t="shared" si="71"/>
        <v>0.54223333333333334</v>
      </c>
      <c r="N258" s="4">
        <f t="shared" si="72"/>
        <v>0.35751648351648357</v>
      </c>
      <c r="O258" s="4">
        <f t="shared" si="68"/>
        <v>0</v>
      </c>
      <c r="P258" s="4" t="str">
        <f t="shared" si="69"/>
        <v/>
      </c>
      <c r="Q258" s="2" t="s">
        <v>5</v>
      </c>
      <c r="V258" s="2" t="s">
        <v>40</v>
      </c>
      <c r="X258" s="2" t="s">
        <v>103</v>
      </c>
      <c r="Y258" s="2">
        <v>60</v>
      </c>
      <c r="AC258" s="1" t="s">
        <v>631</v>
      </c>
      <c r="AD258" s="59"/>
    </row>
    <row r="259" spans="1:31" x14ac:dyDescent="0.25">
      <c r="A259" s="2">
        <v>55</v>
      </c>
      <c r="B259" t="s">
        <v>551</v>
      </c>
      <c r="C259" s="24">
        <v>41.211666666666666</v>
      </c>
      <c r="D259" s="24">
        <v>1.7186111111111113</v>
      </c>
      <c r="G259" s="1" t="s">
        <v>613</v>
      </c>
      <c r="H259" s="63">
        <v>200</v>
      </c>
      <c r="I259" s="63">
        <v>230</v>
      </c>
      <c r="J259" s="63">
        <v>50</v>
      </c>
      <c r="K259" s="26"/>
      <c r="L259" s="4">
        <f t="shared" si="70"/>
        <v>0.86956521739130432</v>
      </c>
      <c r="M259" s="4">
        <f t="shared" si="71"/>
        <v>0.21739130434782608</v>
      </c>
      <c r="N259" s="4">
        <f t="shared" si="72"/>
        <v>0.25</v>
      </c>
      <c r="O259" s="4">
        <f t="shared" si="68"/>
        <v>0</v>
      </c>
      <c r="P259" s="4" t="str">
        <f t="shared" si="69"/>
        <v/>
      </c>
      <c r="Q259" s="2" t="s">
        <v>5</v>
      </c>
      <c r="V259" s="2" t="s">
        <v>5</v>
      </c>
      <c r="X259" s="2" t="s">
        <v>103</v>
      </c>
      <c r="Y259" s="2">
        <v>75</v>
      </c>
      <c r="AD259" s="59"/>
    </row>
    <row r="260" spans="1:31" x14ac:dyDescent="0.25">
      <c r="A260" s="2">
        <v>56</v>
      </c>
      <c r="B260" t="s">
        <v>552</v>
      </c>
      <c r="C260" s="24">
        <v>41.227777777777781</v>
      </c>
      <c r="D260" s="24">
        <v>1.7913888888888887</v>
      </c>
      <c r="G260" s="1" t="s">
        <v>613</v>
      </c>
      <c r="H260" s="26">
        <v>158</v>
      </c>
      <c r="I260" s="26">
        <v>117</v>
      </c>
      <c r="J260" s="26">
        <v>65.09</v>
      </c>
      <c r="K260" s="26"/>
      <c r="L260" s="4">
        <f t="shared" si="70"/>
        <v>1.3504273504273505</v>
      </c>
      <c r="M260" s="4">
        <f t="shared" si="71"/>
        <v>0.55632478632478632</v>
      </c>
      <c r="N260" s="4">
        <f t="shared" si="72"/>
        <v>0.4119620253164557</v>
      </c>
      <c r="O260" s="4">
        <f t="shared" si="68"/>
        <v>0</v>
      </c>
      <c r="P260" s="4" t="str">
        <f t="shared" si="69"/>
        <v/>
      </c>
      <c r="Q260" s="2" t="s">
        <v>5</v>
      </c>
      <c r="V260" s="2" t="s">
        <v>40</v>
      </c>
      <c r="X260" s="2" t="s">
        <v>103</v>
      </c>
      <c r="Y260" s="2">
        <v>52</v>
      </c>
      <c r="AD260" s="59"/>
    </row>
    <row r="261" spans="1:31" x14ac:dyDescent="0.25">
      <c r="A261" s="2">
        <v>57</v>
      </c>
      <c r="B261" t="s">
        <v>553</v>
      </c>
      <c r="C261" s="24">
        <v>36.483888888888892</v>
      </c>
      <c r="D261" s="24">
        <v>-4.9616666666666669</v>
      </c>
      <c r="G261" s="1" t="s">
        <v>613</v>
      </c>
      <c r="H261" s="63">
        <v>165</v>
      </c>
      <c r="I261" s="63">
        <v>155</v>
      </c>
      <c r="J261" s="63">
        <v>30</v>
      </c>
      <c r="K261" s="26"/>
      <c r="L261" s="4">
        <f t="shared" si="70"/>
        <v>1.064516129032258</v>
      </c>
      <c r="M261" s="4">
        <f t="shared" si="71"/>
        <v>0.19354838709677419</v>
      </c>
      <c r="N261" s="4">
        <f t="shared" si="72"/>
        <v>0.18181818181818182</v>
      </c>
      <c r="O261" s="4">
        <f t="shared" si="68"/>
        <v>0</v>
      </c>
      <c r="P261" s="4" t="str">
        <f t="shared" si="69"/>
        <v/>
      </c>
      <c r="Q261" s="2" t="s">
        <v>5</v>
      </c>
      <c r="V261" s="2" t="s">
        <v>40</v>
      </c>
      <c r="X261" s="2" t="s">
        <v>103</v>
      </c>
      <c r="Y261" s="2">
        <v>64</v>
      </c>
      <c r="AC261" s="1" t="s">
        <v>632</v>
      </c>
      <c r="AD261" s="60"/>
    </row>
    <row r="262" spans="1:31" s="64" customFormat="1" x14ac:dyDescent="0.25">
      <c r="A262" s="63">
        <v>58</v>
      </c>
      <c r="B262" s="64" t="s">
        <v>554</v>
      </c>
      <c r="C262" s="65">
        <v>36.546111111111109</v>
      </c>
      <c r="D262" s="65">
        <v>-4.6161111111111106</v>
      </c>
      <c r="E262" s="66"/>
      <c r="F262" s="66"/>
      <c r="G262" s="66" t="s">
        <v>613</v>
      </c>
      <c r="H262" s="62">
        <v>100</v>
      </c>
      <c r="I262" s="62">
        <v>120</v>
      </c>
      <c r="J262" s="62">
        <v>16.34</v>
      </c>
      <c r="K262" s="62"/>
      <c r="L262" s="4">
        <f t="shared" si="70"/>
        <v>0.83333333333333337</v>
      </c>
      <c r="M262" s="4">
        <f t="shared" si="71"/>
        <v>0.13616666666666666</v>
      </c>
      <c r="N262" s="4">
        <f t="shared" si="72"/>
        <v>0.16339999999999999</v>
      </c>
      <c r="O262" s="4">
        <f t="shared" si="68"/>
        <v>0</v>
      </c>
      <c r="P262" s="4" t="str">
        <f t="shared" si="69"/>
        <v/>
      </c>
      <c r="Q262" s="63" t="s">
        <v>5</v>
      </c>
      <c r="R262" s="63"/>
      <c r="S262" s="63"/>
      <c r="T262" s="63"/>
      <c r="U262" s="63"/>
      <c r="V262" s="63"/>
      <c r="W262" s="63"/>
      <c r="X262" s="63" t="s">
        <v>103</v>
      </c>
      <c r="Y262" s="63">
        <v>26</v>
      </c>
      <c r="Z262" s="63"/>
      <c r="AA262" s="63"/>
      <c r="AB262" s="63"/>
      <c r="AC262" s="66" t="s">
        <v>643</v>
      </c>
      <c r="AD262" s="69"/>
    </row>
    <row r="263" spans="1:31" x14ac:dyDescent="0.25">
      <c r="A263" s="2">
        <v>59</v>
      </c>
      <c r="B263" t="s">
        <v>555</v>
      </c>
      <c r="C263" s="24">
        <v>36.719722222222224</v>
      </c>
      <c r="D263" s="24">
        <v>-4.3705555555555549</v>
      </c>
      <c r="G263" s="1" t="s">
        <v>613</v>
      </c>
      <c r="H263" s="26">
        <v>130.25</v>
      </c>
      <c r="I263" s="26">
        <v>115</v>
      </c>
      <c r="J263" s="26">
        <v>70.196249999999992</v>
      </c>
      <c r="K263" s="26"/>
      <c r="L263" s="4">
        <f t="shared" si="70"/>
        <v>1.1326086956521739</v>
      </c>
      <c r="M263" s="4">
        <f t="shared" si="71"/>
        <v>0.61040217391304341</v>
      </c>
      <c r="N263" s="4">
        <f t="shared" si="72"/>
        <v>0.53893474088291737</v>
      </c>
      <c r="O263" s="4">
        <f t="shared" si="68"/>
        <v>0</v>
      </c>
      <c r="P263" s="4" t="str">
        <f t="shared" si="69"/>
        <v/>
      </c>
      <c r="Q263" s="2" t="s">
        <v>5</v>
      </c>
      <c r="V263" s="2" t="s">
        <v>40</v>
      </c>
      <c r="X263" s="2" t="s">
        <v>103</v>
      </c>
      <c r="Y263" s="2">
        <v>106</v>
      </c>
      <c r="AC263" s="1" t="s">
        <v>629</v>
      </c>
      <c r="AD263" s="60"/>
    </row>
    <row r="264" spans="1:31" x14ac:dyDescent="0.25">
      <c r="A264" s="2">
        <v>60</v>
      </c>
      <c r="B264" t="s">
        <v>556</v>
      </c>
      <c r="C264" s="24">
        <v>57.737500000000004</v>
      </c>
      <c r="D264" s="24">
        <v>10.635555555555555</v>
      </c>
      <c r="G264" s="1" t="s">
        <v>592</v>
      </c>
      <c r="H264" s="26">
        <v>40</v>
      </c>
      <c r="I264" s="26">
        <v>25</v>
      </c>
      <c r="J264" s="26">
        <v>26</v>
      </c>
      <c r="K264" s="26"/>
      <c r="L264" s="4">
        <f t="shared" si="70"/>
        <v>1.6</v>
      </c>
      <c r="M264" s="4">
        <f t="shared" si="71"/>
        <v>1.04</v>
      </c>
      <c r="N264" s="4">
        <f t="shared" si="72"/>
        <v>0.65</v>
      </c>
      <c r="O264" s="4">
        <f t="shared" si="68"/>
        <v>0</v>
      </c>
      <c r="P264" s="4" t="str">
        <f t="shared" si="69"/>
        <v/>
      </c>
      <c r="Q264" s="2" t="s">
        <v>5</v>
      </c>
      <c r="V264" s="2" t="s">
        <v>40</v>
      </c>
      <c r="X264" s="2" t="s">
        <v>103</v>
      </c>
      <c r="Y264" s="2">
        <v>49</v>
      </c>
      <c r="AD264" s="60"/>
    </row>
    <row r="265" spans="1:31" x14ac:dyDescent="0.25">
      <c r="A265" s="2">
        <v>61</v>
      </c>
      <c r="B265" t="s">
        <v>557</v>
      </c>
      <c r="C265" s="24">
        <v>56.010555555555555</v>
      </c>
      <c r="D265" s="24">
        <v>11.948611111111111</v>
      </c>
      <c r="G265" s="1" t="s">
        <v>592</v>
      </c>
      <c r="H265" s="26">
        <v>60</v>
      </c>
      <c r="I265" s="26">
        <v>60</v>
      </c>
      <c r="J265" s="26">
        <v>39.989999999999995</v>
      </c>
      <c r="K265" s="26"/>
      <c r="L265" s="4">
        <f t="shared" si="70"/>
        <v>1</v>
      </c>
      <c r="M265" s="4">
        <f t="shared" si="71"/>
        <v>0.66649999999999987</v>
      </c>
      <c r="N265" s="4">
        <f t="shared" si="72"/>
        <v>0.66649999999999987</v>
      </c>
      <c r="O265" s="4">
        <f t="shared" si="68"/>
        <v>0</v>
      </c>
      <c r="P265" s="4" t="str">
        <f t="shared" si="69"/>
        <v/>
      </c>
      <c r="Q265" s="2" t="s">
        <v>5</v>
      </c>
      <c r="V265" s="2" t="s">
        <v>40</v>
      </c>
      <c r="X265" s="2" t="s">
        <v>103</v>
      </c>
      <c r="Y265" s="2">
        <v>50</v>
      </c>
      <c r="AD265" s="60"/>
    </row>
    <row r="266" spans="1:31" x14ac:dyDescent="0.25">
      <c r="A266" s="2">
        <v>62</v>
      </c>
      <c r="B266" t="s">
        <v>558</v>
      </c>
      <c r="C266" s="24">
        <v>42.533611111111107</v>
      </c>
      <c r="D266" s="24">
        <v>14.149166666666666</v>
      </c>
      <c r="G266" s="1" t="s">
        <v>614</v>
      </c>
      <c r="H266" s="26">
        <v>160</v>
      </c>
      <c r="I266" s="26">
        <v>225</v>
      </c>
      <c r="J266" s="26"/>
      <c r="K266" s="26">
        <v>5.161666666666676</v>
      </c>
      <c r="L266" s="4">
        <f t="shared" si="70"/>
        <v>0.71111111111111114</v>
      </c>
      <c r="M266" s="4">
        <f t="shared" si="71"/>
        <v>0</v>
      </c>
      <c r="N266" s="4">
        <f t="shared" si="72"/>
        <v>0</v>
      </c>
      <c r="O266" s="4" t="str">
        <f t="shared" si="68"/>
        <v/>
      </c>
      <c r="P266" s="4">
        <f t="shared" si="69"/>
        <v>2.2940740740740782E-2</v>
      </c>
      <c r="U266" s="2" t="s">
        <v>5</v>
      </c>
      <c r="V266" s="2" t="s">
        <v>40</v>
      </c>
      <c r="X266" s="2" t="s">
        <v>103</v>
      </c>
      <c r="Y266" s="2">
        <v>319</v>
      </c>
      <c r="AC266" s="1" t="s">
        <v>641</v>
      </c>
      <c r="AD266" s="60"/>
    </row>
    <row r="267" spans="1:31" x14ac:dyDescent="0.25">
      <c r="A267" s="2">
        <v>63</v>
      </c>
      <c r="B267" t="s">
        <v>559</v>
      </c>
      <c r="C267" s="24">
        <v>42.20194444444445</v>
      </c>
      <c r="D267" s="24">
        <v>14.612222222222222</v>
      </c>
      <c r="G267" s="1" t="s">
        <v>614</v>
      </c>
      <c r="H267" s="62">
        <v>1500</v>
      </c>
      <c r="I267" s="62">
        <v>400</v>
      </c>
      <c r="J267" s="62">
        <v>500</v>
      </c>
      <c r="K267" s="62">
        <v>90</v>
      </c>
      <c r="L267" s="4">
        <f t="shared" si="70"/>
        <v>3.75</v>
      </c>
      <c r="M267" s="4">
        <f t="shared" si="71"/>
        <v>1.25</v>
      </c>
      <c r="N267" s="4">
        <f t="shared" si="72"/>
        <v>0.33333333333333331</v>
      </c>
      <c r="O267" s="4">
        <f t="shared" si="68"/>
        <v>0.18</v>
      </c>
      <c r="P267" s="4">
        <f t="shared" si="69"/>
        <v>0.22500000000000001</v>
      </c>
      <c r="T267" s="2" t="s">
        <v>5</v>
      </c>
      <c r="V267" s="2" t="s">
        <v>5</v>
      </c>
      <c r="X267" s="2" t="s">
        <v>103</v>
      </c>
      <c r="Y267" s="2">
        <v>297</v>
      </c>
      <c r="AC267" s="1" t="s">
        <v>648</v>
      </c>
      <c r="AD267" s="60"/>
      <c r="AE267" s="60"/>
    </row>
    <row r="268" spans="1:31" x14ac:dyDescent="0.25">
      <c r="A268" s="2">
        <v>64</v>
      </c>
      <c r="B268" t="s">
        <v>560</v>
      </c>
      <c r="C268" s="24">
        <v>44.554166666666667</v>
      </c>
      <c r="D268" s="24">
        <v>12.283055555555556</v>
      </c>
      <c r="G268" s="1" t="s">
        <v>614</v>
      </c>
      <c r="H268" s="26">
        <v>100</v>
      </c>
      <c r="I268" s="26">
        <v>150</v>
      </c>
      <c r="J268" s="62">
        <v>125</v>
      </c>
      <c r="K268" s="26">
        <v>24.088499999999982</v>
      </c>
      <c r="L268" s="4">
        <f t="shared" si="70"/>
        <v>0.66666666666666663</v>
      </c>
      <c r="M268" s="4">
        <f t="shared" si="71"/>
        <v>0.83333333333333337</v>
      </c>
      <c r="N268" s="4">
        <f t="shared" si="72"/>
        <v>1.25</v>
      </c>
      <c r="O268" s="4">
        <f t="shared" si="68"/>
        <v>0.19270799999999985</v>
      </c>
      <c r="P268" s="4">
        <f t="shared" si="69"/>
        <v>0.16058999999999987</v>
      </c>
      <c r="T268" s="2" t="s">
        <v>5</v>
      </c>
      <c r="V268" s="2" t="s">
        <v>40</v>
      </c>
      <c r="X268" s="2" t="s">
        <v>103</v>
      </c>
      <c r="Y268" s="2">
        <v>25</v>
      </c>
      <c r="AC268" s="1" t="s">
        <v>641</v>
      </c>
      <c r="AD268" s="60"/>
      <c r="AE268" s="60"/>
    </row>
    <row r="269" spans="1:31" x14ac:dyDescent="0.25">
      <c r="A269" s="2">
        <v>65</v>
      </c>
      <c r="B269" t="s">
        <v>561</v>
      </c>
      <c r="C269" s="24">
        <v>44.411388888888887</v>
      </c>
      <c r="D269" s="24">
        <v>12.3125</v>
      </c>
      <c r="G269" s="1" t="s">
        <v>614</v>
      </c>
      <c r="H269" s="26">
        <v>104.52941176470588</v>
      </c>
      <c r="I269" s="26">
        <v>180</v>
      </c>
      <c r="J269" s="26"/>
      <c r="K269" s="62">
        <v>22</v>
      </c>
      <c r="L269" s="4">
        <f t="shared" si="70"/>
        <v>0.58071895424836606</v>
      </c>
      <c r="M269" s="4">
        <f t="shared" si="71"/>
        <v>0</v>
      </c>
      <c r="N269" s="4">
        <f t="shared" si="72"/>
        <v>0</v>
      </c>
      <c r="O269" s="4" t="str">
        <f t="shared" si="68"/>
        <v/>
      </c>
      <c r="P269" s="4">
        <f t="shared" si="69"/>
        <v>0.12222222222222222</v>
      </c>
      <c r="U269" s="2" t="s">
        <v>5</v>
      </c>
      <c r="V269" s="2" t="s">
        <v>40</v>
      </c>
      <c r="X269" s="2" t="s">
        <v>103</v>
      </c>
      <c r="Y269" s="2">
        <v>342</v>
      </c>
      <c r="AC269" s="1" t="s">
        <v>644</v>
      </c>
      <c r="AD269" s="60"/>
      <c r="AE269" s="60"/>
    </row>
    <row r="270" spans="1:31" x14ac:dyDescent="0.25">
      <c r="A270" s="2">
        <v>66</v>
      </c>
      <c r="B270" t="s">
        <v>562</v>
      </c>
      <c r="C270" s="24">
        <v>44.307777777777773</v>
      </c>
      <c r="D270" s="24">
        <v>12.348055555555556</v>
      </c>
      <c r="G270" s="1" t="s">
        <v>614</v>
      </c>
      <c r="H270" s="62">
        <v>120</v>
      </c>
      <c r="I270" s="62">
        <v>130</v>
      </c>
      <c r="J270" s="26"/>
      <c r="K270" s="62">
        <v>2</v>
      </c>
      <c r="L270" s="4">
        <f t="shared" si="70"/>
        <v>0.92307692307692313</v>
      </c>
      <c r="M270" s="4">
        <f t="shared" si="71"/>
        <v>0</v>
      </c>
      <c r="N270" s="4">
        <f t="shared" si="72"/>
        <v>0</v>
      </c>
      <c r="O270" s="4" t="str">
        <f t="shared" si="68"/>
        <v/>
      </c>
      <c r="P270" s="4">
        <f t="shared" si="69"/>
        <v>1.5384615384615385E-2</v>
      </c>
      <c r="U270" s="2" t="s">
        <v>5</v>
      </c>
      <c r="V270" s="2" t="s">
        <v>40</v>
      </c>
      <c r="X270" s="2" t="s">
        <v>103</v>
      </c>
      <c r="Y270" s="2">
        <v>360</v>
      </c>
      <c r="AC270" s="1" t="s">
        <v>644</v>
      </c>
      <c r="AD270" s="60"/>
      <c r="AE270" s="60"/>
    </row>
    <row r="271" spans="1:31" x14ac:dyDescent="0.25">
      <c r="A271" s="2" t="s">
        <v>608</v>
      </c>
      <c r="B271" t="s">
        <v>562</v>
      </c>
      <c r="C271" s="65">
        <v>44.328000000000003</v>
      </c>
      <c r="D271" s="65">
        <v>12.340999999999999</v>
      </c>
      <c r="G271" s="1" t="s">
        <v>614</v>
      </c>
      <c r="H271" s="62">
        <v>100</v>
      </c>
      <c r="I271" s="62">
        <v>150</v>
      </c>
      <c r="J271" s="62">
        <v>50</v>
      </c>
      <c r="K271" s="62">
        <v>70</v>
      </c>
      <c r="L271" s="4">
        <f t="shared" si="70"/>
        <v>0.66666666666666663</v>
      </c>
      <c r="M271" s="4">
        <f t="shared" si="71"/>
        <v>0.33333333333333331</v>
      </c>
      <c r="N271" s="4">
        <f t="shared" si="72"/>
        <v>0.5</v>
      </c>
      <c r="O271" s="4">
        <f t="shared" si="68"/>
        <v>1.4</v>
      </c>
      <c r="P271" s="4">
        <f t="shared" si="69"/>
        <v>0.46666666666666667</v>
      </c>
      <c r="T271" s="2" t="s">
        <v>5</v>
      </c>
      <c r="V271" s="2" t="s">
        <v>40</v>
      </c>
      <c r="X271" s="2" t="s">
        <v>103</v>
      </c>
      <c r="Y271" s="2">
        <v>360</v>
      </c>
      <c r="AC271" s="1" t="s">
        <v>641</v>
      </c>
      <c r="AD271" s="60"/>
      <c r="AE271" s="60"/>
    </row>
    <row r="272" spans="1:31" x14ac:dyDescent="0.25">
      <c r="A272" s="2">
        <v>67</v>
      </c>
      <c r="B272" t="s">
        <v>563</v>
      </c>
      <c r="C272" s="24">
        <v>44.200277777777778</v>
      </c>
      <c r="D272" s="24">
        <v>12.41</v>
      </c>
      <c r="G272" s="1" t="s">
        <v>614</v>
      </c>
      <c r="H272" s="26">
        <v>104.73333333333333</v>
      </c>
      <c r="I272" s="62">
        <v>400</v>
      </c>
      <c r="J272" s="26"/>
      <c r="K272" s="62">
        <v>1</v>
      </c>
      <c r="L272" s="4">
        <f t="shared" si="70"/>
        <v>0.26183333333333336</v>
      </c>
      <c r="M272" s="4">
        <f t="shared" si="71"/>
        <v>0</v>
      </c>
      <c r="N272" s="4">
        <f t="shared" si="72"/>
        <v>0</v>
      </c>
      <c r="O272" s="4" t="str">
        <f t="shared" si="68"/>
        <v/>
      </c>
      <c r="P272" s="4">
        <f t="shared" si="69"/>
        <v>2.5000000000000001E-3</v>
      </c>
      <c r="U272" s="2" t="s">
        <v>5</v>
      </c>
      <c r="V272" s="2" t="s">
        <v>40</v>
      </c>
      <c r="X272" s="2" t="s">
        <v>103</v>
      </c>
      <c r="Y272" s="2">
        <v>330</v>
      </c>
      <c r="AC272" s="1" t="s">
        <v>641</v>
      </c>
      <c r="AD272" s="60"/>
      <c r="AE272" s="60"/>
    </row>
    <row r="273" spans="1:31" x14ac:dyDescent="0.25">
      <c r="A273" s="2">
        <v>68</v>
      </c>
      <c r="B273" t="s">
        <v>564</v>
      </c>
      <c r="C273" s="24">
        <v>44.173611111111107</v>
      </c>
      <c r="D273" s="24">
        <v>12.436944444444444</v>
      </c>
      <c r="G273" s="1" t="s">
        <v>614</v>
      </c>
      <c r="H273" s="26">
        <v>119.57142857142857</v>
      </c>
      <c r="I273" s="62">
        <v>220</v>
      </c>
      <c r="J273" s="62">
        <v>100</v>
      </c>
      <c r="K273" s="62">
        <v>40</v>
      </c>
      <c r="L273" s="4">
        <f t="shared" si="70"/>
        <v>0.54350649350649349</v>
      </c>
      <c r="M273" s="4">
        <f t="shared" si="71"/>
        <v>0.45454545454545453</v>
      </c>
      <c r="N273" s="4">
        <f t="shared" si="72"/>
        <v>0.83632019115890088</v>
      </c>
      <c r="O273" s="4">
        <f t="shared" si="68"/>
        <v>0.4</v>
      </c>
      <c r="P273" s="4">
        <f t="shared" si="69"/>
        <v>0.18181818181818182</v>
      </c>
      <c r="U273" s="2" t="s">
        <v>5</v>
      </c>
      <c r="V273" s="2" t="s">
        <v>40</v>
      </c>
      <c r="X273" s="2" t="s">
        <v>103</v>
      </c>
      <c r="Y273" s="2">
        <v>334</v>
      </c>
      <c r="AC273" s="1" t="s">
        <v>641</v>
      </c>
      <c r="AD273" s="60"/>
      <c r="AE273" s="60"/>
    </row>
    <row r="274" spans="1:31" x14ac:dyDescent="0.25">
      <c r="A274" s="2">
        <v>69</v>
      </c>
      <c r="B274" t="s">
        <v>565</v>
      </c>
      <c r="C274" s="24">
        <v>44.133333333333333</v>
      </c>
      <c r="D274" s="24">
        <v>12.483888888888888</v>
      </c>
      <c r="G274" s="1" t="s">
        <v>614</v>
      </c>
      <c r="H274" s="26">
        <v>100</v>
      </c>
      <c r="I274" s="62">
        <v>230</v>
      </c>
      <c r="J274" s="26"/>
      <c r="K274" s="62">
        <v>1</v>
      </c>
      <c r="L274" s="4">
        <f t="shared" si="70"/>
        <v>0.43478260869565216</v>
      </c>
      <c r="M274" s="4">
        <f t="shared" si="71"/>
        <v>0</v>
      </c>
      <c r="N274" s="4">
        <f t="shared" si="72"/>
        <v>0</v>
      </c>
      <c r="O274" s="4" t="str">
        <f t="shared" si="68"/>
        <v/>
      </c>
      <c r="P274" s="4">
        <f t="shared" si="69"/>
        <v>4.3478260869565218E-3</v>
      </c>
      <c r="U274" s="2" t="s">
        <v>5</v>
      </c>
      <c r="V274" s="2" t="s">
        <v>40</v>
      </c>
      <c r="X274" s="2" t="s">
        <v>103</v>
      </c>
      <c r="Y274" s="2">
        <v>335</v>
      </c>
      <c r="AC274" s="1" t="s">
        <v>641</v>
      </c>
      <c r="AD274" s="60"/>
      <c r="AE274" s="60"/>
    </row>
    <row r="275" spans="1:31" x14ac:dyDescent="0.25">
      <c r="A275" s="2" t="s">
        <v>609</v>
      </c>
      <c r="B275" t="s">
        <v>565</v>
      </c>
      <c r="C275" s="65">
        <v>44.118400000000001</v>
      </c>
      <c r="D275" s="65">
        <v>12.5016</v>
      </c>
      <c r="G275" s="1" t="s">
        <v>614</v>
      </c>
      <c r="H275" s="62">
        <v>115</v>
      </c>
      <c r="I275" s="62">
        <v>150</v>
      </c>
      <c r="J275" s="62">
        <v>100</v>
      </c>
      <c r="K275" s="62">
        <v>40</v>
      </c>
      <c r="L275" s="4">
        <f t="shared" si="70"/>
        <v>0.76666666666666672</v>
      </c>
      <c r="M275" s="4">
        <f t="shared" si="71"/>
        <v>0.66666666666666663</v>
      </c>
      <c r="N275" s="4">
        <f t="shared" si="72"/>
        <v>0.86956521739130432</v>
      </c>
      <c r="O275" s="4">
        <f t="shared" si="68"/>
        <v>0.4</v>
      </c>
      <c r="P275" s="4">
        <f t="shared" si="69"/>
        <v>0.26666666666666666</v>
      </c>
      <c r="U275" s="2" t="s">
        <v>5</v>
      </c>
      <c r="V275" s="2" t="s">
        <v>40</v>
      </c>
      <c r="X275" s="2" t="s">
        <v>103</v>
      </c>
      <c r="Y275" s="2">
        <v>335</v>
      </c>
      <c r="AC275" s="1" t="s">
        <v>641</v>
      </c>
      <c r="AD275" s="60"/>
      <c r="AE275" s="60"/>
    </row>
    <row r="276" spans="1:31" x14ac:dyDescent="0.25">
      <c r="A276" s="2">
        <v>70</v>
      </c>
      <c r="B276" t="s">
        <v>566</v>
      </c>
      <c r="C276" s="24">
        <v>44.086111111111116</v>
      </c>
      <c r="D276" s="24">
        <v>12.543888888888889</v>
      </c>
      <c r="G276" s="1" t="s">
        <v>614</v>
      </c>
      <c r="H276" s="62">
        <v>120</v>
      </c>
      <c r="I276" s="62">
        <v>200</v>
      </c>
      <c r="J276" s="62">
        <v>50</v>
      </c>
      <c r="K276" s="26">
        <v>120.2</v>
      </c>
      <c r="L276" s="4">
        <f t="shared" si="70"/>
        <v>0.6</v>
      </c>
      <c r="M276" s="4">
        <f t="shared" si="71"/>
        <v>0.25</v>
      </c>
      <c r="N276" s="4">
        <f t="shared" si="72"/>
        <v>0.41666666666666669</v>
      </c>
      <c r="O276" s="4">
        <f t="shared" ref="O276:O306" si="73">IF(J276=0,"",K276/J276)</f>
        <v>2.4039999999999999</v>
      </c>
      <c r="P276" s="4">
        <f t="shared" ref="P276:P306" si="74">IF(K276=0,"",K276/I276)</f>
        <v>0.60099999999999998</v>
      </c>
      <c r="T276" s="2" t="s">
        <v>5</v>
      </c>
      <c r="V276" s="2" t="s">
        <v>40</v>
      </c>
      <c r="X276" s="2" t="s">
        <v>103</v>
      </c>
      <c r="Y276" s="2">
        <v>306</v>
      </c>
      <c r="AC276" s="1" t="s">
        <v>641</v>
      </c>
      <c r="AD276" s="60"/>
      <c r="AE276" s="60"/>
    </row>
    <row r="277" spans="1:31" x14ac:dyDescent="0.25">
      <c r="A277" s="2">
        <v>71</v>
      </c>
      <c r="B277" t="s">
        <v>567</v>
      </c>
      <c r="C277" s="24">
        <v>43.982500000000002</v>
      </c>
      <c r="D277" s="24">
        <v>12.694722222222222</v>
      </c>
      <c r="G277" s="1" t="s">
        <v>614</v>
      </c>
      <c r="H277" s="62">
        <v>75</v>
      </c>
      <c r="I277" s="26">
        <v>100</v>
      </c>
      <c r="J277" s="26">
        <v>40.10839285714286</v>
      </c>
      <c r="K277" s="26"/>
      <c r="L277" s="4">
        <f t="shared" si="70"/>
        <v>0.75</v>
      </c>
      <c r="M277" s="4">
        <f t="shared" si="71"/>
        <v>0.40108392857142861</v>
      </c>
      <c r="N277" s="4">
        <f t="shared" si="72"/>
        <v>0.53477857142857144</v>
      </c>
      <c r="O277" s="4">
        <f t="shared" si="73"/>
        <v>0</v>
      </c>
      <c r="P277" s="4" t="str">
        <f t="shared" si="74"/>
        <v/>
      </c>
      <c r="Q277" s="2" t="s">
        <v>5</v>
      </c>
      <c r="V277" s="2" t="s">
        <v>40</v>
      </c>
      <c r="X277" s="2" t="s">
        <v>103</v>
      </c>
      <c r="Y277" s="2">
        <v>307</v>
      </c>
      <c r="AC277" s="1" t="s">
        <v>641</v>
      </c>
      <c r="AD277" s="60"/>
      <c r="AE277" s="60"/>
    </row>
    <row r="278" spans="1:31" x14ac:dyDescent="0.25">
      <c r="A278" s="2" t="s">
        <v>610</v>
      </c>
      <c r="B278" t="s">
        <v>567</v>
      </c>
      <c r="C278" s="24">
        <v>43.982500000000002</v>
      </c>
      <c r="D278" s="24">
        <v>12.694722222222222</v>
      </c>
      <c r="G278" s="1" t="s">
        <v>614</v>
      </c>
      <c r="H278" s="62">
        <v>75</v>
      </c>
      <c r="I278" s="26">
        <v>100</v>
      </c>
      <c r="J278" s="62">
        <v>25</v>
      </c>
      <c r="K278" s="26">
        <v>91.916666666666657</v>
      </c>
      <c r="L278" s="4">
        <f t="shared" si="70"/>
        <v>0.75</v>
      </c>
      <c r="M278" s="4">
        <f t="shared" si="71"/>
        <v>0.25</v>
      </c>
      <c r="N278" s="4">
        <f t="shared" si="72"/>
        <v>0.33333333333333331</v>
      </c>
      <c r="O278" s="4">
        <f t="shared" si="73"/>
        <v>3.6766666666666663</v>
      </c>
      <c r="P278" s="4">
        <f t="shared" si="74"/>
        <v>0.91916666666666658</v>
      </c>
      <c r="T278" s="2" t="s">
        <v>5</v>
      </c>
      <c r="V278" s="2" t="s">
        <v>40</v>
      </c>
      <c r="X278" s="2" t="s">
        <v>103</v>
      </c>
      <c r="Y278" s="2">
        <v>307</v>
      </c>
      <c r="AC278" s="1" t="s">
        <v>641</v>
      </c>
      <c r="AD278" s="60"/>
      <c r="AE278" s="60"/>
    </row>
    <row r="279" spans="1:31" x14ac:dyDescent="0.25">
      <c r="A279" s="2">
        <v>72</v>
      </c>
      <c r="B279" t="s">
        <v>568</v>
      </c>
      <c r="C279" s="24">
        <v>43.969166666666666</v>
      </c>
      <c r="D279" s="24">
        <v>12.736666666666666</v>
      </c>
      <c r="G279" s="1" t="s">
        <v>614</v>
      </c>
      <c r="H279" s="26">
        <v>107.77777777777777</v>
      </c>
      <c r="I279" s="26">
        <v>75</v>
      </c>
      <c r="J279" s="26"/>
      <c r="K279" s="62">
        <v>1</v>
      </c>
      <c r="L279" s="4">
        <f t="shared" si="70"/>
        <v>1.4370370370370369</v>
      </c>
      <c r="M279" s="4">
        <f t="shared" si="71"/>
        <v>0</v>
      </c>
      <c r="N279" s="4">
        <f t="shared" si="72"/>
        <v>0</v>
      </c>
      <c r="O279" s="4" t="str">
        <f t="shared" si="73"/>
        <v/>
      </c>
      <c r="P279" s="4">
        <f t="shared" si="74"/>
        <v>1.3333333333333334E-2</v>
      </c>
      <c r="U279" s="2" t="s">
        <v>5</v>
      </c>
      <c r="V279" s="2" t="s">
        <v>40</v>
      </c>
      <c r="X279" s="2" t="s">
        <v>103</v>
      </c>
      <c r="Y279" s="2">
        <v>308</v>
      </c>
      <c r="AC279" s="1" t="s">
        <v>641</v>
      </c>
      <c r="AD279" s="60"/>
      <c r="AE279" s="60"/>
    </row>
    <row r="280" spans="1:31" x14ac:dyDescent="0.25">
      <c r="A280" s="2" t="s">
        <v>611</v>
      </c>
      <c r="B280" t="s">
        <v>568</v>
      </c>
      <c r="C280" s="65">
        <v>43.968899999999998</v>
      </c>
      <c r="D280" s="65">
        <v>12.7424</v>
      </c>
      <c r="G280" s="1" t="s">
        <v>614</v>
      </c>
      <c r="H280" s="26">
        <v>107.77777777777777</v>
      </c>
      <c r="I280" s="26">
        <v>75</v>
      </c>
      <c r="J280" s="62">
        <v>40</v>
      </c>
      <c r="K280" s="62">
        <v>30</v>
      </c>
      <c r="L280" s="4">
        <f t="shared" si="70"/>
        <v>1.4370370370370369</v>
      </c>
      <c r="M280" s="4">
        <f t="shared" si="71"/>
        <v>0.53333333333333333</v>
      </c>
      <c r="N280" s="4">
        <f t="shared" si="72"/>
        <v>0.37113402061855671</v>
      </c>
      <c r="O280" s="4">
        <f t="shared" si="73"/>
        <v>0.75</v>
      </c>
      <c r="P280" s="4">
        <f t="shared" si="74"/>
        <v>0.4</v>
      </c>
      <c r="T280" s="2" t="s">
        <v>5</v>
      </c>
      <c r="V280" s="2" t="s">
        <v>40</v>
      </c>
      <c r="X280" s="2" t="s">
        <v>103</v>
      </c>
      <c r="Y280" s="2">
        <v>308</v>
      </c>
      <c r="AC280" s="1" t="s">
        <v>641</v>
      </c>
      <c r="AD280" s="60"/>
      <c r="AE280" s="60"/>
    </row>
    <row r="281" spans="1:31" x14ac:dyDescent="0.25">
      <c r="A281" s="2">
        <v>73</v>
      </c>
      <c r="B281" t="s">
        <v>569</v>
      </c>
      <c r="C281" s="24">
        <v>43.967500000000001</v>
      </c>
      <c r="D281" s="24">
        <v>12.756388888888889</v>
      </c>
      <c r="G281" s="1" t="s">
        <v>614</v>
      </c>
      <c r="H281" s="26">
        <v>80.561176470588236</v>
      </c>
      <c r="I281" s="26">
        <v>100</v>
      </c>
      <c r="J281" s="26"/>
      <c r="K281" s="26">
        <v>10.468235294117648</v>
      </c>
      <c r="L281" s="4">
        <f t="shared" si="70"/>
        <v>0.80561176470588236</v>
      </c>
      <c r="M281" s="4">
        <f t="shared" si="71"/>
        <v>0</v>
      </c>
      <c r="N281" s="4">
        <f t="shared" si="72"/>
        <v>0</v>
      </c>
      <c r="O281" s="4" t="str">
        <f t="shared" si="73"/>
        <v/>
      </c>
      <c r="P281" s="4">
        <f t="shared" si="74"/>
        <v>0.10468235294117648</v>
      </c>
      <c r="U281" s="2" t="s">
        <v>5</v>
      </c>
      <c r="V281" s="2" t="s">
        <v>40</v>
      </c>
      <c r="X281" s="2" t="s">
        <v>103</v>
      </c>
      <c r="Y281" s="2">
        <v>292</v>
      </c>
      <c r="AC281" s="1" t="s">
        <v>641</v>
      </c>
      <c r="AD281" s="60"/>
      <c r="AE281" s="60"/>
    </row>
    <row r="282" spans="1:31" x14ac:dyDescent="0.25">
      <c r="A282" s="2">
        <v>74</v>
      </c>
      <c r="B282" t="s">
        <v>570</v>
      </c>
      <c r="C282" s="24">
        <v>43.960555555555558</v>
      </c>
      <c r="D282" s="24">
        <v>12.806666666666667</v>
      </c>
      <c r="G282" s="1" t="s">
        <v>614</v>
      </c>
      <c r="H282" s="26">
        <v>350</v>
      </c>
      <c r="I282" s="26">
        <v>20</v>
      </c>
      <c r="J282" s="26"/>
      <c r="K282" s="26">
        <v>0.71499999999999897</v>
      </c>
      <c r="L282" s="4">
        <f t="shared" si="70"/>
        <v>17.5</v>
      </c>
      <c r="M282" s="4">
        <f t="shared" si="71"/>
        <v>0</v>
      </c>
      <c r="N282" s="4">
        <f t="shared" si="72"/>
        <v>0</v>
      </c>
      <c r="O282" s="4" t="str">
        <f t="shared" si="73"/>
        <v/>
      </c>
      <c r="P282" s="4">
        <f t="shared" si="74"/>
        <v>3.5749999999999948E-2</v>
      </c>
      <c r="U282" s="2" t="s">
        <v>5</v>
      </c>
      <c r="V282" s="2" t="s">
        <v>40</v>
      </c>
      <c r="X282" s="2" t="s">
        <v>103</v>
      </c>
      <c r="Y282" s="2">
        <v>300</v>
      </c>
      <c r="AC282" s="1" t="s">
        <v>641</v>
      </c>
      <c r="AD282" s="60"/>
      <c r="AE282" s="60"/>
    </row>
    <row r="283" spans="1:31" s="64" customFormat="1" x14ac:dyDescent="0.25">
      <c r="A283" s="63">
        <v>75</v>
      </c>
      <c r="B283" s="64" t="s">
        <v>571</v>
      </c>
      <c r="C283" s="65">
        <v>43.962222222222223</v>
      </c>
      <c r="D283" s="65">
        <v>12.804166666666667</v>
      </c>
      <c r="E283" s="66"/>
      <c r="F283" s="66"/>
      <c r="G283" s="66" t="s">
        <v>614</v>
      </c>
      <c r="H283" s="62">
        <v>90</v>
      </c>
      <c r="I283" s="62">
        <v>50</v>
      </c>
      <c r="J283" s="62"/>
      <c r="K283" s="62">
        <v>16.11</v>
      </c>
      <c r="L283" s="67">
        <f t="shared" si="70"/>
        <v>1.8</v>
      </c>
      <c r="M283" s="67">
        <f t="shared" si="71"/>
        <v>0</v>
      </c>
      <c r="N283" s="67">
        <f t="shared" si="72"/>
        <v>0</v>
      </c>
      <c r="O283" s="67" t="str">
        <f t="shared" si="73"/>
        <v/>
      </c>
      <c r="P283" s="67">
        <f t="shared" si="74"/>
        <v>0.32219999999999999</v>
      </c>
      <c r="Q283" s="63"/>
      <c r="R283" s="63"/>
      <c r="S283" s="63"/>
      <c r="T283" s="63" t="s">
        <v>5</v>
      </c>
      <c r="U283" s="63"/>
      <c r="V283" s="63"/>
      <c r="W283" s="63"/>
      <c r="X283" s="63" t="s">
        <v>103</v>
      </c>
      <c r="Y283" s="63">
        <v>296</v>
      </c>
      <c r="Z283" s="63"/>
      <c r="AA283" s="63"/>
      <c r="AB283" s="63"/>
      <c r="AC283" s="66" t="s">
        <v>642</v>
      </c>
      <c r="AD283" s="69"/>
      <c r="AE283" s="69"/>
    </row>
    <row r="284" spans="1:31" x14ac:dyDescent="0.25">
      <c r="A284" s="2">
        <v>76</v>
      </c>
      <c r="B284" t="s">
        <v>572</v>
      </c>
      <c r="C284" s="24">
        <v>43.880833333333335</v>
      </c>
      <c r="D284" s="24">
        <v>12.964166666666666</v>
      </c>
      <c r="G284" s="1" t="s">
        <v>614</v>
      </c>
      <c r="H284" s="26">
        <v>85</v>
      </c>
      <c r="I284" s="26">
        <v>50</v>
      </c>
      <c r="J284" s="26">
        <v>29.25</v>
      </c>
      <c r="K284" s="26"/>
      <c r="L284" s="4">
        <f t="shared" si="70"/>
        <v>1.7</v>
      </c>
      <c r="M284" s="4">
        <f t="shared" si="71"/>
        <v>0.58499999999999996</v>
      </c>
      <c r="N284" s="4">
        <f t="shared" si="72"/>
        <v>0.34411764705882353</v>
      </c>
      <c r="O284" s="4">
        <f t="shared" si="73"/>
        <v>0</v>
      </c>
      <c r="P284" s="4" t="str">
        <f t="shared" si="74"/>
        <v/>
      </c>
      <c r="Q284" s="2" t="s">
        <v>5</v>
      </c>
      <c r="V284" s="2" t="s">
        <v>40</v>
      </c>
      <c r="X284" s="2" t="s">
        <v>103</v>
      </c>
      <c r="Y284" s="2">
        <v>317</v>
      </c>
      <c r="AC284" s="1" t="s">
        <v>641</v>
      </c>
      <c r="AD284" s="60"/>
      <c r="AE284" s="60"/>
    </row>
    <row r="285" spans="1:31" x14ac:dyDescent="0.25">
      <c r="A285" s="2">
        <v>77</v>
      </c>
      <c r="B285" t="s">
        <v>573</v>
      </c>
      <c r="C285" s="65">
        <v>43.826799999999999</v>
      </c>
      <c r="D285" s="65">
        <v>13.0619</v>
      </c>
      <c r="G285" s="1" t="s">
        <v>614</v>
      </c>
      <c r="H285" s="62">
        <v>160</v>
      </c>
      <c r="I285" s="62">
        <v>95</v>
      </c>
      <c r="J285" s="62">
        <v>50</v>
      </c>
      <c r="K285" s="62">
        <v>25</v>
      </c>
      <c r="L285" s="4">
        <f t="shared" si="70"/>
        <v>1.6842105263157894</v>
      </c>
      <c r="M285" s="4">
        <f t="shared" si="71"/>
        <v>0.52631578947368418</v>
      </c>
      <c r="N285" s="4">
        <f t="shared" si="72"/>
        <v>0.3125</v>
      </c>
      <c r="O285" s="4">
        <f t="shared" si="73"/>
        <v>0.5</v>
      </c>
      <c r="P285" s="4">
        <f t="shared" si="74"/>
        <v>0.26315789473684209</v>
      </c>
      <c r="U285" s="2" t="s">
        <v>5</v>
      </c>
      <c r="V285" s="2" t="s">
        <v>40</v>
      </c>
      <c r="X285" s="2" t="s">
        <v>103</v>
      </c>
      <c r="Y285" s="2">
        <v>317</v>
      </c>
      <c r="AC285" s="1" t="s">
        <v>641</v>
      </c>
      <c r="AD285" s="60"/>
      <c r="AE285" s="60"/>
    </row>
    <row r="286" spans="1:31" x14ac:dyDescent="0.25">
      <c r="A286" s="2" t="s">
        <v>612</v>
      </c>
      <c r="B286" t="s">
        <v>573</v>
      </c>
      <c r="C286" s="24">
        <v>43.818611111111117</v>
      </c>
      <c r="D286" s="24">
        <v>13.07</v>
      </c>
      <c r="G286" s="1" t="s">
        <v>614</v>
      </c>
      <c r="H286" s="62">
        <v>250</v>
      </c>
      <c r="I286" s="62">
        <v>45</v>
      </c>
      <c r="J286" s="26">
        <v>167</v>
      </c>
      <c r="K286" s="26"/>
      <c r="L286" s="4">
        <f t="shared" si="70"/>
        <v>5.5555555555555554</v>
      </c>
      <c r="M286" s="4">
        <f t="shared" si="71"/>
        <v>3.7111111111111112</v>
      </c>
      <c r="N286" s="4">
        <f t="shared" si="72"/>
        <v>0.66800000000000004</v>
      </c>
      <c r="O286" s="4">
        <f t="shared" si="73"/>
        <v>0</v>
      </c>
      <c r="P286" s="4" t="str">
        <f t="shared" si="74"/>
        <v/>
      </c>
      <c r="Q286" s="2" t="s">
        <v>5</v>
      </c>
      <c r="V286" s="2" t="s">
        <v>40</v>
      </c>
      <c r="X286" s="2" t="s">
        <v>103</v>
      </c>
      <c r="Y286" s="2">
        <v>317</v>
      </c>
      <c r="AC286" s="1" t="s">
        <v>641</v>
      </c>
      <c r="AD286" s="60"/>
      <c r="AE286" s="60"/>
    </row>
    <row r="287" spans="1:31" x14ac:dyDescent="0.25">
      <c r="A287" s="2">
        <v>78</v>
      </c>
      <c r="B287" t="s">
        <v>574</v>
      </c>
      <c r="C287" s="24">
        <v>43.768055555555556</v>
      </c>
      <c r="D287" s="24">
        <v>13.143888888888888</v>
      </c>
      <c r="G287" s="1" t="s">
        <v>614</v>
      </c>
      <c r="H287" s="62">
        <v>240</v>
      </c>
      <c r="I287" s="62">
        <v>280</v>
      </c>
      <c r="J287" s="62">
        <v>100</v>
      </c>
      <c r="K287" s="62">
        <v>50</v>
      </c>
      <c r="L287" s="4">
        <f t="shared" si="70"/>
        <v>0.8571428571428571</v>
      </c>
      <c r="M287" s="4">
        <f t="shared" si="71"/>
        <v>0.35714285714285715</v>
      </c>
      <c r="N287" s="4">
        <f t="shared" si="72"/>
        <v>0.41666666666666669</v>
      </c>
      <c r="O287" s="4">
        <f t="shared" si="73"/>
        <v>0.5</v>
      </c>
      <c r="P287" s="4">
        <f t="shared" si="74"/>
        <v>0.17857142857142858</v>
      </c>
      <c r="U287" s="2" t="s">
        <v>5</v>
      </c>
      <c r="V287" s="2" t="s">
        <v>40</v>
      </c>
      <c r="X287" s="2" t="s">
        <v>103</v>
      </c>
      <c r="Y287" s="2">
        <v>310</v>
      </c>
      <c r="AC287" s="1" t="s">
        <v>641</v>
      </c>
      <c r="AD287" s="60"/>
      <c r="AE287" s="60"/>
    </row>
    <row r="288" spans="1:31" x14ac:dyDescent="0.25">
      <c r="A288" s="2">
        <v>79</v>
      </c>
      <c r="B288" t="s">
        <v>575</v>
      </c>
      <c r="C288" s="24">
        <v>43.723055555555554</v>
      </c>
      <c r="D288" s="24">
        <v>13.214444444444444</v>
      </c>
      <c r="G288" s="1" t="s">
        <v>614</v>
      </c>
      <c r="H288" s="26">
        <v>70</v>
      </c>
      <c r="I288" s="62">
        <v>150</v>
      </c>
      <c r="J288" s="26"/>
      <c r="K288" s="26">
        <v>24.795833333333331</v>
      </c>
      <c r="L288" s="4">
        <f t="shared" si="70"/>
        <v>0.46666666666666667</v>
      </c>
      <c r="M288" s="4">
        <f t="shared" si="71"/>
        <v>0</v>
      </c>
      <c r="N288" s="4">
        <f t="shared" si="72"/>
        <v>0</v>
      </c>
      <c r="O288" s="4" t="str">
        <f t="shared" si="73"/>
        <v/>
      </c>
      <c r="P288" s="4">
        <f t="shared" si="74"/>
        <v>0.16530555555555554</v>
      </c>
      <c r="U288" s="2" t="s">
        <v>5</v>
      </c>
      <c r="V288" s="2" t="s">
        <v>40</v>
      </c>
      <c r="X288" s="2" t="s">
        <v>103</v>
      </c>
      <c r="Y288" s="2">
        <v>306</v>
      </c>
      <c r="AC288" s="1" t="s">
        <v>641</v>
      </c>
      <c r="AD288" s="60"/>
      <c r="AE288" s="60"/>
    </row>
    <row r="289" spans="1:31" x14ac:dyDescent="0.25">
      <c r="A289" s="2" t="s">
        <v>493</v>
      </c>
      <c r="B289" t="s">
        <v>575</v>
      </c>
      <c r="C289" s="65">
        <v>43.734299999999998</v>
      </c>
      <c r="D289" s="65">
        <v>13.197900000000001</v>
      </c>
      <c r="G289" s="1" t="s">
        <v>614</v>
      </c>
      <c r="H289" s="26">
        <v>60</v>
      </c>
      <c r="I289" s="62">
        <v>250</v>
      </c>
      <c r="J289" s="26"/>
      <c r="K289" s="26">
        <v>4.3449999999999989</v>
      </c>
      <c r="L289" s="4">
        <f t="shared" si="70"/>
        <v>0.24</v>
      </c>
      <c r="M289" s="4">
        <f t="shared" si="71"/>
        <v>0</v>
      </c>
      <c r="N289" s="4">
        <f t="shared" si="72"/>
        <v>0</v>
      </c>
      <c r="O289" s="4" t="str">
        <f t="shared" si="73"/>
        <v/>
      </c>
      <c r="P289" s="4">
        <f t="shared" si="74"/>
        <v>1.7379999999999996E-2</v>
      </c>
      <c r="U289" s="2" t="s">
        <v>5</v>
      </c>
      <c r="V289" s="2" t="s">
        <v>40</v>
      </c>
      <c r="X289" s="2" t="s">
        <v>103</v>
      </c>
      <c r="Y289" s="2">
        <v>306</v>
      </c>
      <c r="AC289" s="1" t="s">
        <v>641</v>
      </c>
      <c r="AD289" s="60"/>
      <c r="AE289" s="60"/>
    </row>
    <row r="290" spans="1:31" x14ac:dyDescent="0.25">
      <c r="A290" s="2">
        <v>80</v>
      </c>
      <c r="B290" t="s">
        <v>576</v>
      </c>
      <c r="C290" s="24">
        <v>43.614444444444445</v>
      </c>
      <c r="D290" s="24">
        <v>13.441666666666666</v>
      </c>
      <c r="G290" s="1" t="s">
        <v>614</v>
      </c>
      <c r="H290" s="26">
        <v>70</v>
      </c>
      <c r="I290" s="26">
        <v>130</v>
      </c>
      <c r="J290" s="26"/>
      <c r="K290" s="62">
        <v>1</v>
      </c>
      <c r="L290" s="4">
        <f t="shared" si="70"/>
        <v>0.53846153846153844</v>
      </c>
      <c r="M290" s="4">
        <f t="shared" si="71"/>
        <v>0</v>
      </c>
      <c r="N290" s="4">
        <f t="shared" si="72"/>
        <v>0</v>
      </c>
      <c r="O290" s="4" t="str">
        <f t="shared" si="73"/>
        <v/>
      </c>
      <c r="P290" s="4">
        <f t="shared" si="74"/>
        <v>7.6923076923076927E-3</v>
      </c>
      <c r="U290" s="2" t="s">
        <v>5</v>
      </c>
      <c r="V290" s="2" t="s">
        <v>40</v>
      </c>
      <c r="X290" s="2" t="s">
        <v>103</v>
      </c>
      <c r="Y290" s="2">
        <v>297</v>
      </c>
      <c r="AC290" s="1" t="s">
        <v>641</v>
      </c>
      <c r="AD290" s="60"/>
      <c r="AE290" s="60"/>
    </row>
    <row r="291" spans="1:31" x14ac:dyDescent="0.25">
      <c r="A291" s="2">
        <v>81</v>
      </c>
      <c r="B291" t="s">
        <v>577</v>
      </c>
      <c r="C291" s="24">
        <v>43.617222222222225</v>
      </c>
      <c r="D291" s="24">
        <v>13.53361111111111</v>
      </c>
      <c r="G291" s="1" t="s">
        <v>614</v>
      </c>
      <c r="H291" s="26">
        <v>100</v>
      </c>
      <c r="I291" s="26">
        <v>65</v>
      </c>
      <c r="J291" s="26"/>
      <c r="K291" s="26">
        <v>2.0949999999999953</v>
      </c>
      <c r="L291" s="4">
        <f t="shared" si="70"/>
        <v>1.5384615384615385</v>
      </c>
      <c r="M291" s="4">
        <f t="shared" si="71"/>
        <v>0</v>
      </c>
      <c r="N291" s="4">
        <f t="shared" si="72"/>
        <v>0</v>
      </c>
      <c r="O291" s="4" t="str">
        <f t="shared" si="73"/>
        <v/>
      </c>
      <c r="P291" s="4">
        <f t="shared" si="74"/>
        <v>3.223076923076916E-2</v>
      </c>
      <c r="U291" s="2" t="s">
        <v>5</v>
      </c>
      <c r="V291" s="2" t="s">
        <v>5</v>
      </c>
      <c r="X291" s="2" t="s">
        <v>103</v>
      </c>
      <c r="Y291" s="2">
        <v>327</v>
      </c>
      <c r="AD291" s="60"/>
      <c r="AE291" s="60"/>
    </row>
    <row r="292" spans="1:31" x14ac:dyDescent="0.25">
      <c r="A292" s="2">
        <v>82</v>
      </c>
      <c r="B292" t="s">
        <v>578</v>
      </c>
      <c r="C292" s="65">
        <v>43.448999999999998</v>
      </c>
      <c r="D292" s="65">
        <v>13.656000000000001</v>
      </c>
      <c r="G292" s="1" t="s">
        <v>614</v>
      </c>
      <c r="H292" s="62">
        <v>60</v>
      </c>
      <c r="I292" s="62">
        <v>60</v>
      </c>
      <c r="J292" s="62">
        <v>30</v>
      </c>
      <c r="K292" s="62">
        <v>30</v>
      </c>
      <c r="L292" s="4">
        <f t="shared" si="70"/>
        <v>1</v>
      </c>
      <c r="M292" s="4">
        <f t="shared" si="71"/>
        <v>0.5</v>
      </c>
      <c r="N292" s="4">
        <f t="shared" si="72"/>
        <v>0.5</v>
      </c>
      <c r="O292" s="4">
        <f t="shared" si="73"/>
        <v>1</v>
      </c>
      <c r="P292" s="4">
        <f t="shared" si="74"/>
        <v>0.5</v>
      </c>
      <c r="T292" s="2" t="s">
        <v>5</v>
      </c>
      <c r="V292" s="2" t="s">
        <v>40</v>
      </c>
      <c r="X292" s="2" t="s">
        <v>103</v>
      </c>
      <c r="Y292" s="2">
        <v>340</v>
      </c>
      <c r="AC292" s="1" t="s">
        <v>641</v>
      </c>
      <c r="AD292" s="60"/>
      <c r="AE292" s="60"/>
    </row>
    <row r="293" spans="1:31" x14ac:dyDescent="0.25">
      <c r="A293" s="2">
        <v>83</v>
      </c>
      <c r="B293" t="s">
        <v>579</v>
      </c>
      <c r="C293" s="65">
        <v>43.363100000000003</v>
      </c>
      <c r="D293" s="65">
        <v>13.6988</v>
      </c>
      <c r="G293" s="1" t="s">
        <v>614</v>
      </c>
      <c r="H293" s="26">
        <v>75</v>
      </c>
      <c r="I293" s="26">
        <v>65</v>
      </c>
      <c r="J293" s="26"/>
      <c r="K293" s="62">
        <v>15</v>
      </c>
      <c r="L293" s="4">
        <f t="shared" si="70"/>
        <v>1.1538461538461537</v>
      </c>
      <c r="M293" s="4">
        <f t="shared" si="71"/>
        <v>0</v>
      </c>
      <c r="N293" s="4">
        <f t="shared" si="72"/>
        <v>0</v>
      </c>
      <c r="O293" s="4" t="str">
        <f t="shared" si="73"/>
        <v/>
      </c>
      <c r="P293" s="4">
        <f t="shared" si="74"/>
        <v>0.23076923076923078</v>
      </c>
      <c r="T293" s="2" t="s">
        <v>5</v>
      </c>
      <c r="V293" s="2" t="s">
        <v>40</v>
      </c>
      <c r="X293" s="2" t="s">
        <v>103</v>
      </c>
      <c r="Y293" s="2">
        <v>347</v>
      </c>
      <c r="AC293" s="1" t="s">
        <v>641</v>
      </c>
      <c r="AD293" s="60"/>
      <c r="AE293" s="60"/>
    </row>
    <row r="294" spans="1:31" x14ac:dyDescent="0.25">
      <c r="A294" s="2" t="s">
        <v>494</v>
      </c>
      <c r="B294" t="s">
        <v>579</v>
      </c>
      <c r="C294" s="65">
        <v>43.366999999999997</v>
      </c>
      <c r="D294" s="65">
        <v>13.6965</v>
      </c>
      <c r="G294" s="1" t="s">
        <v>614</v>
      </c>
      <c r="H294" s="26">
        <v>85</v>
      </c>
      <c r="I294" s="26">
        <v>110</v>
      </c>
      <c r="J294" s="26"/>
      <c r="K294" s="26">
        <v>1.8299999999999983</v>
      </c>
      <c r="L294" s="4">
        <f t="shared" si="70"/>
        <v>0.77272727272727271</v>
      </c>
      <c r="M294" s="4">
        <f t="shared" si="71"/>
        <v>0</v>
      </c>
      <c r="N294" s="4">
        <f t="shared" si="72"/>
        <v>0</v>
      </c>
      <c r="O294" s="4" t="str">
        <f t="shared" si="73"/>
        <v/>
      </c>
      <c r="P294" s="4">
        <f t="shared" si="74"/>
        <v>1.6636363636363619E-2</v>
      </c>
      <c r="U294" s="2" t="s">
        <v>5</v>
      </c>
      <c r="V294" s="2" t="s">
        <v>40</v>
      </c>
      <c r="X294" s="2" t="s">
        <v>103</v>
      </c>
      <c r="Y294" s="2">
        <v>347</v>
      </c>
      <c r="AC294" s="1" t="s">
        <v>641</v>
      </c>
      <c r="AD294" s="60"/>
      <c r="AE294" s="60"/>
    </row>
    <row r="295" spans="1:31" x14ac:dyDescent="0.25">
      <c r="A295" s="2" t="s">
        <v>495</v>
      </c>
      <c r="B295" t="s">
        <v>579</v>
      </c>
      <c r="C295" s="24">
        <v>43.359722222222224</v>
      </c>
      <c r="D295" s="24">
        <v>13.699444444444445</v>
      </c>
      <c r="G295" s="1" t="s">
        <v>614</v>
      </c>
      <c r="H295" s="26">
        <v>40</v>
      </c>
      <c r="I295" s="62">
        <v>50</v>
      </c>
      <c r="J295" s="26"/>
      <c r="K295" s="62">
        <v>2</v>
      </c>
      <c r="L295" s="4">
        <f t="shared" si="70"/>
        <v>0.8</v>
      </c>
      <c r="M295" s="4">
        <f t="shared" si="71"/>
        <v>0</v>
      </c>
      <c r="N295" s="4">
        <f t="shared" si="72"/>
        <v>0</v>
      </c>
      <c r="O295" s="4" t="str">
        <f t="shared" si="73"/>
        <v/>
      </c>
      <c r="P295" s="4">
        <f t="shared" si="74"/>
        <v>0.04</v>
      </c>
      <c r="U295" s="2" t="s">
        <v>5</v>
      </c>
      <c r="V295" s="2" t="s">
        <v>5</v>
      </c>
      <c r="X295" s="2" t="s">
        <v>103</v>
      </c>
      <c r="Y295" s="2">
        <v>347</v>
      </c>
      <c r="AD295" s="60"/>
      <c r="AE295" s="60"/>
    </row>
    <row r="296" spans="1:31" x14ac:dyDescent="0.25">
      <c r="A296" s="2">
        <v>84</v>
      </c>
      <c r="B296" t="s">
        <v>580</v>
      </c>
      <c r="C296" s="65">
        <v>43.3262</v>
      </c>
      <c r="D296" s="65">
        <v>13.716699999999999</v>
      </c>
      <c r="G296" s="1" t="s">
        <v>614</v>
      </c>
      <c r="H296" s="26">
        <v>100</v>
      </c>
      <c r="I296" s="62">
        <v>100</v>
      </c>
      <c r="J296" s="26"/>
      <c r="K296" s="62">
        <v>1</v>
      </c>
      <c r="L296" s="4">
        <f t="shared" si="70"/>
        <v>1</v>
      </c>
      <c r="M296" s="4">
        <f t="shared" si="71"/>
        <v>0</v>
      </c>
      <c r="N296" s="4">
        <f t="shared" si="72"/>
        <v>0</v>
      </c>
      <c r="O296" s="4" t="str">
        <f t="shared" si="73"/>
        <v/>
      </c>
      <c r="P296" s="4">
        <f t="shared" si="74"/>
        <v>0.01</v>
      </c>
      <c r="T296" s="2" t="s">
        <v>5</v>
      </c>
      <c r="V296" s="2" t="s">
        <v>40</v>
      </c>
      <c r="X296" s="2" t="s">
        <v>103</v>
      </c>
      <c r="Y296" s="2">
        <v>351</v>
      </c>
      <c r="AC296" s="1" t="s">
        <v>641</v>
      </c>
      <c r="AD296" s="60"/>
      <c r="AE296" s="60"/>
    </row>
    <row r="297" spans="1:31" x14ac:dyDescent="0.25">
      <c r="A297" s="2">
        <v>85</v>
      </c>
      <c r="B297" t="s">
        <v>581</v>
      </c>
      <c r="C297" s="24">
        <v>43.205833333333338</v>
      </c>
      <c r="D297" s="24">
        <v>13.78888888888889</v>
      </c>
      <c r="G297" s="1" t="s">
        <v>614</v>
      </c>
      <c r="H297" s="26">
        <v>60</v>
      </c>
      <c r="I297" s="26">
        <v>100</v>
      </c>
      <c r="J297" s="26"/>
      <c r="K297" s="26">
        <v>10.594999999999999</v>
      </c>
      <c r="L297" s="4">
        <f t="shared" si="70"/>
        <v>0.6</v>
      </c>
      <c r="M297" s="4">
        <f t="shared" si="71"/>
        <v>0</v>
      </c>
      <c r="N297" s="4">
        <f t="shared" si="72"/>
        <v>0</v>
      </c>
      <c r="O297" s="4" t="str">
        <f t="shared" si="73"/>
        <v/>
      </c>
      <c r="P297" s="4">
        <f t="shared" si="74"/>
        <v>0.10594999999999999</v>
      </c>
      <c r="U297" s="2" t="s">
        <v>5</v>
      </c>
      <c r="V297" s="2" t="s">
        <v>5</v>
      </c>
      <c r="X297" s="2" t="s">
        <v>103</v>
      </c>
      <c r="Y297" s="2">
        <v>2</v>
      </c>
      <c r="AD297" s="60"/>
      <c r="AE297" s="60"/>
    </row>
    <row r="298" spans="1:31" x14ac:dyDescent="0.25">
      <c r="A298" s="2">
        <v>86</v>
      </c>
      <c r="B298" t="s">
        <v>582</v>
      </c>
      <c r="C298" s="65">
        <v>43.109400000000001</v>
      </c>
      <c r="D298" s="65">
        <v>13.8392</v>
      </c>
      <c r="G298" s="1" t="s">
        <v>614</v>
      </c>
      <c r="H298" s="26">
        <v>80</v>
      </c>
      <c r="I298" s="26">
        <v>100</v>
      </c>
      <c r="J298" s="62">
        <v>40</v>
      </c>
      <c r="K298" s="26">
        <v>46.688928571428569</v>
      </c>
      <c r="L298" s="4">
        <f t="shared" si="70"/>
        <v>0.8</v>
      </c>
      <c r="M298" s="4">
        <f t="shared" si="71"/>
        <v>0.4</v>
      </c>
      <c r="N298" s="4">
        <f t="shared" si="72"/>
        <v>0.5</v>
      </c>
      <c r="O298" s="4">
        <f t="shared" si="73"/>
        <v>1.1672232142857142</v>
      </c>
      <c r="P298" s="4">
        <f t="shared" si="74"/>
        <v>0.46688928571428567</v>
      </c>
      <c r="T298" s="2" t="s">
        <v>5</v>
      </c>
      <c r="V298" s="2" t="s">
        <v>40</v>
      </c>
      <c r="X298" s="2" t="s">
        <v>103</v>
      </c>
      <c r="Y298" s="2">
        <v>340</v>
      </c>
      <c r="AC298" s="1" t="s">
        <v>641</v>
      </c>
      <c r="AD298" s="60"/>
      <c r="AE298" s="60"/>
    </row>
    <row r="299" spans="1:31" x14ac:dyDescent="0.25">
      <c r="A299" s="2" t="s">
        <v>496</v>
      </c>
      <c r="B299" t="s">
        <v>582</v>
      </c>
      <c r="C299" s="65">
        <v>43.1218</v>
      </c>
      <c r="D299" s="65">
        <v>13.8323</v>
      </c>
      <c r="G299" s="1" t="s">
        <v>614</v>
      </c>
      <c r="H299" s="26">
        <v>70</v>
      </c>
      <c r="I299" s="62">
        <v>120</v>
      </c>
      <c r="J299" s="26"/>
      <c r="K299" s="62">
        <v>1</v>
      </c>
      <c r="L299" s="4">
        <f t="shared" si="70"/>
        <v>0.58333333333333337</v>
      </c>
      <c r="M299" s="4">
        <f t="shared" si="71"/>
        <v>0</v>
      </c>
      <c r="N299" s="4">
        <f t="shared" si="72"/>
        <v>0</v>
      </c>
      <c r="O299" s="4" t="str">
        <f t="shared" si="73"/>
        <v/>
      </c>
      <c r="P299" s="4">
        <f t="shared" si="74"/>
        <v>8.3333333333333332E-3</v>
      </c>
      <c r="U299" s="2" t="s">
        <v>5</v>
      </c>
      <c r="V299" s="2" t="s">
        <v>40</v>
      </c>
      <c r="X299" s="2" t="s">
        <v>103</v>
      </c>
      <c r="Y299" s="2">
        <v>340</v>
      </c>
      <c r="AC299" s="1" t="s">
        <v>641</v>
      </c>
      <c r="AD299" s="60"/>
      <c r="AE299" s="60"/>
    </row>
    <row r="300" spans="1:31" x14ac:dyDescent="0.25">
      <c r="A300" s="2">
        <v>87</v>
      </c>
      <c r="B300" t="s">
        <v>583</v>
      </c>
      <c r="C300" s="24">
        <v>43.077222222222225</v>
      </c>
      <c r="D300" s="24">
        <v>13.848055555555556</v>
      </c>
      <c r="G300" s="1" t="s">
        <v>614</v>
      </c>
      <c r="H300" s="26">
        <v>80</v>
      </c>
      <c r="I300" s="26">
        <v>120</v>
      </c>
      <c r="J300" s="26"/>
      <c r="K300" s="26">
        <v>2.3150000000000048</v>
      </c>
      <c r="L300" s="4">
        <f t="shared" si="70"/>
        <v>0.66666666666666663</v>
      </c>
      <c r="M300" s="4">
        <f t="shared" si="71"/>
        <v>0</v>
      </c>
      <c r="N300" s="4">
        <f t="shared" si="72"/>
        <v>0</v>
      </c>
      <c r="O300" s="4" t="str">
        <f t="shared" si="73"/>
        <v/>
      </c>
      <c r="P300" s="4">
        <f t="shared" si="74"/>
        <v>1.9291666666666707E-2</v>
      </c>
      <c r="U300" s="2" t="s">
        <v>5</v>
      </c>
      <c r="V300" s="2" t="s">
        <v>40</v>
      </c>
      <c r="X300" s="2" t="s">
        <v>103</v>
      </c>
      <c r="Y300" s="2">
        <v>352</v>
      </c>
      <c r="AC300" s="1" t="s">
        <v>641</v>
      </c>
      <c r="AD300" s="60"/>
      <c r="AE300" s="60"/>
    </row>
    <row r="301" spans="1:31" x14ac:dyDescent="0.25">
      <c r="A301" s="2">
        <v>88</v>
      </c>
      <c r="B301" t="s">
        <v>584</v>
      </c>
      <c r="C301" s="24">
        <v>43.026388888888889</v>
      </c>
      <c r="D301" s="24">
        <v>13.858611111111111</v>
      </c>
      <c r="G301" s="1" t="s">
        <v>614</v>
      </c>
      <c r="H301" s="26">
        <v>80</v>
      </c>
      <c r="I301" s="26">
        <v>150</v>
      </c>
      <c r="J301" s="62"/>
      <c r="K301" s="26">
        <v>29.759999999999998</v>
      </c>
      <c r="L301" s="4">
        <f t="shared" si="70"/>
        <v>0.53333333333333333</v>
      </c>
      <c r="M301" s="4">
        <f t="shared" si="71"/>
        <v>0</v>
      </c>
      <c r="N301" s="4">
        <f t="shared" si="72"/>
        <v>0</v>
      </c>
      <c r="O301" s="4" t="str">
        <f t="shared" si="73"/>
        <v/>
      </c>
      <c r="P301" s="4">
        <f t="shared" si="74"/>
        <v>0.19839999999999999</v>
      </c>
      <c r="T301" s="2" t="s">
        <v>5</v>
      </c>
      <c r="V301" s="2" t="s">
        <v>40</v>
      </c>
      <c r="X301" s="2" t="s">
        <v>103</v>
      </c>
      <c r="Y301" s="2">
        <v>352</v>
      </c>
      <c r="AC301" s="1" t="s">
        <v>641</v>
      </c>
      <c r="AD301" s="60"/>
      <c r="AE301" s="60"/>
    </row>
    <row r="302" spans="1:31" x14ac:dyDescent="0.25">
      <c r="A302" s="2">
        <v>89</v>
      </c>
      <c r="B302" t="s">
        <v>585</v>
      </c>
      <c r="C302" s="65">
        <v>42.9908</v>
      </c>
      <c r="D302" s="65">
        <v>13.872999999999999</v>
      </c>
      <c r="G302" s="1" t="s">
        <v>614</v>
      </c>
      <c r="H302" s="62">
        <v>200</v>
      </c>
      <c r="I302" s="62">
        <v>150</v>
      </c>
      <c r="J302" s="62">
        <v>100</v>
      </c>
      <c r="K302" s="62">
        <v>50</v>
      </c>
      <c r="L302" s="4">
        <f t="shared" si="70"/>
        <v>1.3333333333333333</v>
      </c>
      <c r="M302" s="4">
        <f t="shared" si="71"/>
        <v>0.66666666666666663</v>
      </c>
      <c r="N302" s="4">
        <f t="shared" si="72"/>
        <v>0.5</v>
      </c>
      <c r="O302" s="4">
        <f t="shared" si="73"/>
        <v>0.5</v>
      </c>
      <c r="P302" s="4">
        <f t="shared" si="74"/>
        <v>0.33333333333333331</v>
      </c>
      <c r="T302" s="2" t="s">
        <v>5</v>
      </c>
      <c r="V302" s="2" t="s">
        <v>40</v>
      </c>
      <c r="X302" s="2" t="s">
        <v>103</v>
      </c>
      <c r="Y302" s="2">
        <v>344</v>
      </c>
      <c r="AC302" s="1" t="s">
        <v>641</v>
      </c>
      <c r="AD302" s="60"/>
      <c r="AE302" s="60"/>
    </row>
    <row r="303" spans="1:31" x14ac:dyDescent="0.25">
      <c r="A303" s="2">
        <v>90</v>
      </c>
      <c r="B303" t="s">
        <v>586</v>
      </c>
      <c r="C303" s="24">
        <v>42.975555555555559</v>
      </c>
      <c r="D303" s="24">
        <v>13.876944444444446</v>
      </c>
      <c r="G303" s="1" t="s">
        <v>614</v>
      </c>
      <c r="H303" s="26">
        <v>550</v>
      </c>
      <c r="I303" s="62">
        <v>100</v>
      </c>
      <c r="J303" s="26"/>
      <c r="K303" s="62">
        <v>1</v>
      </c>
      <c r="L303" s="4">
        <f t="shared" si="70"/>
        <v>5.5</v>
      </c>
      <c r="M303" s="4">
        <f t="shared" si="71"/>
        <v>0</v>
      </c>
      <c r="N303" s="4">
        <f t="shared" si="72"/>
        <v>0</v>
      </c>
      <c r="O303" s="4" t="str">
        <f t="shared" si="73"/>
        <v/>
      </c>
      <c r="P303" s="4">
        <f t="shared" si="74"/>
        <v>0.01</v>
      </c>
      <c r="U303" s="2" t="s">
        <v>5</v>
      </c>
      <c r="V303" s="2" t="s">
        <v>40</v>
      </c>
      <c r="X303" s="2" t="s">
        <v>103</v>
      </c>
      <c r="Y303" s="2">
        <v>346</v>
      </c>
      <c r="AC303" s="1" t="s">
        <v>641</v>
      </c>
      <c r="AD303" s="60"/>
      <c r="AE303" s="60"/>
    </row>
    <row r="304" spans="1:31" x14ac:dyDescent="0.25">
      <c r="A304" s="2">
        <v>91</v>
      </c>
      <c r="B304" t="s">
        <v>587</v>
      </c>
      <c r="C304" s="24">
        <v>42.926944444444445</v>
      </c>
      <c r="D304" s="24">
        <v>13.908611111111112</v>
      </c>
      <c r="G304" s="1" t="s">
        <v>614</v>
      </c>
      <c r="H304" s="62">
        <v>60</v>
      </c>
      <c r="I304" s="62">
        <v>200</v>
      </c>
      <c r="J304" s="26"/>
      <c r="K304" s="62">
        <v>1</v>
      </c>
      <c r="L304" s="4">
        <f t="shared" si="70"/>
        <v>0.3</v>
      </c>
      <c r="M304" s="4">
        <f t="shared" si="71"/>
        <v>0</v>
      </c>
      <c r="N304" s="4">
        <f t="shared" si="72"/>
        <v>0</v>
      </c>
      <c r="O304" s="4" t="str">
        <f t="shared" si="73"/>
        <v/>
      </c>
      <c r="P304" s="4">
        <f t="shared" si="74"/>
        <v>5.0000000000000001E-3</v>
      </c>
      <c r="U304" s="2" t="s">
        <v>5</v>
      </c>
      <c r="V304" s="2" t="s">
        <v>40</v>
      </c>
      <c r="X304" s="2" t="s">
        <v>103</v>
      </c>
      <c r="Y304" s="2">
        <v>339</v>
      </c>
      <c r="AC304" s="1" t="s">
        <v>641</v>
      </c>
      <c r="AD304" s="60"/>
      <c r="AE304" s="60"/>
    </row>
    <row r="305" spans="1:31" x14ac:dyDescent="0.25">
      <c r="A305" s="2">
        <v>92</v>
      </c>
      <c r="B305" t="s">
        <v>588</v>
      </c>
      <c r="C305" s="24">
        <v>41.120555555555555</v>
      </c>
      <c r="D305" s="24">
        <v>16.884999999999998</v>
      </c>
      <c r="G305" s="1" t="s">
        <v>614</v>
      </c>
      <c r="H305" s="26">
        <v>100</v>
      </c>
      <c r="I305" s="26">
        <v>100</v>
      </c>
      <c r="J305" s="26"/>
      <c r="K305" s="62">
        <v>1</v>
      </c>
      <c r="L305" s="4">
        <f t="shared" si="70"/>
        <v>1</v>
      </c>
      <c r="M305" s="4">
        <f t="shared" si="71"/>
        <v>0</v>
      </c>
      <c r="N305" s="4">
        <f t="shared" si="72"/>
        <v>0</v>
      </c>
      <c r="O305" s="4" t="str">
        <f t="shared" si="73"/>
        <v/>
      </c>
      <c r="P305" s="4">
        <f t="shared" si="74"/>
        <v>0.01</v>
      </c>
      <c r="U305" s="2" t="s">
        <v>5</v>
      </c>
      <c r="V305" s="2" t="s">
        <v>40</v>
      </c>
      <c r="X305" s="2" t="s">
        <v>103</v>
      </c>
      <c r="Y305" s="2">
        <v>295</v>
      </c>
      <c r="AC305" s="1" t="s">
        <v>641</v>
      </c>
      <c r="AD305" s="60"/>
      <c r="AE305" s="60"/>
    </row>
    <row r="306" spans="1:31" x14ac:dyDescent="0.25">
      <c r="A306" s="2">
        <v>93</v>
      </c>
      <c r="B306" t="s">
        <v>589</v>
      </c>
      <c r="C306" s="24">
        <v>40.540555555555557</v>
      </c>
      <c r="D306" s="24">
        <v>18.068888888888889</v>
      </c>
      <c r="G306" s="1" t="s">
        <v>614</v>
      </c>
      <c r="H306" s="26">
        <v>125</v>
      </c>
      <c r="I306" s="26">
        <v>100</v>
      </c>
      <c r="J306" s="26">
        <v>34.214166666666671</v>
      </c>
      <c r="K306" s="26"/>
      <c r="L306" s="4">
        <f t="shared" si="70"/>
        <v>1.25</v>
      </c>
      <c r="M306" s="4">
        <f t="shared" si="71"/>
        <v>0.34214166666666673</v>
      </c>
      <c r="N306" s="4">
        <f t="shared" si="72"/>
        <v>0.27371333333333336</v>
      </c>
      <c r="O306" s="4">
        <f t="shared" si="73"/>
        <v>0</v>
      </c>
      <c r="P306" s="4" t="str">
        <f t="shared" si="74"/>
        <v/>
      </c>
      <c r="Q306" s="2" t="s">
        <v>5</v>
      </c>
      <c r="V306" s="2" t="s">
        <v>5</v>
      </c>
      <c r="X306" s="2" t="s">
        <v>103</v>
      </c>
      <c r="Y306" s="2">
        <v>301</v>
      </c>
      <c r="AD306" s="60"/>
      <c r="AE306" s="60"/>
    </row>
  </sheetData>
  <sortState xmlns:xlrd2="http://schemas.microsoft.com/office/spreadsheetml/2017/richdata2" ref="A174:AC190">
    <sortCondition ref="L174:L190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5D0D-C332-4116-BED5-09F1FD4F6377}">
  <dimension ref="A1:AC265"/>
  <sheetViews>
    <sheetView zoomScaleNormal="100" workbookViewId="0"/>
  </sheetViews>
  <sheetFormatPr baseColWidth="10" defaultRowHeight="15" x14ac:dyDescent="0.25"/>
  <sheetData>
    <row r="1" spans="1:2" x14ac:dyDescent="0.25">
      <c r="A1" t="s">
        <v>320</v>
      </c>
    </row>
    <row r="2" spans="1:2" x14ac:dyDescent="0.25">
      <c r="A2" t="s">
        <v>321</v>
      </c>
    </row>
    <row r="3" spans="1:2" x14ac:dyDescent="0.25">
      <c r="A3" t="s">
        <v>322</v>
      </c>
    </row>
    <row r="4" spans="1:2" x14ac:dyDescent="0.25">
      <c r="A4" s="1" t="s">
        <v>318</v>
      </c>
    </row>
    <row r="5" spans="1:2" x14ac:dyDescent="0.25">
      <c r="B5" s="1" t="s">
        <v>323</v>
      </c>
    </row>
    <row r="6" spans="1:2" x14ac:dyDescent="0.25">
      <c r="B6" s="1" t="s">
        <v>347</v>
      </c>
    </row>
    <row r="7" spans="1:2" x14ac:dyDescent="0.25">
      <c r="B7" s="1" t="s">
        <v>319</v>
      </c>
    </row>
    <row r="8" spans="1:2" x14ac:dyDescent="0.25">
      <c r="B8" s="1" t="s">
        <v>324</v>
      </c>
    </row>
    <row r="9" spans="1:2" x14ac:dyDescent="0.25">
      <c r="A9" s="1" t="s">
        <v>480</v>
      </c>
    </row>
    <row r="10" spans="1:2" x14ac:dyDescent="0.25">
      <c r="A10" s="1" t="s">
        <v>326</v>
      </c>
    </row>
    <row r="12" spans="1:2" x14ac:dyDescent="0.25">
      <c r="A12" t="s">
        <v>366</v>
      </c>
    </row>
    <row r="13" spans="1:2" x14ac:dyDescent="0.25">
      <c r="A13" t="s">
        <v>325</v>
      </c>
    </row>
    <row r="15" spans="1:2" x14ac:dyDescent="0.25">
      <c r="A15" t="s">
        <v>668</v>
      </c>
    </row>
    <row r="16" spans="1:2" x14ac:dyDescent="0.25">
      <c r="A16" s="1"/>
    </row>
    <row r="17" spans="1:17" x14ac:dyDescent="0.25">
      <c r="A17" t="s">
        <v>327</v>
      </c>
    </row>
    <row r="18" spans="1:17" x14ac:dyDescent="0.25">
      <c r="A18" s="1"/>
    </row>
    <row r="19" spans="1:17" x14ac:dyDescent="0.25">
      <c r="A19" s="1" t="s">
        <v>342</v>
      </c>
    </row>
    <row r="20" spans="1:17" x14ac:dyDescent="0.25">
      <c r="J20" t="s">
        <v>316</v>
      </c>
      <c r="P20" t="s">
        <v>315</v>
      </c>
    </row>
    <row r="26" spans="1:17" x14ac:dyDescent="0.25">
      <c r="P26" s="2" t="s">
        <v>5</v>
      </c>
      <c r="Q26" s="2" t="s">
        <v>196</v>
      </c>
    </row>
    <row r="27" spans="1:17" x14ac:dyDescent="0.25">
      <c r="P27" s="2">
        <v>0</v>
      </c>
      <c r="Q27" s="2">
        <v>0</v>
      </c>
    </row>
    <row r="28" spans="1:17" x14ac:dyDescent="0.25">
      <c r="P28" s="2">
        <v>1000</v>
      </c>
      <c r="Q28" s="2">
        <v>500</v>
      </c>
    </row>
    <row r="29" spans="1:17" x14ac:dyDescent="0.25">
      <c r="P29" s="2">
        <v>1000</v>
      </c>
      <c r="Q29" s="2">
        <v>1000</v>
      </c>
    </row>
    <row r="30" spans="1:17" x14ac:dyDescent="0.25">
      <c r="P30" s="2">
        <v>800</v>
      </c>
      <c r="Q30" s="2">
        <v>1000</v>
      </c>
    </row>
    <row r="46" spans="14:14" x14ac:dyDescent="0.25">
      <c r="N46" t="s">
        <v>481</v>
      </c>
    </row>
    <row r="47" spans="14:14" x14ac:dyDescent="0.25">
      <c r="N47" t="s">
        <v>341</v>
      </c>
    </row>
    <row r="49" spans="9:17" x14ac:dyDescent="0.25">
      <c r="I49" t="s">
        <v>316</v>
      </c>
      <c r="P49" t="s">
        <v>315</v>
      </c>
    </row>
    <row r="54" spans="9:17" x14ac:dyDescent="0.25">
      <c r="P54" s="2" t="s">
        <v>5</v>
      </c>
      <c r="Q54" s="2" t="s">
        <v>196</v>
      </c>
    </row>
    <row r="55" spans="9:17" x14ac:dyDescent="0.25">
      <c r="P55" s="2">
        <v>0</v>
      </c>
      <c r="Q55" s="2">
        <v>0</v>
      </c>
    </row>
    <row r="56" spans="9:17" x14ac:dyDescent="0.25">
      <c r="P56" s="2">
        <v>1000</v>
      </c>
      <c r="Q56" s="2">
        <v>50</v>
      </c>
    </row>
    <row r="57" spans="9:17" x14ac:dyDescent="0.25">
      <c r="P57" s="2">
        <v>1000</v>
      </c>
      <c r="Q57" s="2">
        <v>200</v>
      </c>
    </row>
    <row r="58" spans="9:17" x14ac:dyDescent="0.25">
      <c r="P58" s="2">
        <v>1000</v>
      </c>
      <c r="Q58" s="2">
        <v>300</v>
      </c>
    </row>
    <row r="59" spans="9:17" x14ac:dyDescent="0.25">
      <c r="P59" s="2">
        <v>1000</v>
      </c>
      <c r="Q59" s="2">
        <v>400</v>
      </c>
    </row>
    <row r="60" spans="9:17" x14ac:dyDescent="0.25">
      <c r="P60" s="2">
        <v>1000</v>
      </c>
      <c r="Q60" s="2">
        <v>500</v>
      </c>
    </row>
    <row r="61" spans="9:17" x14ac:dyDescent="0.25">
      <c r="P61" s="2">
        <v>714</v>
      </c>
      <c r="Q61" s="2">
        <v>500</v>
      </c>
    </row>
    <row r="62" spans="9:17" x14ac:dyDescent="0.25">
      <c r="P62" s="2"/>
      <c r="Q62" s="2"/>
    </row>
    <row r="63" spans="9:17" x14ac:dyDescent="0.25">
      <c r="P63" s="2"/>
      <c r="Q63" s="2"/>
    </row>
    <row r="75" spans="14:15" x14ac:dyDescent="0.25">
      <c r="N75" t="s">
        <v>482</v>
      </c>
    </row>
    <row r="76" spans="14:15" x14ac:dyDescent="0.25">
      <c r="N76" t="s">
        <v>343</v>
      </c>
    </row>
    <row r="77" spans="14:15" x14ac:dyDescent="0.25">
      <c r="N77" t="s">
        <v>344</v>
      </c>
    </row>
    <row r="78" spans="14:15" x14ac:dyDescent="0.25">
      <c r="N78" t="s">
        <v>345</v>
      </c>
    </row>
    <row r="79" spans="14:15" x14ac:dyDescent="0.25">
      <c r="N79" t="s">
        <v>346</v>
      </c>
    </row>
    <row r="80" spans="14:15" x14ac:dyDescent="0.25">
      <c r="O80" t="s">
        <v>340</v>
      </c>
    </row>
    <row r="83" spans="1:15" x14ac:dyDescent="0.25">
      <c r="H83" t="s">
        <v>348</v>
      </c>
    </row>
    <row r="84" spans="1:15" x14ac:dyDescent="0.25">
      <c r="H84" t="s">
        <v>349</v>
      </c>
    </row>
    <row r="85" spans="1:15" x14ac:dyDescent="0.25">
      <c r="H85" t="s">
        <v>369</v>
      </c>
    </row>
    <row r="87" spans="1:15" x14ac:dyDescent="0.25">
      <c r="H87" s="22" t="s">
        <v>198</v>
      </c>
      <c r="I87" s="1" t="s">
        <v>352</v>
      </c>
    </row>
    <row r="88" spans="1:15" x14ac:dyDescent="0.25">
      <c r="H88" s="23" t="s">
        <v>197</v>
      </c>
      <c r="I88" s="1" t="s">
        <v>353</v>
      </c>
    </row>
    <row r="89" spans="1:15" ht="18.75" x14ac:dyDescent="0.25">
      <c r="B89" s="2" t="s">
        <v>196</v>
      </c>
      <c r="C89" s="2" t="s">
        <v>5</v>
      </c>
      <c r="D89" s="2" t="s">
        <v>5</v>
      </c>
      <c r="H89" s="35" t="s">
        <v>243</v>
      </c>
      <c r="I89" s="1" t="s">
        <v>370</v>
      </c>
    </row>
    <row r="90" spans="1:15" x14ac:dyDescent="0.25">
      <c r="B90" s="2" t="s">
        <v>3</v>
      </c>
      <c r="C90" s="2" t="s">
        <v>46</v>
      </c>
      <c r="D90" s="2" t="s">
        <v>195</v>
      </c>
    </row>
    <row r="91" spans="1:15" x14ac:dyDescent="0.25">
      <c r="A91" s="1"/>
      <c r="B91" s="2">
        <v>0</v>
      </c>
      <c r="C91" s="2">
        <v>0</v>
      </c>
      <c r="D91" s="2"/>
      <c r="H91" s="54" t="s">
        <v>350</v>
      </c>
      <c r="I91" s="54"/>
      <c r="J91" s="54"/>
      <c r="K91" s="54"/>
      <c r="L91" s="54"/>
      <c r="M91" s="54"/>
      <c r="N91" s="54"/>
      <c r="O91" s="54"/>
    </row>
    <row r="92" spans="1:15" x14ac:dyDescent="0.25">
      <c r="B92" s="2">
        <v>1</v>
      </c>
      <c r="C92" s="2">
        <v>1</v>
      </c>
      <c r="D92" s="4">
        <f>C92/B92</f>
        <v>1</v>
      </c>
      <c r="H92" s="55" t="s">
        <v>351</v>
      </c>
      <c r="I92" s="54"/>
      <c r="J92" s="54"/>
      <c r="K92" s="54"/>
      <c r="L92" s="54"/>
      <c r="M92" s="54"/>
      <c r="N92" s="54"/>
      <c r="O92" s="54"/>
    </row>
    <row r="93" spans="1:15" x14ac:dyDescent="0.25">
      <c r="B93" s="2">
        <v>2</v>
      </c>
      <c r="C93" s="2">
        <v>2</v>
      </c>
      <c r="D93" s="4">
        <f>C93/B93</f>
        <v>1</v>
      </c>
      <c r="H93" s="54"/>
      <c r="I93" s="54"/>
      <c r="J93" s="54"/>
      <c r="K93" s="54"/>
      <c r="L93" s="54"/>
      <c r="M93" s="54"/>
      <c r="N93" s="54"/>
      <c r="O93" s="54"/>
    </row>
    <row r="94" spans="1:15" x14ac:dyDescent="0.25">
      <c r="B94" s="2">
        <v>2</v>
      </c>
      <c r="C94" s="2">
        <v>1</v>
      </c>
      <c r="D94" s="4">
        <f t="shared" ref="D94:D95" si="0">C94/B94</f>
        <v>0.5</v>
      </c>
      <c r="H94" s="54" t="s">
        <v>421</v>
      </c>
      <c r="I94" s="54"/>
      <c r="J94" s="54"/>
      <c r="K94" s="54"/>
      <c r="L94" s="54"/>
      <c r="M94" s="54"/>
      <c r="N94" s="54"/>
      <c r="O94" s="54"/>
    </row>
    <row r="95" spans="1:15" x14ac:dyDescent="0.25">
      <c r="B95" s="2">
        <v>4</v>
      </c>
      <c r="C95" s="2">
        <v>2</v>
      </c>
      <c r="D95" s="4">
        <f t="shared" si="0"/>
        <v>0.5</v>
      </c>
      <c r="H95" s="54" t="s">
        <v>420</v>
      </c>
      <c r="I95" s="54"/>
      <c r="J95" s="54"/>
      <c r="K95" s="54"/>
      <c r="L95" s="54"/>
      <c r="M95" s="54"/>
      <c r="N95" s="54"/>
      <c r="O95" s="54"/>
    </row>
    <row r="96" spans="1:15" x14ac:dyDescent="0.25">
      <c r="B96" s="2">
        <v>2</v>
      </c>
      <c r="C96" s="2">
        <v>0.5</v>
      </c>
      <c r="D96" s="4">
        <f t="shared" ref="D96:D101" si="1">C96/B96</f>
        <v>0.25</v>
      </c>
      <c r="H96" s="54" t="s">
        <v>390</v>
      </c>
      <c r="I96" s="54"/>
      <c r="J96" s="54"/>
      <c r="K96" s="54"/>
      <c r="L96" s="54"/>
      <c r="M96" s="54"/>
      <c r="N96" s="54"/>
      <c r="O96" s="54"/>
    </row>
    <row r="97" spans="2:29" x14ac:dyDescent="0.25">
      <c r="B97" s="2">
        <v>8</v>
      </c>
      <c r="C97" s="2">
        <v>2</v>
      </c>
      <c r="D97" s="4">
        <f t="shared" si="1"/>
        <v>0.25</v>
      </c>
    </row>
    <row r="98" spans="2:29" x14ac:dyDescent="0.25">
      <c r="B98" s="2">
        <v>2</v>
      </c>
      <c r="C98" s="2">
        <v>0.3</v>
      </c>
      <c r="D98" s="4">
        <f t="shared" si="1"/>
        <v>0.15</v>
      </c>
    </row>
    <row r="99" spans="2:29" x14ac:dyDescent="0.25">
      <c r="B99" s="2">
        <v>10</v>
      </c>
      <c r="C99" s="2">
        <v>1.5</v>
      </c>
      <c r="D99" s="4">
        <f t="shared" si="1"/>
        <v>0.15</v>
      </c>
    </row>
    <row r="100" spans="2:29" x14ac:dyDescent="0.25">
      <c r="B100" s="2">
        <v>2</v>
      </c>
      <c r="C100" s="2">
        <v>0.1</v>
      </c>
      <c r="D100" s="4">
        <f t="shared" si="1"/>
        <v>0.05</v>
      </c>
    </row>
    <row r="101" spans="2:29" x14ac:dyDescent="0.25">
      <c r="B101" s="2">
        <v>10</v>
      </c>
      <c r="C101" s="2">
        <v>0.5</v>
      </c>
      <c r="D101" s="4">
        <f t="shared" si="1"/>
        <v>0.05</v>
      </c>
    </row>
    <row r="103" spans="2:29" x14ac:dyDescent="0.25">
      <c r="B103" s="2">
        <v>0.65</v>
      </c>
      <c r="C103" s="2">
        <v>0</v>
      </c>
      <c r="D103" s="2"/>
    </row>
    <row r="104" spans="2:29" x14ac:dyDescent="0.25">
      <c r="B104" s="2">
        <v>0.65</v>
      </c>
      <c r="C104" s="2">
        <v>1</v>
      </c>
    </row>
    <row r="105" spans="2:29" x14ac:dyDescent="0.25">
      <c r="B105" s="2">
        <v>0.65</v>
      </c>
      <c r="C105" s="2">
        <v>8</v>
      </c>
      <c r="D105" s="2"/>
    </row>
    <row r="106" spans="2:29" x14ac:dyDescent="0.25">
      <c r="O106" t="s">
        <v>378</v>
      </c>
    </row>
    <row r="107" spans="2:29" x14ac:dyDescent="0.25">
      <c r="O107" s="43" t="s">
        <v>379</v>
      </c>
      <c r="U107" t="s">
        <v>416</v>
      </c>
      <c r="AC107" t="s">
        <v>416</v>
      </c>
    </row>
    <row r="108" spans="2:29" x14ac:dyDescent="0.25">
      <c r="O108" t="s">
        <v>483</v>
      </c>
      <c r="U108" t="s">
        <v>393</v>
      </c>
      <c r="AC108" t="s">
        <v>393</v>
      </c>
    </row>
    <row r="110" spans="2:29" x14ac:dyDescent="0.25">
      <c r="AC110" t="s">
        <v>671</v>
      </c>
    </row>
    <row r="112" spans="2:29" x14ac:dyDescent="0.25">
      <c r="H112" t="s">
        <v>271</v>
      </c>
    </row>
    <row r="117" spans="15:18" ht="15.75" thickBot="1" x14ac:dyDescent="0.3"/>
    <row r="118" spans="15:18" x14ac:dyDescent="0.25">
      <c r="O118" s="1" t="s">
        <v>274</v>
      </c>
      <c r="Q118" s="28" t="s">
        <v>254</v>
      </c>
      <c r="R118" s="29" t="s">
        <v>267</v>
      </c>
    </row>
    <row r="119" spans="15:18" ht="15.75" thickBot="1" x14ac:dyDescent="0.3">
      <c r="Q119" s="30" t="s">
        <v>255</v>
      </c>
      <c r="R119" s="31" t="s">
        <v>268</v>
      </c>
    </row>
    <row r="121" spans="15:18" x14ac:dyDescent="0.25">
      <c r="O121" t="s">
        <v>275</v>
      </c>
    </row>
    <row r="122" spans="15:18" x14ac:dyDescent="0.25">
      <c r="O122" t="s">
        <v>276</v>
      </c>
    </row>
    <row r="123" spans="15:18" x14ac:dyDescent="0.25">
      <c r="O123" t="s">
        <v>367</v>
      </c>
    </row>
    <row r="125" spans="15:18" x14ac:dyDescent="0.25">
      <c r="O125" t="s">
        <v>377</v>
      </c>
    </row>
    <row r="126" spans="15:18" x14ac:dyDescent="0.25">
      <c r="O126" t="s">
        <v>373</v>
      </c>
    </row>
    <row r="127" spans="15:18" x14ac:dyDescent="0.25">
      <c r="O127" t="s">
        <v>376</v>
      </c>
    </row>
    <row r="128" spans="15:18" x14ac:dyDescent="0.25">
      <c r="O128" t="s">
        <v>374</v>
      </c>
    </row>
    <row r="129" spans="4:15" x14ac:dyDescent="0.25">
      <c r="O129" t="s">
        <v>375</v>
      </c>
    </row>
    <row r="131" spans="4:15" x14ac:dyDescent="0.25">
      <c r="D131" s="2"/>
      <c r="E131" s="2"/>
    </row>
    <row r="132" spans="4:15" x14ac:dyDescent="0.25">
      <c r="D132" s="2"/>
      <c r="E132" s="2"/>
    </row>
    <row r="133" spans="4:15" x14ac:dyDescent="0.25">
      <c r="D133" s="2"/>
      <c r="E133" s="2"/>
    </row>
    <row r="134" spans="4:15" x14ac:dyDescent="0.25">
      <c r="O134" t="s">
        <v>381</v>
      </c>
    </row>
    <row r="135" spans="4:15" x14ac:dyDescent="0.25">
      <c r="O135" t="s">
        <v>388</v>
      </c>
    </row>
    <row r="137" spans="4:15" x14ac:dyDescent="0.25">
      <c r="O137" t="s">
        <v>391</v>
      </c>
    </row>
    <row r="138" spans="4:15" x14ac:dyDescent="0.25">
      <c r="O138" s="43"/>
    </row>
    <row r="139" spans="4:15" x14ac:dyDescent="0.25">
      <c r="O139" t="s">
        <v>382</v>
      </c>
    </row>
    <row r="140" spans="4:15" x14ac:dyDescent="0.25">
      <c r="J140" s="2" t="s">
        <v>5</v>
      </c>
      <c r="K140" s="2" t="s">
        <v>196</v>
      </c>
      <c r="O140" t="s">
        <v>383</v>
      </c>
    </row>
    <row r="141" spans="4:15" x14ac:dyDescent="0.25">
      <c r="J141" s="2">
        <v>0.05</v>
      </c>
      <c r="K141" s="2">
        <v>0.65</v>
      </c>
      <c r="O141" t="s">
        <v>384</v>
      </c>
    </row>
    <row r="142" spans="4:15" x14ac:dyDescent="0.25">
      <c r="J142" s="2">
        <v>5.0099999999999999E-2</v>
      </c>
      <c r="K142" s="2">
        <v>2</v>
      </c>
      <c r="O142" t="s">
        <v>380</v>
      </c>
    </row>
    <row r="143" spans="4:15" x14ac:dyDescent="0.25">
      <c r="J143" s="2">
        <v>0.5</v>
      </c>
      <c r="K143" s="2">
        <v>0.65</v>
      </c>
    </row>
    <row r="144" spans="4:15" x14ac:dyDescent="0.25">
      <c r="J144" s="2">
        <v>0.501</v>
      </c>
      <c r="K144" s="2">
        <v>2</v>
      </c>
    </row>
    <row r="145" spans="10:15" x14ac:dyDescent="0.25">
      <c r="J145" s="2"/>
      <c r="K145" s="2"/>
      <c r="O145" t="s">
        <v>377</v>
      </c>
    </row>
    <row r="146" spans="10:15" x14ac:dyDescent="0.25">
      <c r="J146" s="2">
        <v>0</v>
      </c>
      <c r="K146" s="2">
        <v>0.65</v>
      </c>
      <c r="O146" t="s">
        <v>373</v>
      </c>
    </row>
    <row r="147" spans="10:15" x14ac:dyDescent="0.25">
      <c r="J147" s="2">
        <v>1</v>
      </c>
      <c r="K147" s="2">
        <v>0.65</v>
      </c>
      <c r="O147" t="s">
        <v>385</v>
      </c>
    </row>
    <row r="148" spans="10:15" x14ac:dyDescent="0.25">
      <c r="J148" s="2">
        <v>5</v>
      </c>
      <c r="K148" s="2">
        <v>0.65</v>
      </c>
      <c r="O148" t="s">
        <v>386</v>
      </c>
    </row>
    <row r="149" spans="10:15" x14ac:dyDescent="0.25">
      <c r="O149" t="s">
        <v>387</v>
      </c>
    </row>
    <row r="161" spans="1:9" x14ac:dyDescent="0.25">
      <c r="A161" t="s">
        <v>269</v>
      </c>
      <c r="H161" t="s">
        <v>272</v>
      </c>
    </row>
    <row r="163" spans="1:9" x14ac:dyDescent="0.25">
      <c r="A163" s="22" t="s">
        <v>198</v>
      </c>
      <c r="B163" s="1" t="s">
        <v>252</v>
      </c>
      <c r="H163" s="22" t="s">
        <v>198</v>
      </c>
      <c r="I163" s="1" t="s">
        <v>244</v>
      </c>
    </row>
    <row r="164" spans="1:9" x14ac:dyDescent="0.25">
      <c r="A164" s="23" t="s">
        <v>197</v>
      </c>
      <c r="B164" s="1" t="s">
        <v>296</v>
      </c>
      <c r="H164" s="23" t="s">
        <v>197</v>
      </c>
      <c r="I164" s="1" t="s">
        <v>266</v>
      </c>
    </row>
    <row r="165" spans="1:9" ht="18.75" x14ac:dyDescent="0.25">
      <c r="A165" s="1"/>
      <c r="B165" s="1"/>
      <c r="H165" s="35" t="s">
        <v>243</v>
      </c>
      <c r="I165" s="1" t="s">
        <v>371</v>
      </c>
    </row>
    <row r="167" spans="1:9" x14ac:dyDescent="0.25">
      <c r="A167" t="s">
        <v>270</v>
      </c>
      <c r="H167" t="s">
        <v>273</v>
      </c>
    </row>
    <row r="169" spans="1:9" x14ac:dyDescent="0.25">
      <c r="A169" s="33" t="s">
        <v>262</v>
      </c>
      <c r="B169" s="1" t="s">
        <v>263</v>
      </c>
      <c r="H169" s="33" t="s">
        <v>262</v>
      </c>
      <c r="I169" s="1" t="s">
        <v>263</v>
      </c>
    </row>
    <row r="170" spans="1:9" x14ac:dyDescent="0.25">
      <c r="A170" s="33" t="s">
        <v>265</v>
      </c>
      <c r="B170" s="1" t="s">
        <v>264</v>
      </c>
      <c r="H170" s="33" t="s">
        <v>265</v>
      </c>
      <c r="I170" s="1" t="s">
        <v>264</v>
      </c>
    </row>
    <row r="173" spans="1:9" x14ac:dyDescent="0.25">
      <c r="A173" t="s">
        <v>287</v>
      </c>
      <c r="H173" t="s">
        <v>256</v>
      </c>
    </row>
    <row r="174" spans="1:9" x14ac:dyDescent="0.25">
      <c r="B174" t="s">
        <v>288</v>
      </c>
      <c r="I174" t="s">
        <v>257</v>
      </c>
    </row>
    <row r="175" spans="1:9" x14ac:dyDescent="0.25">
      <c r="B175" t="s">
        <v>289</v>
      </c>
      <c r="H175" t="s">
        <v>372</v>
      </c>
    </row>
    <row r="176" spans="1:9" x14ac:dyDescent="0.25">
      <c r="B176" t="s">
        <v>258</v>
      </c>
    </row>
    <row r="178" spans="1:7" x14ac:dyDescent="0.25">
      <c r="E178" t="s">
        <v>354</v>
      </c>
    </row>
    <row r="179" spans="1:7" x14ac:dyDescent="0.25">
      <c r="E179" t="s">
        <v>355</v>
      </c>
    </row>
    <row r="181" spans="1:7" x14ac:dyDescent="0.25">
      <c r="B181" s="1"/>
    </row>
    <row r="182" spans="1:7" x14ac:dyDescent="0.25">
      <c r="A182" t="s">
        <v>356</v>
      </c>
    </row>
    <row r="184" spans="1:7" x14ac:dyDescent="0.25">
      <c r="A184" t="s">
        <v>295</v>
      </c>
      <c r="B184" s="1" t="s">
        <v>365</v>
      </c>
    </row>
    <row r="185" spans="1:7" x14ac:dyDescent="0.25">
      <c r="B185" t="s">
        <v>329</v>
      </c>
      <c r="G185" t="s">
        <v>292</v>
      </c>
    </row>
    <row r="186" spans="1:7" x14ac:dyDescent="0.25">
      <c r="B186" t="s">
        <v>328</v>
      </c>
      <c r="G186" t="s">
        <v>293</v>
      </c>
    </row>
    <row r="188" spans="1:7" x14ac:dyDescent="0.25">
      <c r="B188" t="s">
        <v>364</v>
      </c>
    </row>
    <row r="189" spans="1:7" x14ac:dyDescent="0.25">
      <c r="B189" t="s">
        <v>253</v>
      </c>
    </row>
    <row r="190" spans="1:7" x14ac:dyDescent="0.25">
      <c r="B190" t="s">
        <v>280</v>
      </c>
      <c r="G190" t="s">
        <v>333</v>
      </c>
    </row>
    <row r="191" spans="1:7" x14ac:dyDescent="0.25">
      <c r="B191" t="s">
        <v>282</v>
      </c>
      <c r="G191" t="s">
        <v>332</v>
      </c>
    </row>
    <row r="192" spans="1:7" x14ac:dyDescent="0.25">
      <c r="B192" t="s">
        <v>281</v>
      </c>
    </row>
    <row r="194" spans="2:9" x14ac:dyDescent="0.25">
      <c r="B194" t="s">
        <v>338</v>
      </c>
    </row>
    <row r="195" spans="2:9" x14ac:dyDescent="0.25">
      <c r="B195" t="s">
        <v>278</v>
      </c>
    </row>
    <row r="196" spans="2:9" x14ac:dyDescent="0.25">
      <c r="B196" t="s">
        <v>277</v>
      </c>
      <c r="G196" t="s">
        <v>333</v>
      </c>
    </row>
    <row r="197" spans="2:9" x14ac:dyDescent="0.25">
      <c r="B197" t="s">
        <v>279</v>
      </c>
    </row>
    <row r="199" spans="2:9" x14ac:dyDescent="0.25">
      <c r="B199" t="s">
        <v>363</v>
      </c>
    </row>
    <row r="200" spans="2:9" x14ac:dyDescent="0.25">
      <c r="B200" t="s">
        <v>336</v>
      </c>
    </row>
    <row r="202" spans="2:9" x14ac:dyDescent="0.25">
      <c r="B202" t="s">
        <v>334</v>
      </c>
    </row>
    <row r="204" spans="2:9" x14ac:dyDescent="0.25">
      <c r="B204" t="s">
        <v>290</v>
      </c>
      <c r="G204" t="s">
        <v>291</v>
      </c>
      <c r="I204" t="s">
        <v>313</v>
      </c>
    </row>
    <row r="205" spans="2:9" x14ac:dyDescent="0.25">
      <c r="B205" t="s">
        <v>283</v>
      </c>
      <c r="G205" t="s">
        <v>292</v>
      </c>
      <c r="I205" t="s">
        <v>314</v>
      </c>
    </row>
    <row r="206" spans="2:9" x14ac:dyDescent="0.25">
      <c r="B206" t="s">
        <v>284</v>
      </c>
      <c r="G206" t="s">
        <v>293</v>
      </c>
      <c r="I206" t="s">
        <v>294</v>
      </c>
    </row>
    <row r="207" spans="2:9" x14ac:dyDescent="0.25">
      <c r="B207" t="s">
        <v>285</v>
      </c>
      <c r="G207" t="s">
        <v>291</v>
      </c>
      <c r="I207" t="s">
        <v>311</v>
      </c>
    </row>
    <row r="209" spans="2:2" x14ac:dyDescent="0.25">
      <c r="B209" t="s">
        <v>362</v>
      </c>
    </row>
    <row r="211" spans="2:2" x14ac:dyDescent="0.25">
      <c r="B211" t="s">
        <v>330</v>
      </c>
    </row>
    <row r="212" spans="2:2" x14ac:dyDescent="0.25">
      <c r="B212" t="s">
        <v>331</v>
      </c>
    </row>
    <row r="214" spans="2:2" x14ac:dyDescent="0.25">
      <c r="B214" t="s">
        <v>335</v>
      </c>
    </row>
    <row r="215" spans="2:2" x14ac:dyDescent="0.25">
      <c r="B215" t="s">
        <v>339</v>
      </c>
    </row>
    <row r="241" spans="9:9" x14ac:dyDescent="0.25">
      <c r="I241" t="s">
        <v>357</v>
      </c>
    </row>
    <row r="242" spans="9:9" x14ac:dyDescent="0.25">
      <c r="I242" t="s">
        <v>422</v>
      </c>
    </row>
    <row r="243" spans="9:9" ht="17.25" x14ac:dyDescent="0.25">
      <c r="I243" t="s">
        <v>487</v>
      </c>
    </row>
    <row r="244" spans="9:9" x14ac:dyDescent="0.25">
      <c r="I244" t="s">
        <v>488</v>
      </c>
    </row>
    <row r="247" spans="9:9" x14ac:dyDescent="0.25">
      <c r="I247" t="s">
        <v>489</v>
      </c>
    </row>
    <row r="248" spans="9:9" x14ac:dyDescent="0.25">
      <c r="I248" t="s">
        <v>359</v>
      </c>
    </row>
    <row r="249" spans="9:9" x14ac:dyDescent="0.25">
      <c r="I249" t="s">
        <v>358</v>
      </c>
    </row>
    <row r="262" spans="9:9" x14ac:dyDescent="0.25">
      <c r="I262" t="s">
        <v>312</v>
      </c>
    </row>
    <row r="263" spans="9:9" x14ac:dyDescent="0.25">
      <c r="I263" t="s">
        <v>360</v>
      </c>
    </row>
    <row r="265" spans="9:9" x14ac:dyDescent="0.25">
      <c r="I265" t="s">
        <v>490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A003-FCAF-4EEB-8740-C85A76A78FAA}">
  <dimension ref="A1:AE181"/>
  <sheetViews>
    <sheetView showZeros="0" tabSelected="1" workbookViewId="0">
      <pane ySplit="900" activePane="bottomLeft"/>
      <selection activeCell="C1" sqref="C1:D1048576"/>
      <selection pane="bottomLeft" activeCell="AC21" sqref="AC21"/>
    </sheetView>
  </sheetViews>
  <sheetFormatPr baseColWidth="10" defaultRowHeight="15" x14ac:dyDescent="0.25"/>
  <cols>
    <col min="1" max="1" width="3.85546875" style="2" customWidth="1"/>
    <col min="2" max="2" width="23.140625" customWidth="1"/>
    <col min="3" max="4" width="10.140625" customWidth="1"/>
    <col min="5" max="5" width="17.85546875" style="1" customWidth="1"/>
    <col min="6" max="6" width="7.42578125" style="1" customWidth="1"/>
    <col min="7" max="7" width="12.28515625" style="1" customWidth="1"/>
    <col min="8" max="11" width="8.5703125" style="2" customWidth="1"/>
    <col min="12" max="16" width="7.140625" style="2" customWidth="1"/>
    <col min="17" max="24" width="4.28515625" style="2" customWidth="1"/>
    <col min="25" max="28" width="8.5703125" style="2" customWidth="1"/>
    <col min="29" max="29" width="32.5703125" style="1" customWidth="1"/>
  </cols>
  <sheetData>
    <row r="1" spans="1:31" s="3" customFormat="1" ht="30" customHeight="1" x14ac:dyDescent="0.25">
      <c r="A1" s="7" t="s">
        <v>2</v>
      </c>
      <c r="B1" s="7" t="s">
        <v>0</v>
      </c>
      <c r="C1" s="10" t="s">
        <v>485</v>
      </c>
      <c r="D1" s="10" t="s">
        <v>486</v>
      </c>
      <c r="E1" s="8" t="s">
        <v>4</v>
      </c>
      <c r="F1" s="8" t="s">
        <v>2</v>
      </c>
      <c r="G1" s="8" t="s">
        <v>36</v>
      </c>
      <c r="H1" s="10" t="s">
        <v>122</v>
      </c>
      <c r="I1" s="10" t="s">
        <v>123</v>
      </c>
      <c r="J1" s="10" t="s">
        <v>124</v>
      </c>
      <c r="K1" s="10" t="s">
        <v>250</v>
      </c>
      <c r="L1" s="9" t="s">
        <v>3</v>
      </c>
      <c r="M1" s="9" t="s">
        <v>46</v>
      </c>
      <c r="N1" s="9" t="s">
        <v>195</v>
      </c>
      <c r="O1" s="9" t="s">
        <v>392</v>
      </c>
      <c r="P1" s="9" t="s">
        <v>389</v>
      </c>
      <c r="Q1" s="10" t="s">
        <v>200</v>
      </c>
      <c r="R1" s="10" t="s">
        <v>199</v>
      </c>
      <c r="S1" s="10" t="s">
        <v>368</v>
      </c>
      <c r="T1" s="10" t="s">
        <v>238</v>
      </c>
      <c r="U1" s="10" t="s">
        <v>239</v>
      </c>
      <c r="V1" s="10" t="s">
        <v>156</v>
      </c>
      <c r="W1" s="9" t="s">
        <v>155</v>
      </c>
      <c r="X1" s="9" t="s">
        <v>101</v>
      </c>
      <c r="Y1" s="10" t="s">
        <v>125</v>
      </c>
      <c r="Z1" s="10" t="s">
        <v>126</v>
      </c>
      <c r="AA1" s="10" t="s">
        <v>11</v>
      </c>
      <c r="AB1" s="10" t="s">
        <v>308</v>
      </c>
      <c r="AC1" s="11" t="s">
        <v>108</v>
      </c>
    </row>
    <row r="2" spans="1:31" x14ac:dyDescent="0.25">
      <c r="A2" s="2">
        <f>IF(AND(OR(ALL!$Q46="X",ALL!$R46="X",ALL!$S46="X"), ALL!$V46=0),ALL!A46,"")</f>
        <v>45</v>
      </c>
      <c r="B2" t="str">
        <f>IF(AND(OR(ALL!$Q46="X",ALL!$R46="X",ALL!$S46="X"), ALL!$V46=0),ALL!B46,"")</f>
        <v>Torre Astura</v>
      </c>
      <c r="C2" s="24">
        <f>IF(AND(OR(ALL!$Q46="X",ALL!$R46="X",ALL!$S46="X"), ALL!$V46=0),ALL!C46,"")</f>
        <v>41.409726999999997</v>
      </c>
      <c r="D2" s="24">
        <f>IF(AND(OR(ALL!$Q46="X",ALL!$R46="X",ALL!$S46="X"), ALL!$V46=0),ALL!D46,"")</f>
        <v>12.765063</v>
      </c>
      <c r="E2" s="1" t="str">
        <f>IF(AND(OR(ALL!$Q46="X",ALL!$R46="X",ALL!$S46="X"), ALL!$V46=0),ALL!E46,"")</f>
        <v>Stora</v>
      </c>
      <c r="F2" s="1">
        <f>IF(AND(OR(ALL!$Q46="X",ALL!$R46="X",ALL!$S46="X"), ALL!$V46=0),ALL!F46,"")</f>
        <v>949</v>
      </c>
      <c r="G2" s="1" t="str">
        <f>IF(AND(OR(ALL!$Q46="X",ALL!$R46="X",ALL!$S46="X"), ALL!$V46=0),ALL!G46,"")</f>
        <v>Italy W</v>
      </c>
      <c r="H2" s="2">
        <f>IF(AND(OR(ALL!$Q46="X",ALL!$R46="X",ALL!$S46="X"), ALL!$V46=0),ALL!H46,"")</f>
        <v>150</v>
      </c>
      <c r="I2" s="2">
        <f>IF(AND(OR(ALL!$Q46="X",ALL!$R46="X",ALL!$S46="X"), ALL!$V46=0),ALL!I46,"")</f>
        <v>200</v>
      </c>
      <c r="J2" s="2">
        <f>IF(AND(OR(ALL!$Q46="X",ALL!$R46="X",ALL!$S46="X"), ALL!$V46=0),ALL!J46,"")</f>
        <v>60</v>
      </c>
      <c r="K2" s="26"/>
      <c r="L2" s="4">
        <f>IF(AND(OR(ALL!$Q46="X",ALL!$R46="X",ALL!$S46="X"), ALL!$V46=0),ALL!L46,"")</f>
        <v>0.75</v>
      </c>
      <c r="M2" s="4">
        <f>IF(AND(OR(ALL!$Q46="X",ALL!$R46="X",ALL!$S46="X"), ALL!$V46=0),ALL!M46,"")</f>
        <v>0.3</v>
      </c>
      <c r="N2" s="4">
        <f>IF(AND(OR(ALL!$Q46="X",ALL!$R46="X",ALL!$S46="X"), ALL!$V46=0),ALL!N46,"")</f>
        <v>0.4</v>
      </c>
      <c r="O2" s="4"/>
      <c r="P2" s="4"/>
      <c r="Q2" s="2" t="str">
        <f>IF(AND(OR(ALL!$Q46="X",ALL!$R46="X",ALL!$S46="X"), ALL!$V46=0),ALL!Q46,"")</f>
        <v>X</v>
      </c>
      <c r="R2" s="2">
        <f>IF(AND(OR(ALL!$Q46="X",ALL!$R46="X",ALL!$S46="X"), ALL!$V46=0),ALL!R46,"")</f>
        <v>0</v>
      </c>
      <c r="S2" s="2">
        <f>IF(AND(OR(ALL!$Q46="X",ALL!$R46="X",ALL!$S46="X"), ALL!$V46=0),ALL!S46,"")</f>
        <v>0</v>
      </c>
      <c r="T2" s="2">
        <f>IF(AND(OR(ALL!$Q46="X",ALL!$R46="X",ALL!$S46="X"), ALL!$V46=0),ALL!T46,"")</f>
        <v>0</v>
      </c>
      <c r="U2" s="2">
        <f>IF(AND(OR(ALL!$Q46="X",ALL!$R46="X",ALL!$S46="X"), ALL!$V46=0),ALL!U46,"")</f>
        <v>0</v>
      </c>
      <c r="V2" s="2">
        <f>IF(AND(OR(ALL!$Q46="X",ALL!$R46="X",ALL!$S46="X"), ALL!$V46=0),ALL!V46,"")</f>
        <v>0</v>
      </c>
      <c r="W2" s="2">
        <f>IF(AND(OR(ALL!$Q46="X",ALL!$R46="X",ALL!$S46="X"), ALL!$V46=0),ALL!W46,"")</f>
        <v>0</v>
      </c>
      <c r="X2" s="2" t="str">
        <f>IF(AND(OR(ALL!$Q46="X",ALL!$R46="X",ALL!$S46="X"), ALL!$V46=0),ALL!X46,"")</f>
        <v>Sd</v>
      </c>
      <c r="Y2" s="2">
        <f>IF(AND(OR(ALL!$Q46="X",ALL!$R46="X",ALL!$S46="X"), ALL!$V46=0),ALL!Y46,"")</f>
        <v>100</v>
      </c>
      <c r="Z2" s="2">
        <f>IF(AND(OR(ALL!$Q46="X",ALL!$R46="X",ALL!$S46="X"), ALL!$V46=0),ALL!Z46,"")</f>
        <v>355</v>
      </c>
      <c r="AA2" s="2" t="str">
        <f>IF(AND(OR(ALL!$Q46="X",ALL!$R46="X",ALL!$S46="X"), ALL!$V46=0),ALL!AA46,"")</f>
        <v>-</v>
      </c>
      <c r="AB2" s="2">
        <f>IF(AND(OR(ALL!$Q46="X",ALL!$R46="X",ALL!$S46="X"), ALL!$V46=0),ALL!AB46,"")</f>
        <v>0</v>
      </c>
      <c r="AC2" s="1" t="str">
        <f>IF(AND(OR(ALL!$Q46="X",ALL!$R46="X",ALL!$S46="X"), ALL!$V46=0),ALL!AC46,"")</f>
        <v>headland</v>
      </c>
      <c r="AD2" s="25"/>
      <c r="AE2" s="25"/>
    </row>
    <row r="3" spans="1:31" x14ac:dyDescent="0.25">
      <c r="A3" s="2">
        <f>IF(AND(OR(ALL!$Q109="X",ALL!$R109="X",ALL!$S109="X"), ALL!$V109=0),ALL!A109,"")</f>
        <v>108</v>
      </c>
      <c r="B3" t="str">
        <f>IF(AND(OR(ALL!$Q109="X",ALL!$R109="X",ALL!$S109="X"), ALL!$V109=0),ALL!B109,"")</f>
        <v>Tyre</v>
      </c>
      <c r="C3" s="24">
        <f>IF(AND(OR(ALL!$Q109="X",ALL!$R109="X",ALL!$S109="X"), ALL!$V109=0),ALL!C109,"")</f>
        <v>33.268532999999998</v>
      </c>
      <c r="D3" s="24">
        <f>IF(AND(OR(ALL!$Q109="X",ALL!$R109="X",ALL!$S109="X"), ALL!$V109=0),ALL!D109,"")</f>
        <v>35.207974</v>
      </c>
      <c r="E3" s="1" t="str">
        <f>IF(AND(OR(ALL!$Q109="X",ALL!$R109="X",ALL!$S109="X"), ALL!$V109=0),ALL!E109,"")</f>
        <v>Tyre</v>
      </c>
      <c r="F3" s="1">
        <f>IF(AND(OR(ALL!$Q109="X",ALL!$R109="X",ALL!$S109="X"), ALL!$V109=0),ALL!F109,"")</f>
        <v>3466</v>
      </c>
      <c r="G3" s="1" t="str">
        <f>IF(AND(OR(ALL!$Q109="X",ALL!$R109="X",ALL!$S109="X"), ALL!$V109=0),ALL!G109,"")</f>
        <v>Lebanon</v>
      </c>
      <c r="H3" s="2">
        <f>IF(AND(OR(ALL!$Q109="X",ALL!$R109="X",ALL!$S109="X"), ALL!$V109=0),ALL!H109,"")</f>
        <v>1300</v>
      </c>
      <c r="I3" s="2">
        <f>IF(AND(OR(ALL!$Q109="X",ALL!$R109="X",ALL!$S109="X"), ALL!$V109=0),ALL!I109,"")</f>
        <v>1700</v>
      </c>
      <c r="J3" s="2">
        <f>IF(AND(OR(ALL!$Q109="X",ALL!$R109="X",ALL!$S109="X"), ALL!$V109=0),ALL!J109,"")</f>
        <v>530</v>
      </c>
      <c r="L3" s="4">
        <f>IF(AND(OR(ALL!$Q109="X",ALL!$R109="X",ALL!$S109="X"), ALL!$V109=0),ALL!L109,"")</f>
        <v>0.76470588235294112</v>
      </c>
      <c r="M3" s="4">
        <f>IF(AND(OR(ALL!$Q109="X",ALL!$R109="X",ALL!$S109="X"), ALL!$V109=0),ALL!M109,"")</f>
        <v>0.31176470588235294</v>
      </c>
      <c r="N3" s="4">
        <f>IF(AND(OR(ALL!$Q109="X",ALL!$R109="X",ALL!$S109="X"), ALL!$V109=0),ALL!N109,"")</f>
        <v>0.40769230769230769</v>
      </c>
      <c r="O3" s="4"/>
      <c r="P3" s="4"/>
      <c r="Q3" s="2" t="str">
        <f>IF(AND(OR(ALL!$Q109="X",ALL!$R109="X",ALL!$S109="X"), ALL!$V109=0),ALL!Q109,"")</f>
        <v>X</v>
      </c>
      <c r="R3" s="2">
        <f>IF(AND(OR(ALL!$Q109="X",ALL!$R109="X",ALL!$S109="X"), ALL!$V109=0),ALL!R109,"")</f>
        <v>0</v>
      </c>
      <c r="S3" s="2">
        <f>IF(AND(OR(ALL!$Q109="X",ALL!$R109="X",ALL!$S109="X"), ALL!$V109=0),ALL!S109,"")</f>
        <v>0</v>
      </c>
      <c r="T3" s="2">
        <f>IF(AND(OR(ALL!$Q109="X",ALL!$R109="X",ALL!$S109="X"), ALL!$V109=0),ALL!T109,"")</f>
        <v>0</v>
      </c>
      <c r="U3" s="2">
        <f>IF(AND(OR(ALL!$Q109="X",ALL!$R109="X",ALL!$S109="X"), ALL!$V109=0),ALL!U109,"")</f>
        <v>0</v>
      </c>
      <c r="V3" s="2">
        <f>IF(AND(OR(ALL!$Q109="X",ALL!$R109="X",ALL!$S109="X"), ALL!$V109=0),ALL!V109,"")</f>
        <v>0</v>
      </c>
      <c r="W3" s="2">
        <f>IF(AND(OR(ALL!$Q109="X",ALL!$R109="X",ALL!$S109="X"), ALL!$V109=0),ALL!W109,"")</f>
        <v>0</v>
      </c>
      <c r="X3" s="6" t="str">
        <f>IF(AND(OR(ALL!$Q109="X",ALL!$R109="X",ALL!$S109="X"), ALL!$V109=0),ALL!X109,"")</f>
        <v>Sd</v>
      </c>
      <c r="Y3" s="6" t="str">
        <f>IF(AND(OR(ALL!$Q109="X",ALL!$R109="X",ALL!$S109="X"), ALL!$V109=0),ALL!Y109,"")</f>
        <v>-</v>
      </c>
      <c r="Z3" s="6">
        <f>IF(AND(OR(ALL!$Q109="X",ALL!$R109="X",ALL!$S109="X"), ALL!$V109=0),ALL!Z109,"")</f>
        <v>102</v>
      </c>
      <c r="AA3" s="6">
        <f>IF(AND(OR(ALL!$Q109="X",ALL!$R109="X",ALL!$S109="X"), ALL!$V109=0),ALL!AA109,"")</f>
        <v>6</v>
      </c>
      <c r="AB3" s="6">
        <f>IF(AND(OR(ALL!$Q109="X",ALL!$R109="X",ALL!$S109="X"), ALL!$V109=0),ALL!AB109,"")</f>
        <v>0</v>
      </c>
      <c r="AC3" s="1">
        <f>IF(AND(OR(ALL!$Q109="X",ALL!$R109="X",ALL!$S109="X"), ALL!$V109=0),ALL!AC109,"")</f>
        <v>0</v>
      </c>
      <c r="AD3" s="1"/>
      <c r="AE3" s="25"/>
    </row>
    <row r="4" spans="1:31" x14ac:dyDescent="0.25">
      <c r="A4" s="2">
        <f>IF(AND(OR(ALL!$Q51="X",ALL!$R51="X",ALL!$S51="X"), ALL!$V51=0),ALL!A51,"")</f>
        <v>50</v>
      </c>
      <c r="B4" t="str">
        <f>IF(AND(OR(ALL!$Q51="X",ALL!$R51="X",ALL!$S51="X"), ALL!$V51=0),ALL!B51,"")</f>
        <v>Saracinello</v>
      </c>
      <c r="C4" s="24">
        <f>IF(AND(OR(ALL!$Q51="X",ALL!$R51="X",ALL!$S51="X"), ALL!$V51=0),ALL!C51,"")</f>
        <v>39.873728</v>
      </c>
      <c r="D4" s="24">
        <f>IF(AND(OR(ALL!$Q51="X",ALL!$R51="X",ALL!$S51="X"), ALL!$V51=0),ALL!D51,"")</f>
        <v>15.783144999999999</v>
      </c>
      <c r="E4" s="5" t="str">
        <f>IF(AND(OR(ALL!$Q51="X",ALL!$R51="X",ALL!$S51="X"), ALL!$V51=0),ALL!E51,"")</f>
        <v>-</v>
      </c>
      <c r="F4" s="5" t="str">
        <f>IF(AND(OR(ALL!$Q51="X",ALL!$R51="X",ALL!$S51="X"), ALL!$V51=0),ALL!F51,"")</f>
        <v>-</v>
      </c>
      <c r="G4" s="1" t="str">
        <f>IF(AND(OR(ALL!$Q51="X",ALL!$R51="X",ALL!$S51="X"), ALL!$V51=0),ALL!G51,"")</f>
        <v>Italy W</v>
      </c>
      <c r="H4" s="2">
        <f>IF(AND(OR(ALL!$Q51="X",ALL!$R51="X",ALL!$S51="X"), ALL!$V51=0),ALL!H51,"")</f>
        <v>450</v>
      </c>
      <c r="I4" s="2">
        <f>IF(AND(OR(ALL!$Q51="X",ALL!$R51="X",ALL!$S51="X"), ALL!$V51=0),ALL!I51,"")</f>
        <v>550</v>
      </c>
      <c r="J4" s="2">
        <f>IF(AND(OR(ALL!$Q51="X",ALL!$R51="X",ALL!$S51="X"), ALL!$V51=0),ALL!J51,"")</f>
        <v>50</v>
      </c>
      <c r="L4" s="4">
        <f>IF(AND(OR(ALL!$Q51="X",ALL!$R51="X",ALL!$S51="X"), ALL!$V51=0),ALL!L51,"")</f>
        <v>0.81818181818181823</v>
      </c>
      <c r="M4" s="4">
        <f>IF(AND(OR(ALL!$Q51="X",ALL!$R51="X",ALL!$S51="X"), ALL!$V51=0),ALL!M51,"")</f>
        <v>9.0909090909090912E-2</v>
      </c>
      <c r="N4" s="4">
        <f>IF(AND(OR(ALL!$Q51="X",ALL!$R51="X",ALL!$S51="X"), ALL!$V51=0),ALL!N51,"")</f>
        <v>0.1111111111111111</v>
      </c>
      <c r="O4" s="4"/>
      <c r="P4" s="4"/>
      <c r="Q4" s="2" t="str">
        <f>IF(AND(OR(ALL!$Q51="X",ALL!$R51="X",ALL!$S51="X"), ALL!$V51=0),ALL!Q51,"")</f>
        <v>X</v>
      </c>
      <c r="R4" s="2">
        <f>IF(AND(OR(ALL!$Q51="X",ALL!$R51="X",ALL!$S51="X"), ALL!$V51=0),ALL!R51,"")</f>
        <v>0</v>
      </c>
      <c r="S4" s="2">
        <f>IF(AND(OR(ALL!$Q51="X",ALL!$R51="X",ALL!$S51="X"), ALL!$V51=0),ALL!S51,"")</f>
        <v>0</v>
      </c>
      <c r="T4" s="2">
        <f>IF(AND(OR(ALL!$Q51="X",ALL!$R51="X",ALL!$S51="X"), ALL!$V51=0),ALL!T51,"")</f>
        <v>0</v>
      </c>
      <c r="U4" s="2">
        <f>IF(AND(OR(ALL!$Q51="X",ALL!$R51="X",ALL!$S51="X"), ALL!$V51=0),ALL!U51,"")</f>
        <v>0</v>
      </c>
      <c r="V4" s="2">
        <f>IF(AND(OR(ALL!$Q51="X",ALL!$R51="X",ALL!$S51="X"), ALL!$V51=0),ALL!V51,"")</f>
        <v>0</v>
      </c>
      <c r="W4" s="2">
        <f>IF(AND(OR(ALL!$Q51="X",ALL!$R51="X",ALL!$S51="X"), ALL!$V51=0),ALL!W51,"")</f>
        <v>0</v>
      </c>
      <c r="X4" s="2" t="str">
        <f>IF(AND(OR(ALL!$Q51="X",ALL!$R51="X",ALL!$S51="X"), ALL!$V51=0),ALL!X51,"")</f>
        <v>Sd</v>
      </c>
      <c r="Y4" s="2">
        <f>IF(AND(OR(ALL!$Q51="X",ALL!$R51="X",ALL!$S51="X"), ALL!$V51=0),ALL!Y51,"")</f>
        <v>180</v>
      </c>
      <c r="Z4" s="2">
        <f>IF(AND(OR(ALL!$Q51="X",ALL!$R51="X",ALL!$S51="X"), ALL!$V51=0),ALL!Z51,"")</f>
        <v>80</v>
      </c>
      <c r="AA4" s="2">
        <f>IF(AND(OR(ALL!$Q51="X",ALL!$R51="X",ALL!$S51="X"), ALL!$V51=0),ALL!AA51,"")</f>
        <v>160</v>
      </c>
      <c r="AB4" s="2">
        <f>IF(AND(OR(ALL!$Q51="X",ALL!$R51="X",ALL!$S51="X"), ALL!$V51=0),ALL!AB51,"")</f>
        <v>0</v>
      </c>
      <c r="AC4" s="1">
        <f>IF(AND(OR(ALL!$Q51="X",ALL!$R51="X",ALL!$S51="X"), ALL!$V51=0),ALL!AC51,"")</f>
        <v>0</v>
      </c>
      <c r="AD4" s="25"/>
      <c r="AE4" s="25"/>
    </row>
    <row r="5" spans="1:31" x14ac:dyDescent="0.25">
      <c r="A5" s="2">
        <f>IF(AND(OR(ALL!$Q123="X",ALL!$R123="X",ALL!$S123="X"), ALL!$V123=0),ALL!A123,"")</f>
        <v>122</v>
      </c>
      <c r="B5" t="str">
        <f>IF(AND(OR(ALL!$Q123="X",ALL!$R123="X",ALL!$S123="X"), ALL!$V123=0),ALL!B123,"")</f>
        <v>Cap Serrat</v>
      </c>
      <c r="C5" s="24">
        <f>IF(AND(OR(ALL!$Q123="X",ALL!$R123="X",ALL!$S123="X"), ALL!$V123=0),ALL!C123,"")</f>
        <v>37.217098999999997</v>
      </c>
      <c r="D5" s="24">
        <f>IF(AND(OR(ALL!$Q123="X",ALL!$R123="X",ALL!$S123="X"), ALL!$V123=0),ALL!D123,"")</f>
        <v>9.2421000000000006</v>
      </c>
      <c r="E5" s="1" t="str">
        <f>IF(AND(OR(ALL!$Q123="X",ALL!$R123="X",ALL!$S123="X"), ALL!$V123=0),ALL!E123,"")</f>
        <v>-</v>
      </c>
      <c r="F5" s="1" t="str">
        <f>IF(AND(OR(ALL!$Q123="X",ALL!$R123="X",ALL!$S123="X"), ALL!$V123=0),ALL!F123,"")</f>
        <v>-</v>
      </c>
      <c r="G5" s="1" t="str">
        <f>IF(AND(OR(ALL!$Q123="X",ALL!$R123="X",ALL!$S123="X"), ALL!$V123=0),ALL!G123,"")</f>
        <v>Tunisia</v>
      </c>
      <c r="H5" s="2">
        <f>IF(AND(OR(ALL!$Q123="X",ALL!$R123="X",ALL!$S123="X"), ALL!$V123=0),ALL!H123,"")</f>
        <v>160</v>
      </c>
      <c r="I5" s="2">
        <f>IF(AND(OR(ALL!$Q123="X",ALL!$R123="X",ALL!$S123="X"), ALL!$V123=0),ALL!I123,"")</f>
        <v>190</v>
      </c>
      <c r="J5" s="2">
        <f>IF(AND(OR(ALL!$Q123="X",ALL!$R123="X",ALL!$S123="X"), ALL!$V123=0),ALL!J123,"")</f>
        <v>65</v>
      </c>
      <c r="L5" s="4">
        <f>IF(AND(OR(ALL!$Q123="X",ALL!$R123="X",ALL!$S123="X"), ALL!$V123=0),ALL!L123,"")</f>
        <v>0.84210526315789469</v>
      </c>
      <c r="M5" s="4">
        <f>IF(AND(OR(ALL!$Q123="X",ALL!$R123="X",ALL!$S123="X"), ALL!$V123=0),ALL!M123,"")</f>
        <v>0.34210526315789475</v>
      </c>
      <c r="N5" s="4">
        <f>IF(AND(OR(ALL!$Q123="X",ALL!$R123="X",ALL!$S123="X"), ALL!$V123=0),ALL!N123,"")</f>
        <v>0.40625</v>
      </c>
      <c r="O5" s="4"/>
      <c r="P5" s="4"/>
      <c r="Q5" s="2" t="str">
        <f>IF(AND(OR(ALL!$Q123="X",ALL!$R123="X",ALL!$S123="X"), ALL!$V123=0),ALL!Q123,"")</f>
        <v>X</v>
      </c>
      <c r="R5" s="2">
        <f>IF(AND(OR(ALL!$Q123="X",ALL!$R123="X",ALL!$S123="X"), ALL!$V123=0),ALL!R123,"")</f>
        <v>0</v>
      </c>
      <c r="S5" s="2">
        <f>IF(AND(OR(ALL!$Q123="X",ALL!$R123="X",ALL!$S123="X"), ALL!$V123=0),ALL!S123,"")</f>
        <v>0</v>
      </c>
      <c r="T5" s="2">
        <f>IF(AND(OR(ALL!$Q123="X",ALL!$R123="X",ALL!$S123="X"), ALL!$V123=0),ALL!T123,"")</f>
        <v>0</v>
      </c>
      <c r="U5" s="2">
        <f>IF(AND(OR(ALL!$Q123="X",ALL!$R123="X",ALL!$S123="X"), ALL!$V123=0),ALL!U123,"")</f>
        <v>0</v>
      </c>
      <c r="V5" s="2">
        <f>IF(AND(OR(ALL!$Q123="X",ALL!$R123="X",ALL!$S123="X"), ALL!$V123=0),ALL!V123,"")</f>
        <v>0</v>
      </c>
      <c r="W5" s="2">
        <f>IF(AND(OR(ALL!$Q123="X",ALL!$R123="X",ALL!$S123="X"), ALL!$V123=0),ALL!W123,"")</f>
        <v>0</v>
      </c>
      <c r="X5" s="2" t="str">
        <f>IF(AND(OR(ALL!$Q123="X",ALL!$R123="X",ALL!$S123="X"), ALL!$V123=0),ALL!X123,"")</f>
        <v>Sd</v>
      </c>
      <c r="Y5" s="2">
        <f>IF(AND(OR(ALL!$Q123="X",ALL!$R123="X",ALL!$S123="X"), ALL!$V123=0),ALL!Y123,"")</f>
        <v>90</v>
      </c>
      <c r="Z5" s="2">
        <f>IF(AND(OR(ALL!$Q123="X",ALL!$R123="X",ALL!$S123="X"), ALL!$V123=0),ALL!Z123,"")</f>
        <v>180</v>
      </c>
      <c r="AA5" s="2" t="str">
        <f>IF(AND(OR(ALL!$Q123="X",ALL!$R123="X",ALL!$S123="X"), ALL!$V123=0),ALL!AA123,"")</f>
        <v>-</v>
      </c>
      <c r="AB5" s="2">
        <f>IF(AND(OR(ALL!$Q123="X",ALL!$R123="X",ALL!$S123="X"), ALL!$V123=0),ALL!AB123,"")</f>
        <v>0</v>
      </c>
      <c r="AC5" s="1">
        <f>IF(AND(OR(ALL!$Q123="X",ALL!$R123="X",ALL!$S123="X"), ALL!$V123=0),ALL!AC123,"")</f>
        <v>0</v>
      </c>
      <c r="AD5" s="25"/>
    </row>
    <row r="6" spans="1:31" x14ac:dyDescent="0.25">
      <c r="A6" s="2">
        <f>IF(AND(OR(ALL!$Q11="X",ALL!$R11="X",ALL!$S11="X"), ALL!$V11=0),ALL!A11,"")</f>
        <v>10</v>
      </c>
      <c r="B6" t="str">
        <f>IF(AND(OR(ALL!$Q11="X",ALL!$R11="X",ALL!$S11="X"), ALL!$V11=0),ALL!B11,"")</f>
        <v>Ifach</v>
      </c>
      <c r="C6" s="24">
        <f>IF(AND(OR(ALL!$Q11="X",ALL!$R11="X",ALL!$S11="X"), ALL!$V11=0),ALL!C11,"")</f>
        <v>38.641278999999997</v>
      </c>
      <c r="D6" s="24">
        <f>IF(AND(OR(ALL!$Q11="X",ALL!$R11="X",ALL!$S11="X"), ALL!$V11=0),ALL!D11,"")</f>
        <v>7.0375999999999994E-2</v>
      </c>
      <c r="E6" s="1" t="str">
        <f>IF(AND(OR(ALL!$Q11="X",ALL!$R11="X",ALL!$S11="X"), ALL!$V11=0),ALL!E11,"")</f>
        <v>Hemeroscopion?</v>
      </c>
      <c r="F6" s="1">
        <f>IF(AND(OR(ALL!$Q11="X",ALL!$R11="X",ALL!$S11="X"), ALL!$V11=0),ALL!F11,"")</f>
        <v>404</v>
      </c>
      <c r="G6" s="1" t="str">
        <f>IF(AND(OR(ALL!$Q11="X",ALL!$R11="X",ALL!$S11="X"), ALL!$V11=0),ALL!G11,"")</f>
        <v>Spain E</v>
      </c>
      <c r="H6" s="2">
        <f>IF(AND(OR(ALL!$Q11="X",ALL!$R11="X",ALL!$S11="X"), ALL!$V11=0),ALL!H11,"")</f>
        <v>850</v>
      </c>
      <c r="I6" s="2">
        <f>IF(AND(OR(ALL!$Q11="X",ALL!$R11="X",ALL!$S11="X"), ALL!$V11=0),ALL!I11,"")</f>
        <v>1000</v>
      </c>
      <c r="J6" s="2">
        <f>IF(AND(OR(ALL!$Q11="X",ALL!$R11="X",ALL!$S11="X"), ALL!$V11=0),ALL!J11,"")</f>
        <v>300</v>
      </c>
      <c r="L6" s="4">
        <f>IF(AND(OR(ALL!$Q11="X",ALL!$R11="X",ALL!$S11="X"), ALL!$V11=0),ALL!L11,"")</f>
        <v>0.85</v>
      </c>
      <c r="M6" s="4">
        <f>IF(AND(OR(ALL!$Q11="X",ALL!$R11="X",ALL!$S11="X"), ALL!$V11=0),ALL!M11,"")</f>
        <v>0.3</v>
      </c>
      <c r="N6" s="4">
        <f>IF(AND(OR(ALL!$Q11="X",ALL!$R11="X",ALL!$S11="X"), ALL!$V11=0),ALL!N11,"")</f>
        <v>0.35294117647058826</v>
      </c>
      <c r="O6" s="4"/>
      <c r="P6" s="4"/>
      <c r="Q6" s="2" t="str">
        <f>IF(AND(OR(ALL!$Q11="X",ALL!$R11="X",ALL!$S11="X"), ALL!$V11=0),ALL!Q11,"")</f>
        <v>X</v>
      </c>
      <c r="R6" s="2">
        <f>IF(AND(OR(ALL!$Q11="X",ALL!$R11="X",ALL!$S11="X"), ALL!$V11=0),ALL!R11,"")</f>
        <v>0</v>
      </c>
      <c r="S6" s="2">
        <f>IF(AND(OR(ALL!$Q11="X",ALL!$R11="X",ALL!$S11="X"), ALL!$V11=0),ALL!S11,"")</f>
        <v>0</v>
      </c>
      <c r="T6" s="2">
        <f>IF(AND(OR(ALL!$Q11="X",ALL!$R11="X",ALL!$S11="X"), ALL!$V11=0),ALL!T11,"")</f>
        <v>0</v>
      </c>
      <c r="U6" s="2">
        <f>IF(AND(OR(ALL!$Q11="X",ALL!$R11="X",ALL!$S11="X"), ALL!$V11=0),ALL!U11,"")</f>
        <v>0</v>
      </c>
      <c r="V6" s="2">
        <f>IF(AND(OR(ALL!$Q11="X",ALL!$R11="X",ALL!$S11="X"), ALL!$V11=0),ALL!V11,"")</f>
        <v>0</v>
      </c>
      <c r="W6" s="2">
        <f>IF(AND(OR(ALL!$Q11="X",ALL!$R11="X",ALL!$S11="X"), ALL!$V11=0),ALL!W11,"")</f>
        <v>0</v>
      </c>
      <c r="X6" s="2" t="str">
        <f>IF(AND(OR(ALL!$Q11="X",ALL!$R11="X",ALL!$S11="X"), ALL!$V11=0),ALL!X11,"")</f>
        <v>Sd</v>
      </c>
      <c r="Y6" s="6" t="str">
        <f>IF(AND(OR(ALL!$Q11="X",ALL!$R11="X",ALL!$S11="X"), ALL!$V11=0),ALL!Y11,"")</f>
        <v>-</v>
      </c>
      <c r="Z6" s="6">
        <f>IF(AND(OR(ALL!$Q11="X",ALL!$R11="X",ALL!$S11="X"), ALL!$V11=0),ALL!Z11,"")</f>
        <v>315</v>
      </c>
      <c r="AA6" s="2">
        <f>IF(AND(OR(ALL!$Q11="X",ALL!$R11="X",ALL!$S11="X"), ALL!$V11=0),ALL!AA11,"")</f>
        <v>60</v>
      </c>
      <c r="AB6" s="2">
        <f>IF(AND(OR(ALL!$Q11="X",ALL!$R11="X",ALL!$S11="X"), ALL!$V11=0),ALL!AB11,"")</f>
        <v>0</v>
      </c>
      <c r="AC6" s="1">
        <f>IF(AND(OR(ALL!$Q11="X",ALL!$R11="X",ALL!$S11="X"), ALL!$V11=0),ALL!AC11,"")</f>
        <v>0</v>
      </c>
    </row>
    <row r="7" spans="1:31" x14ac:dyDescent="0.25">
      <c r="A7" s="2">
        <f>IF(AND(OR(ALL!$Q25="X",ALL!$R25="X",ALL!$S25="X"), ALL!$V25=0),ALL!A25,"")</f>
        <v>24</v>
      </c>
      <c r="B7" t="str">
        <f>IF(AND(OR(ALL!$Q25="X",ALL!$R25="X",ALL!$S25="X"), ALL!$V25=0),ALL!B25,"")</f>
        <v>Blanes</v>
      </c>
      <c r="C7" s="24">
        <f>IF(AND(OR(ALL!$Q25="X",ALL!$R25="X",ALL!$S25="X"), ALL!$V25=0),ALL!C25,"")</f>
        <v>41.670900000000003</v>
      </c>
      <c r="D7" s="24">
        <f>IF(AND(OR(ALL!$Q25="X",ALL!$R25="X",ALL!$S25="X"), ALL!$V25=0),ALL!D25,"")</f>
        <v>2.7909139999999999</v>
      </c>
      <c r="E7" s="5" t="str">
        <f>IF(AND(OR(ALL!$Q25="X",ALL!$R25="X",ALL!$S25="X"), ALL!$V25=0),ALL!E25,"")</f>
        <v>Blanda</v>
      </c>
      <c r="F7" s="5">
        <f>IF(AND(OR(ALL!$Q25="X",ALL!$R25="X",ALL!$S25="X"), ALL!$V25=0),ALL!F25,"")</f>
        <v>440</v>
      </c>
      <c r="G7" s="1" t="str">
        <f>IF(AND(OR(ALL!$Q25="X",ALL!$R25="X",ALL!$S25="X"), ALL!$V25=0),ALL!G25,"")</f>
        <v>Spain E</v>
      </c>
      <c r="H7" s="2">
        <f>IF(AND(OR(ALL!$Q25="X",ALL!$R25="X",ALL!$S25="X"), ALL!$V25=0),ALL!H25,"")</f>
        <v>115</v>
      </c>
      <c r="I7" s="2">
        <f>IF(AND(OR(ALL!$Q25="X",ALL!$R25="X",ALL!$S25="X"), ALL!$V25=0),ALL!I25,"")</f>
        <v>130</v>
      </c>
      <c r="J7" s="2">
        <f>IF(AND(OR(ALL!$Q25="X",ALL!$R25="X",ALL!$S25="X"), ALL!$V25=0),ALL!J25,"")</f>
        <v>15</v>
      </c>
      <c r="L7" s="4">
        <f>IF(AND(OR(ALL!$Q25="X",ALL!$R25="X",ALL!$S25="X"), ALL!$V25=0),ALL!L25,"")</f>
        <v>0.88461538461538458</v>
      </c>
      <c r="M7" s="4">
        <f>IF(AND(OR(ALL!$Q25="X",ALL!$R25="X",ALL!$S25="X"), ALL!$V25=0),ALL!M25,"")</f>
        <v>0.11538461538461539</v>
      </c>
      <c r="N7" s="4">
        <f>IF(AND(OR(ALL!$Q25="X",ALL!$R25="X",ALL!$S25="X"), ALL!$V25=0),ALL!N25,"")</f>
        <v>0.13043478260869565</v>
      </c>
      <c r="O7" s="4"/>
      <c r="P7" s="4"/>
      <c r="Q7" s="2" t="str">
        <f>IF(AND(OR(ALL!$Q25="X",ALL!$R25="X",ALL!$S25="X"), ALL!$V25=0),ALL!Q25,"")</f>
        <v>X</v>
      </c>
      <c r="R7" s="2">
        <f>IF(AND(OR(ALL!$Q25="X",ALL!$R25="X",ALL!$S25="X"), ALL!$V25=0),ALL!R25,"")</f>
        <v>0</v>
      </c>
      <c r="S7" s="2">
        <f>IF(AND(OR(ALL!$Q25="X",ALL!$R25="X",ALL!$S25="X"), ALL!$V25=0),ALL!S25,"")</f>
        <v>0</v>
      </c>
      <c r="T7" s="2">
        <f>IF(AND(OR(ALL!$Q25="X",ALL!$R25="X",ALL!$S25="X"), ALL!$V25=0),ALL!T25,"")</f>
        <v>0</v>
      </c>
      <c r="U7" s="2">
        <f>IF(AND(OR(ALL!$Q25="X",ALL!$R25="X",ALL!$S25="X"), ALL!$V25=0),ALL!U25,"")</f>
        <v>0</v>
      </c>
      <c r="V7" s="2">
        <f>IF(AND(OR(ALL!$Q25="X",ALL!$R25="X",ALL!$S25="X"), ALL!$V25=0),ALL!V25,"")</f>
        <v>0</v>
      </c>
      <c r="W7" s="2">
        <f>IF(AND(OR(ALL!$Q25="X",ALL!$R25="X",ALL!$S25="X"), ALL!$V25=0),ALL!W25,"")</f>
        <v>0</v>
      </c>
      <c r="X7" s="2" t="str">
        <f>IF(AND(OR(ALL!$Q25="X",ALL!$R25="X",ALL!$S25="X"), ALL!$V25=0),ALL!X25,"")</f>
        <v>Sd</v>
      </c>
      <c r="Y7" s="2">
        <f>IF(AND(OR(ALL!$Q25="X",ALL!$R25="X",ALL!$S25="X"), ALL!$V25=0),ALL!Y25,"")</f>
        <v>35</v>
      </c>
      <c r="Z7" s="2">
        <f>IF(AND(OR(ALL!$Q25="X",ALL!$R25="X",ALL!$S25="X"), ALL!$V25=0),ALL!Z25,"")</f>
        <v>302</v>
      </c>
      <c r="AA7" s="2">
        <f>IF(AND(OR(ALL!$Q25="X",ALL!$R25="X",ALL!$S25="X"), ALL!$V25=0),ALL!AA25,"")</f>
        <v>39</v>
      </c>
      <c r="AB7" s="2">
        <f>IF(AND(OR(ALL!$Q25="X",ALL!$R25="X",ALL!$S25="X"), ALL!$V25=0),ALL!AB25,"")</f>
        <v>0</v>
      </c>
      <c r="AC7" s="1">
        <f>IF(AND(OR(ALL!$Q25="X",ALL!$R25="X",ALL!$S25="X"), ALL!$V25=0),ALL!AC25,"")</f>
        <v>0</v>
      </c>
      <c r="AD7" s="1"/>
    </row>
    <row r="8" spans="1:31" x14ac:dyDescent="0.25">
      <c r="A8" s="2">
        <f>IF(AND(OR(ALL!$Q50="X",ALL!$R50="X",ALL!$S50="X"), ALL!$V50=0),ALL!A50,"")</f>
        <v>49</v>
      </c>
      <c r="B8" t="str">
        <f>IF(AND(OR(ALL!$Q50="X",ALL!$R50="X",ALL!$S50="X"), ALL!$V50=0),ALL!B50,"")</f>
        <v>Palinuro</v>
      </c>
      <c r="C8" s="24">
        <f>IF(AND(OR(ALL!$Q50="X",ALL!$R50="X",ALL!$S50="X"), ALL!$V50=0),ALL!C50,"")</f>
        <v>40.031303999999999</v>
      </c>
      <c r="D8" s="24">
        <f>IF(AND(OR(ALL!$Q50="X",ALL!$R50="X",ALL!$S50="X"), ALL!$V50=0),ALL!D50,"")</f>
        <v>15.313211000000001</v>
      </c>
      <c r="E8" s="1" t="str">
        <f>IF(AND(OR(ALL!$Q50="X",ALL!$R50="X",ALL!$S50="X"), ALL!$V50=0),ALL!E50,"")</f>
        <v>-</v>
      </c>
      <c r="F8" s="1" t="str">
        <f>IF(AND(OR(ALL!$Q50="X",ALL!$R50="X",ALL!$S50="X"), ALL!$V50=0),ALL!F50,"")</f>
        <v>-</v>
      </c>
      <c r="G8" s="1" t="str">
        <f>IF(AND(OR(ALL!$Q50="X",ALL!$R50="X",ALL!$S50="X"), ALL!$V50=0),ALL!G50,"")</f>
        <v>Italy W</v>
      </c>
      <c r="H8" s="2">
        <f>IF(AND(OR(ALL!$Q50="X",ALL!$R50="X",ALL!$S50="X"), ALL!$V50=0),ALL!H50,"")</f>
        <v>80</v>
      </c>
      <c r="I8" s="2">
        <f>IF(AND(OR(ALL!$Q50="X",ALL!$R50="X",ALL!$S50="X"), ALL!$V50=0),ALL!I50,"")</f>
        <v>90</v>
      </c>
      <c r="J8" s="2">
        <f>IF(AND(OR(ALL!$Q50="X",ALL!$R50="X",ALL!$S50="X"), ALL!$V50=0),ALL!J50,"")</f>
        <v>5</v>
      </c>
      <c r="L8" s="4">
        <f>IF(AND(OR(ALL!$Q50="X",ALL!$R50="X",ALL!$S50="X"), ALL!$V50=0),ALL!L50,"")</f>
        <v>0.88888888888888884</v>
      </c>
      <c r="M8" s="4">
        <f>IF(AND(OR(ALL!$Q50="X",ALL!$R50="X",ALL!$S50="X"), ALL!$V50=0),ALL!M50,"")</f>
        <v>5.5555555555555552E-2</v>
      </c>
      <c r="N8" s="4">
        <f>IF(AND(OR(ALL!$Q50="X",ALL!$R50="X",ALL!$S50="X"), ALL!$V50=0),ALL!N50,"")</f>
        <v>6.25E-2</v>
      </c>
      <c r="O8" s="4"/>
      <c r="P8" s="4"/>
      <c r="Q8" s="2" t="str">
        <f>IF(AND(OR(ALL!$Q50="X",ALL!$R50="X",ALL!$S50="X"), ALL!$V50=0),ALL!Q50,"")</f>
        <v>X</v>
      </c>
      <c r="R8" s="2">
        <f>IF(AND(OR(ALL!$Q50="X",ALL!$R50="X",ALL!$S50="X"), ALL!$V50=0),ALL!R50,"")</f>
        <v>0</v>
      </c>
      <c r="S8" s="2">
        <f>IF(AND(OR(ALL!$Q50="X",ALL!$R50="X",ALL!$S50="X"), ALL!$V50=0),ALL!S50,"")</f>
        <v>0</v>
      </c>
      <c r="T8" s="2">
        <f>IF(AND(OR(ALL!$Q50="X",ALL!$R50="X",ALL!$S50="X"), ALL!$V50=0),ALL!T50,"")</f>
        <v>0</v>
      </c>
      <c r="U8" s="2">
        <f>IF(AND(OR(ALL!$Q50="X",ALL!$R50="X",ALL!$S50="X"), ALL!$V50=0),ALL!U50,"")</f>
        <v>0</v>
      </c>
      <c r="V8" s="2">
        <f>IF(AND(OR(ALL!$Q50="X",ALL!$R50="X",ALL!$S50="X"), ALL!$V50=0),ALL!V50,"")</f>
        <v>0</v>
      </c>
      <c r="W8" s="2">
        <f>IF(AND(OR(ALL!$Q50="X",ALL!$R50="X",ALL!$S50="X"), ALL!$V50=0),ALL!W50,"")</f>
        <v>0</v>
      </c>
      <c r="X8" s="2" t="str">
        <f>IF(AND(OR(ALL!$Q50="X",ALL!$R50="X",ALL!$S50="X"), ALL!$V50=0),ALL!X50,"")</f>
        <v>Sd</v>
      </c>
      <c r="Y8" s="2">
        <f>IF(AND(OR(ALL!$Q50="X",ALL!$R50="X",ALL!$S50="X"), ALL!$V50=0),ALL!Y50,"")</f>
        <v>90</v>
      </c>
      <c r="Z8" s="2">
        <f>IF(AND(OR(ALL!$Q50="X",ALL!$R50="X",ALL!$S50="X"), ALL!$V50=0),ALL!Z50,"")</f>
        <v>4</v>
      </c>
      <c r="AA8" s="2" t="str">
        <f>IF(AND(OR(ALL!$Q50="X",ALL!$R50="X",ALL!$S50="X"), ALL!$V50=0),ALL!AA50,"")</f>
        <v>-</v>
      </c>
      <c r="AB8" s="2">
        <f>IF(AND(OR(ALL!$Q50="X",ALL!$R50="X",ALL!$S50="X"), ALL!$V50=0),ALL!AB50,"")</f>
        <v>0</v>
      </c>
      <c r="AC8" s="1">
        <f>IF(AND(OR(ALL!$Q50="X",ALL!$R50="X",ALL!$S50="X"), ALL!$V50=0),ALL!AC50,"")</f>
        <v>0</v>
      </c>
      <c r="AD8" s="1"/>
    </row>
    <row r="9" spans="1:31" x14ac:dyDescent="0.25">
      <c r="A9" s="2">
        <f>IF(AND(OR(ALL!$Q66="X",ALL!$R66="X",ALL!$S66="X"), ALL!$V66=0),ALL!A66,"")</f>
        <v>65</v>
      </c>
      <c r="B9" t="str">
        <f>IF(AND(OR(ALL!$Q66="X",ALL!$R66="X",ALL!$S66="X"), ALL!$V66=0),ALL!B66,"")</f>
        <v>Lefki</v>
      </c>
      <c r="C9" s="24">
        <f>IF(AND(OR(ALL!$Q66="X",ALL!$R66="X",ALL!$S66="X"), ALL!$V66=0),ALL!C66,"")</f>
        <v>36.467469999999999</v>
      </c>
      <c r="D9" s="24">
        <f>IF(AND(OR(ALL!$Q66="X",ALL!$R66="X",ALL!$S66="X"), ALL!$V66=0),ALL!D66,"")</f>
        <v>22.979099999999999</v>
      </c>
      <c r="E9" s="5" t="str">
        <f>IF(AND(OR(ALL!$Q66="X",ALL!$R66="X",ALL!$S66="X"), ALL!$V66=0),ALL!E66,"")</f>
        <v>-</v>
      </c>
      <c r="F9" s="1" t="str">
        <f>IF(AND(OR(ALL!$Q66="X",ALL!$R66="X",ALL!$S66="X"), ALL!$V66=0),ALL!F66,"")</f>
        <v>-</v>
      </c>
      <c r="G9" s="1" t="str">
        <f>IF(AND(OR(ALL!$Q66="X",ALL!$R66="X",ALL!$S66="X"), ALL!$V66=0),ALL!G66,"")</f>
        <v>Greece Pelop</v>
      </c>
      <c r="H9" s="2">
        <f>IF(AND(OR(ALL!$Q66="X",ALL!$R66="X",ALL!$S66="X"), ALL!$V66=0),ALL!H66,"")</f>
        <v>330</v>
      </c>
      <c r="I9" s="2">
        <f>IF(AND(OR(ALL!$Q66="X",ALL!$R66="X",ALL!$S66="X"), ALL!$V66=0),ALL!I66,"")</f>
        <v>330</v>
      </c>
      <c r="J9" s="2">
        <f>IF(AND(OR(ALL!$Q66="X",ALL!$R66="X",ALL!$S66="X"), ALL!$V66=0),ALL!J66,"")</f>
        <v>30</v>
      </c>
      <c r="L9" s="4">
        <f>IF(AND(OR(ALL!$Q66="X",ALL!$R66="X",ALL!$S66="X"), ALL!$V66=0),ALL!L66,"")</f>
        <v>1</v>
      </c>
      <c r="M9" s="4">
        <f>IF(AND(OR(ALL!$Q66="X",ALL!$R66="X",ALL!$S66="X"), ALL!$V66=0),ALL!M66,"")</f>
        <v>9.0909090909090912E-2</v>
      </c>
      <c r="N9" s="4">
        <f>IF(AND(OR(ALL!$Q66="X",ALL!$R66="X",ALL!$S66="X"), ALL!$V66=0),ALL!N66,"")</f>
        <v>9.0909090909090912E-2</v>
      </c>
      <c r="O9" s="4"/>
      <c r="P9" s="4"/>
      <c r="Q9" s="2" t="str">
        <f>IF(AND(OR(ALL!$Q66="X",ALL!$R66="X",ALL!$S66="X"), ALL!$V66=0),ALL!Q66,"")</f>
        <v>X</v>
      </c>
      <c r="R9" s="2">
        <f>IF(AND(OR(ALL!$Q66="X",ALL!$R66="X",ALL!$S66="X"), ALL!$V66=0),ALL!R66,"")</f>
        <v>0</v>
      </c>
      <c r="S9" s="2">
        <f>IF(AND(OR(ALL!$Q66="X",ALL!$R66="X",ALL!$S66="X"), ALL!$V66=0),ALL!S66,"")</f>
        <v>0</v>
      </c>
      <c r="T9" s="2">
        <f>IF(AND(OR(ALL!$Q66="X",ALL!$R66="X",ALL!$S66="X"), ALL!$V66=0),ALL!T66,"")</f>
        <v>0</v>
      </c>
      <c r="U9" s="2">
        <f>IF(AND(OR(ALL!$Q66="X",ALL!$R66="X",ALL!$S66="X"), ALL!$V66=0),ALL!U66,"")</f>
        <v>0</v>
      </c>
      <c r="V9" s="2">
        <f>IF(AND(OR(ALL!$Q66="X",ALL!$R66="X",ALL!$S66="X"), ALL!$V66=0),ALL!V66,"")</f>
        <v>0</v>
      </c>
      <c r="W9" s="2">
        <f>IF(AND(OR(ALL!$Q66="X",ALL!$R66="X",ALL!$S66="X"), ALL!$V66=0),ALL!W66,"")</f>
        <v>0</v>
      </c>
      <c r="X9" s="6" t="str">
        <f>IF(AND(OR(ALL!$Q66="X",ALL!$R66="X",ALL!$S66="X"), ALL!$V66=0),ALL!X66,"")</f>
        <v>Sd</v>
      </c>
      <c r="Y9" s="6">
        <f>IF(AND(OR(ALL!$Q66="X",ALL!$R66="X",ALL!$S66="X"), ALL!$V66=0),ALL!Y66,"")</f>
        <v>140</v>
      </c>
      <c r="Z9" s="6">
        <f>IF(AND(OR(ALL!$Q66="X",ALL!$R66="X",ALL!$S66="X"), ALL!$V66=0),ALL!Z66,"")</f>
        <v>45</v>
      </c>
      <c r="AA9" s="2">
        <f>IF(AND(OR(ALL!$Q66="X",ALL!$R66="X",ALL!$S66="X"), ALL!$V66=0),ALL!AA66,"")</f>
        <v>140</v>
      </c>
      <c r="AB9" s="2">
        <f>IF(AND(OR(ALL!$Q66="X",ALL!$R66="X",ALL!$S66="X"), ALL!$V66=0),ALL!AB66,"")</f>
        <v>0</v>
      </c>
      <c r="AC9" s="1">
        <f>IF(AND(OR(ALL!$Q66="X",ALL!$R66="X",ALL!$S66="X"), ALL!$V66=0),ALL!AC66,"")</f>
        <v>0</v>
      </c>
      <c r="AD9" s="1"/>
    </row>
    <row r="10" spans="1:31" x14ac:dyDescent="0.25">
      <c r="A10" s="2">
        <f>IF(AND(OR(ALL!$Q71="X",ALL!$R71="X",ALL!$S71="X"), ALL!$V71=0),ALL!A71,"")</f>
        <v>70</v>
      </c>
      <c r="B10" t="str">
        <f>IF(AND(OR(ALL!$Q71="X",ALL!$R71="X",ALL!$S71="X"), ALL!$V71=0),ALL!B71,"")</f>
        <v>Mikrolimano</v>
      </c>
      <c r="C10" s="24">
        <f>IF(AND(OR(ALL!$Q71="X",ALL!$R71="X",ALL!$S71="X"), ALL!$V71=0),ALL!C71,"")</f>
        <v>37.755814999999998</v>
      </c>
      <c r="D10" s="24">
        <f>IF(AND(OR(ALL!$Q71="X",ALL!$R71="X",ALL!$S71="X"), ALL!$V71=0),ALL!D71,"")</f>
        <v>24.073958000000001</v>
      </c>
      <c r="E10" s="5" t="str">
        <f>IF(AND(OR(ALL!$Q71="X",ALL!$R71="X",ALL!$S71="X"), ALL!$V71=0),ALL!E71,"")</f>
        <v>-</v>
      </c>
      <c r="F10" s="1" t="str">
        <f>IF(AND(OR(ALL!$Q71="X",ALL!$R71="X",ALL!$S71="X"), ALL!$V71=0),ALL!F71,"")</f>
        <v>-</v>
      </c>
      <c r="G10" s="1" t="str">
        <f>IF(AND(OR(ALL!$Q71="X",ALL!$R71="X",ALL!$S71="X"), ALL!$V71=0),ALL!G71,"")</f>
        <v>Greece Attica</v>
      </c>
      <c r="H10" s="2">
        <f>IF(AND(OR(ALL!$Q71="X",ALL!$R71="X",ALL!$S71="X"), ALL!$V71=0),ALL!H71,"")</f>
        <v>60</v>
      </c>
      <c r="I10" s="2">
        <f>IF(AND(OR(ALL!$Q71="X",ALL!$R71="X",ALL!$S71="X"), ALL!$V71=0),ALL!I71,"")</f>
        <v>60</v>
      </c>
      <c r="J10" s="2">
        <f>IF(AND(OR(ALL!$Q71="X",ALL!$R71="X",ALL!$S71="X"), ALL!$V71=0),ALL!J71,"")</f>
        <v>10</v>
      </c>
      <c r="L10" s="4">
        <f>IF(AND(OR(ALL!$Q71="X",ALL!$R71="X",ALL!$S71="X"), ALL!$V71=0),ALL!L71,"")</f>
        <v>1</v>
      </c>
      <c r="M10" s="4">
        <f>IF(AND(OR(ALL!$Q71="X",ALL!$R71="X",ALL!$S71="X"), ALL!$V71=0),ALL!M71,"")</f>
        <v>0.16666666666666666</v>
      </c>
      <c r="N10" s="4">
        <f>IF(AND(OR(ALL!$Q71="X",ALL!$R71="X",ALL!$S71="X"), ALL!$V71=0),ALL!N71,"")</f>
        <v>0.16666666666666666</v>
      </c>
      <c r="O10" s="4"/>
      <c r="P10" s="4"/>
      <c r="Q10" s="2" t="str">
        <f>IF(AND(OR(ALL!$Q71="X",ALL!$R71="X",ALL!$S71="X"), ALL!$V71=0),ALL!Q71,"")</f>
        <v>X</v>
      </c>
      <c r="R10" s="2">
        <f>IF(AND(OR(ALL!$Q71="X",ALL!$R71="X",ALL!$S71="X"), ALL!$V71=0),ALL!R71,"")</f>
        <v>0</v>
      </c>
      <c r="S10" s="2">
        <f>IF(AND(OR(ALL!$Q71="X",ALL!$R71="X",ALL!$S71="X"), ALL!$V71=0),ALL!S71,"")</f>
        <v>0</v>
      </c>
      <c r="T10" s="2">
        <f>IF(AND(OR(ALL!$Q71="X",ALL!$R71="X",ALL!$S71="X"), ALL!$V71=0),ALL!T71,"")</f>
        <v>0</v>
      </c>
      <c r="U10" s="2">
        <f>IF(AND(OR(ALL!$Q71="X",ALL!$R71="X",ALL!$S71="X"), ALL!$V71=0),ALL!U71,"")</f>
        <v>0</v>
      </c>
      <c r="V10" s="2">
        <f>IF(AND(OR(ALL!$Q71="X",ALL!$R71="X",ALL!$S71="X"), ALL!$V71=0),ALL!V71,"")</f>
        <v>0</v>
      </c>
      <c r="W10" s="2">
        <f>IF(AND(OR(ALL!$Q71="X",ALL!$R71="X",ALL!$S71="X"), ALL!$V71=0),ALL!W71,"")</f>
        <v>0</v>
      </c>
      <c r="X10" s="2" t="str">
        <f>IF(AND(OR(ALL!$Q71="X",ALL!$R71="X",ALL!$S71="X"), ALL!$V71=0),ALL!X71,"")</f>
        <v>Sd</v>
      </c>
      <c r="Y10" s="6">
        <f>IF(AND(OR(ALL!$Q71="X",ALL!$R71="X",ALL!$S71="X"), ALL!$V71=0),ALL!Y71,"")</f>
        <v>6</v>
      </c>
      <c r="Z10" s="6">
        <f>IF(AND(OR(ALL!$Q71="X",ALL!$R71="X",ALL!$S71="X"), ALL!$V71=0),ALL!Z71,"")</f>
        <v>277</v>
      </c>
      <c r="AA10" s="2" t="str">
        <f>IF(AND(OR(ALL!$Q71="X",ALL!$R71="X",ALL!$S71="X"), ALL!$V71=0),ALL!AA71,"")</f>
        <v>-</v>
      </c>
      <c r="AB10" s="2">
        <f>IF(AND(OR(ALL!$Q71="X",ALL!$R71="X",ALL!$S71="X"), ALL!$V71=0),ALL!AB71,"")</f>
        <v>0</v>
      </c>
      <c r="AC10" s="1">
        <f>IF(AND(OR(ALL!$Q71="X",ALL!$R71="X",ALL!$S71="X"), ALL!$V71=0),ALL!AC71,"")</f>
        <v>0</v>
      </c>
      <c r="AD10" s="1"/>
    </row>
    <row r="11" spans="1:31" x14ac:dyDescent="0.25">
      <c r="A11" s="2">
        <f>IF(AND(OR(ALL!$Q79="X",ALL!$R79="X",ALL!$S79="X"), ALL!$V79=0),ALL!A79,"")</f>
        <v>78</v>
      </c>
      <c r="B11" s="1" t="str">
        <f>IF(AND(OR(ALL!$Q79="X",ALL!$R79="X",ALL!$S79="X"), ALL!$V79=0),ALL!B79,"")</f>
        <v>Enez</v>
      </c>
      <c r="C11" s="2">
        <f>IF(AND(OR(ALL!$Q79="X",ALL!$R79="X",ALL!$S79="X"), ALL!$V79=0),ALL!C79,"")</f>
        <v>40.723500000000001</v>
      </c>
      <c r="D11" s="2">
        <f>IF(AND(OR(ALL!$Q79="X",ALL!$R79="X",ALL!$S79="X"), ALL!$V79=0),ALL!D79,"")</f>
        <v>26.093</v>
      </c>
      <c r="E11" s="1" t="str">
        <f>IF(AND(OR(ALL!$Q79="X",ALL!$R79="X",ALL!$S79="X"), ALL!$V79=0),ALL!E79,"")</f>
        <v>Ainos</v>
      </c>
      <c r="F11" s="1">
        <f>IF(AND(OR(ALL!$Q79="X",ALL!$R79="X",ALL!$S79="X"), ALL!$V79=0),ALL!F79,"")</f>
        <v>2359</v>
      </c>
      <c r="G11" s="1" t="str">
        <f>IF(AND(OR(ALL!$Q79="X",ALL!$R79="X",ALL!$S79="X"), ALL!$V79=0),ALL!G79,"")</f>
        <v>Turkey W</v>
      </c>
      <c r="H11" s="2">
        <f>IF(AND(OR(ALL!$Q79="X",ALL!$R79="X",ALL!$S79="X"), ALL!$V79=0),ALL!H79,"")</f>
        <v>1000</v>
      </c>
      <c r="I11" s="2">
        <f>IF(AND(OR(ALL!$Q79="X",ALL!$R79="X",ALL!$S79="X"), ALL!$V79=0),ALL!I79,"")</f>
        <v>1000</v>
      </c>
      <c r="J11" s="2">
        <f>IF(AND(OR(ALL!$Q79="X",ALL!$R79="X",ALL!$S79="X"), ALL!$V79=0),ALL!J79,"")</f>
        <v>800</v>
      </c>
      <c r="K11" s="2">
        <f>IF(AND(OR(ALL!$Q79="X",ALL!$R79="X",ALL!$S79="X"), ALL!$V79=0),ALL!K79,"")</f>
        <v>0</v>
      </c>
      <c r="L11" s="4">
        <f>IF(AND(OR(ALL!$Q79="X",ALL!$R79="X",ALL!$S79="X"), ALL!$V79=0),ALL!L79,"")</f>
        <v>1</v>
      </c>
      <c r="M11" s="4">
        <f>IF(AND(OR(ALL!$Q79="X",ALL!$R79="X",ALL!$S79="X"), ALL!$V79=0),ALL!M79,"")</f>
        <v>0.8</v>
      </c>
      <c r="N11" s="4">
        <f>IF(AND(OR(ALL!$Q79="X",ALL!$R79="X",ALL!$S79="X"), ALL!$V79=0),ALL!N79,"")</f>
        <v>0.8</v>
      </c>
      <c r="O11" s="2" t="str">
        <f>IF(AND(OR(ALL!$Q79="X",ALL!$R79="X",ALL!$S79="X"), ALL!$V79=0),ALL!O79,"")</f>
        <v/>
      </c>
      <c r="P11" s="2" t="str">
        <f>IF(AND(OR(ALL!$Q79="X",ALL!$R79="X",ALL!$S79="X"), ALL!$V79=0),ALL!P79,"")</f>
        <v/>
      </c>
      <c r="Q11" s="2" t="str">
        <f>IF(AND(OR(ALL!$Q79="X",ALL!$R79="X",ALL!$S79="X"), ALL!$V79=0),ALL!Q79,"")</f>
        <v>X</v>
      </c>
      <c r="R11" s="2">
        <f>IF(AND(OR(ALL!$Q79="X",ALL!$R79="X",ALL!$S79="X"), ALL!$V79=0),ALL!R79,"")</f>
        <v>0</v>
      </c>
      <c r="S11" s="2">
        <f>IF(AND(OR(ALL!$Q79="X",ALL!$R79="X",ALL!$S79="X"), ALL!$V79=0),ALL!S79,"")</f>
        <v>0</v>
      </c>
      <c r="T11" s="2">
        <f>IF(AND(OR(ALL!$Q79="X",ALL!$R79="X",ALL!$S79="X"), ALL!$V79=0),ALL!T79,"")</f>
        <v>0</v>
      </c>
      <c r="U11" s="2">
        <f>IF(AND(OR(ALL!$Q79="X",ALL!$R79="X",ALL!$S79="X"), ALL!$V79=0),ALL!U79,"")</f>
        <v>0</v>
      </c>
      <c r="V11" s="2">
        <f>IF(AND(OR(ALL!$Q79="X",ALL!$R79="X",ALL!$S79="X"), ALL!$V79=0),ALL!V79,"")</f>
        <v>0</v>
      </c>
      <c r="W11" s="2">
        <f>IF(AND(OR(ALL!$Q79="X",ALL!$R79="X",ALL!$S79="X"), ALL!$V79=0),ALL!W79,"")</f>
        <v>0</v>
      </c>
      <c r="X11" s="2" t="str">
        <f>IF(AND(OR(ALL!$Q79="X",ALL!$R79="X",ALL!$S79="X"), ALL!$V79=0),ALL!X79,"")</f>
        <v>Sd</v>
      </c>
      <c r="Y11" s="2">
        <f>IF(AND(OR(ALL!$Q79="X",ALL!$R79="X",ALL!$S79="X"), ALL!$V79=0),ALL!Y79,"")</f>
        <v>200</v>
      </c>
      <c r="Z11" s="2">
        <f>IF(AND(OR(ALL!$Q79="X",ALL!$R79="X",ALL!$S79="X"), ALL!$V79=0),ALL!Z79,"")</f>
        <v>110</v>
      </c>
      <c r="AA11" s="2">
        <f>IF(AND(OR(ALL!$Q79="X",ALL!$R79="X",ALL!$S79="X"), ALL!$V79=0),ALL!AA79,"")</f>
        <v>0</v>
      </c>
      <c r="AB11" s="2">
        <f>IF(AND(OR(ALL!$Q79="X",ALL!$R79="X",ALL!$S79="X"), ALL!$V79=0),ALL!AB79,"")</f>
        <v>0</v>
      </c>
      <c r="AC11" s="2">
        <f>IF(AND(OR(ALL!$Q79="X",ALL!$R79="X",ALL!$S79="X"), ALL!$V79=0),ALL!AC79,"")</f>
        <v>0</v>
      </c>
    </row>
    <row r="12" spans="1:31" x14ac:dyDescent="0.25">
      <c r="A12" s="2">
        <f>IF(AND(OR(ALL!$Q7="X",ALL!$R7="X",ALL!$S7="X"), ALL!$V7=0),ALL!A7,"")</f>
        <v>6</v>
      </c>
      <c r="B12" t="str">
        <f>IF(AND(OR(ALL!$Q7="X",ALL!$R7="X",ALL!$S7="X"), ALL!$V7=0),ALL!B7,"")</f>
        <v>Mazaron</v>
      </c>
      <c r="C12" s="24">
        <f>IF(AND(OR(ALL!$Q7="X",ALL!$R7="X",ALL!$S7="X"), ALL!$V7=0),ALL!C7,"")</f>
        <v>37.558244999999999</v>
      </c>
      <c r="D12" s="24">
        <f>IF(AND(OR(ALL!$Q7="X",ALL!$R7="X",ALL!$S7="X"), ALL!$V7=0),ALL!D7,"")</f>
        <v>-1.2860469999999999</v>
      </c>
      <c r="E12" s="5" t="str">
        <f>IF(AND(OR(ALL!$Q7="X",ALL!$R7="X",ALL!$S7="X"), ALL!$V7=0),ALL!E7,"")</f>
        <v xml:space="preserve">Ficariensis Locus </v>
      </c>
      <c r="F12" s="5">
        <f>IF(AND(OR(ALL!$Q7="X",ALL!$R7="X",ALL!$S7="X"), ALL!$V7=0),ALL!F7,"")</f>
        <v>381</v>
      </c>
      <c r="G12" s="1" t="str">
        <f>IF(AND(OR(ALL!$Q7="X",ALL!$R7="X",ALL!$S7="X"), ALL!$V7=0),ALL!G7,"")</f>
        <v>Spain E</v>
      </c>
      <c r="H12" s="2">
        <f>IF(AND(OR(ALL!$Q7="X",ALL!$R7="X",ALL!$S7="X"), ALL!$V7=0),ALL!H7,"")</f>
        <v>215</v>
      </c>
      <c r="I12" s="2">
        <f>IF(AND(OR(ALL!$Q7="X",ALL!$R7="X",ALL!$S7="X"), ALL!$V7=0),ALL!I7,"")</f>
        <v>200</v>
      </c>
      <c r="J12" s="2">
        <f>IF(AND(OR(ALL!$Q7="X",ALL!$R7="X",ALL!$S7="X"), ALL!$V7=0),ALL!J7,"")</f>
        <v>15</v>
      </c>
      <c r="K12" s="2">
        <f>IF(AND(OR(ALL!$Q7="X",ALL!$R7="X",ALL!$S7="X"), ALL!$V7=0),ALL!K7,"")</f>
        <v>0</v>
      </c>
      <c r="L12" s="4">
        <f>IF(AND(OR(ALL!$Q7="X",ALL!$R7="X",ALL!$S7="X"), ALL!$V7=0),ALL!L7,"")</f>
        <v>1.075</v>
      </c>
      <c r="M12" s="4">
        <f>IF(AND(OR(ALL!$Q7="X",ALL!$R7="X",ALL!$S7="X"), ALL!$V7=0),ALL!M7,"")</f>
        <v>7.4999999999999997E-2</v>
      </c>
      <c r="N12" s="4">
        <f>IF(AND(OR(ALL!$Q7="X",ALL!$R7="X",ALL!$S7="X"), ALL!$V7=0),ALL!N7,"")</f>
        <v>6.9767441860465115E-2</v>
      </c>
      <c r="O12" s="4"/>
      <c r="P12" s="4"/>
      <c r="Q12" s="2" t="str">
        <f>IF(AND(OR(ALL!$Q7="X",ALL!$R7="X",ALL!$S7="X"), ALL!$V7=0),ALL!Q7,"")</f>
        <v>X</v>
      </c>
      <c r="R12" s="2">
        <f>IF(AND(OR(ALL!$Q7="X",ALL!$R7="X",ALL!$S7="X"), ALL!$V7=0),ALL!R7,"")</f>
        <v>0</v>
      </c>
      <c r="S12" s="2">
        <f>IF(AND(OR(ALL!$Q7="X",ALL!$R7="X",ALL!$S7="X"), ALL!$V7=0),ALL!S7,"")</f>
        <v>0</v>
      </c>
      <c r="T12" s="2">
        <f>IF(AND(OR(ALL!$Q7="X",ALL!$R7="X",ALL!$S7="X"), ALL!$V7=0),ALL!T7,"")</f>
        <v>0</v>
      </c>
      <c r="U12" s="2">
        <f>IF(AND(OR(ALL!$Q7="X",ALL!$R7="X",ALL!$S7="X"), ALL!$V7=0),ALL!U7,"")</f>
        <v>0</v>
      </c>
      <c r="V12" s="2">
        <f>IF(AND(OR(ALL!$Q7="X",ALL!$R7="X",ALL!$S7="X"), ALL!$V7=0),ALL!V7,"")</f>
        <v>0</v>
      </c>
      <c r="W12" s="2">
        <f>IF(AND(OR(ALL!$Q7="X",ALL!$R7="X",ALL!$S7="X"), ALL!$V7=0),ALL!W7,"")</f>
        <v>0</v>
      </c>
      <c r="X12" s="6" t="str">
        <f>IF(AND(OR(ALL!$Q7="X",ALL!$R7="X",ALL!$S7="X"), ALL!$V7=0),ALL!X7,"")</f>
        <v>Sd</v>
      </c>
      <c r="Y12" s="6" t="str">
        <f>IF(AND(OR(ALL!$Q7="X",ALL!$R7="X",ALL!$S7="X"), ALL!$V7=0),ALL!Y7,"")</f>
        <v>-</v>
      </c>
      <c r="Z12" s="6">
        <f>IF(AND(OR(ALL!$Q7="X",ALL!$R7="X",ALL!$S7="X"), ALL!$V7=0),ALL!Z7,"")</f>
        <v>3</v>
      </c>
      <c r="AA12" s="6">
        <f>IF(AND(OR(ALL!$Q7="X",ALL!$R7="X",ALL!$S7="X"), ALL!$V7=0),ALL!AA7,"")</f>
        <v>98</v>
      </c>
      <c r="AB12" s="6">
        <f>IF(AND(OR(ALL!$Q7="X",ALL!$R7="X",ALL!$S7="X"), ALL!$V7=0),ALL!AB7,"")</f>
        <v>0</v>
      </c>
      <c r="AC12" s="1">
        <f>IF(AND(OR(ALL!$Q7="X",ALL!$R7="X",ALL!$S7="X"), ALL!$V7=0),ALL!AC7,"")</f>
        <v>0</v>
      </c>
      <c r="AD12" s="1"/>
    </row>
    <row r="13" spans="1:31" x14ac:dyDescent="0.25">
      <c r="A13" s="2">
        <f>IF(AND(OR(ALL!$Q103="X",ALL!$R103="X",ALL!$S103="X"), ALL!$V103=0),ALL!A103,"")</f>
        <v>102</v>
      </c>
      <c r="B13" t="str">
        <f>IF(AND(OR(ALL!$Q103="X",ALL!$R103="X",ALL!$S103="X"), ALL!$V103=0),ALL!B103,"")</f>
        <v>Patara beach</v>
      </c>
      <c r="C13" s="24">
        <f>IF(AND(OR(ALL!$Q103="X",ALL!$R103="X",ALL!$S103="X"), ALL!$V103=0),ALL!C103,"")</f>
        <v>36.315192000000003</v>
      </c>
      <c r="D13" s="24">
        <f>IF(AND(OR(ALL!$Q103="X",ALL!$R103="X",ALL!$S103="X"), ALL!$V103=0),ALL!D103,"")</f>
        <v>29.241416000000001</v>
      </c>
      <c r="E13" s="5" t="str">
        <f>IF(AND(OR(ALL!$Q103="X",ALL!$R103="X",ALL!$S103="X"), ALL!$V103=0),ALL!E103,"")</f>
        <v>Patara</v>
      </c>
      <c r="F13" s="1">
        <f>IF(AND(OR(ALL!$Q103="X",ALL!$R103="X",ALL!$S103="X"), ALL!$V103=0),ALL!F103,"")</f>
        <v>3289</v>
      </c>
      <c r="G13" s="1" t="str">
        <f>IF(AND(OR(ALL!$Q103="X",ALL!$R103="X",ALL!$S103="X"), ALL!$V103=0),ALL!G103,"")</f>
        <v>Turkey S</v>
      </c>
      <c r="H13" s="2">
        <f>IF(AND(OR(ALL!$Q103="X",ALL!$R103="X",ALL!$S103="X"), ALL!$V103=0),ALL!H103,"")</f>
        <v>155</v>
      </c>
      <c r="I13" s="2">
        <f>IF(AND(OR(ALL!$Q103="X",ALL!$R103="X",ALL!$S103="X"), ALL!$V103=0),ALL!I103,"")</f>
        <v>140</v>
      </c>
      <c r="J13" s="2">
        <f>IF(AND(OR(ALL!$Q103="X",ALL!$R103="X",ALL!$S103="X"), ALL!$V103=0),ALL!J103,"")</f>
        <v>15</v>
      </c>
      <c r="L13" s="4">
        <f>IF(AND(OR(ALL!$Q103="X",ALL!$R103="X",ALL!$S103="X"), ALL!$V103=0),ALL!L103,"")</f>
        <v>1.1071428571428572</v>
      </c>
      <c r="M13" s="4">
        <f>IF(AND(OR(ALL!$Q103="X",ALL!$R103="X",ALL!$S103="X"), ALL!$V103=0),ALL!M103,"")</f>
        <v>0.10714285714285714</v>
      </c>
      <c r="N13" s="4">
        <f>IF(AND(OR(ALL!$Q103="X",ALL!$R103="X",ALL!$S103="X"), ALL!$V103=0),ALL!N103,"")</f>
        <v>9.6774193548387094E-2</v>
      </c>
      <c r="O13" s="4"/>
      <c r="P13" s="4"/>
      <c r="Q13" s="2" t="str">
        <f>IF(AND(OR(ALL!$Q103="X",ALL!$R103="X",ALL!$S103="X"), ALL!$V103=0),ALL!Q103,"")</f>
        <v>X</v>
      </c>
      <c r="R13" s="2">
        <f>IF(AND(OR(ALL!$Q103="X",ALL!$R103="X",ALL!$S103="X"), ALL!$V103=0),ALL!R103,"")</f>
        <v>0</v>
      </c>
      <c r="S13" s="2">
        <f>IF(AND(OR(ALL!$Q103="X",ALL!$R103="X",ALL!$S103="X"), ALL!$V103=0),ALL!S103,"")</f>
        <v>0</v>
      </c>
      <c r="T13" s="2">
        <f>IF(AND(OR(ALL!$Q103="X",ALL!$R103="X",ALL!$S103="X"), ALL!$V103=0),ALL!T103,"")</f>
        <v>0</v>
      </c>
      <c r="U13" s="2">
        <f>IF(AND(OR(ALL!$Q103="X",ALL!$R103="X",ALL!$S103="X"), ALL!$V103=0),ALL!U103,"")</f>
        <v>0</v>
      </c>
      <c r="V13" s="2">
        <f>IF(AND(OR(ALL!$Q103="X",ALL!$R103="X",ALL!$S103="X"), ALL!$V103=0),ALL!V103,"")</f>
        <v>0</v>
      </c>
      <c r="W13" s="2">
        <f>IF(AND(OR(ALL!$Q103="X",ALL!$R103="X",ALL!$S103="X"), ALL!$V103=0),ALL!W103,"")</f>
        <v>0</v>
      </c>
      <c r="X13" s="6" t="str">
        <f>IF(AND(OR(ALL!$Q103="X",ALL!$R103="X",ALL!$S103="X"), ALL!$V103=0),ALL!X103,"")</f>
        <v>Sd</v>
      </c>
      <c r="Y13" s="6">
        <f>IF(AND(OR(ALL!$Q103="X",ALL!$R103="X",ALL!$S103="X"), ALL!$V103=0),ALL!Y103,"")</f>
        <v>15</v>
      </c>
      <c r="Z13" s="6">
        <f>IF(AND(OR(ALL!$Q103="X",ALL!$R103="X",ALL!$S103="X"), ALL!$V103=0),ALL!Z103,"")</f>
        <v>235</v>
      </c>
      <c r="AA13" s="2">
        <f>IF(AND(OR(ALL!$Q103="X",ALL!$R103="X",ALL!$S103="X"), ALL!$V103=0),ALL!AA103,"")</f>
        <v>140</v>
      </c>
      <c r="AB13" s="2">
        <f>IF(AND(OR(ALL!$Q103="X",ALL!$R103="X",ALL!$S103="X"), ALL!$V103=0),ALL!AB103,"")</f>
        <v>0</v>
      </c>
      <c r="AC13" s="1" t="str">
        <f>IF(AND(OR(ALL!$Q103="X",ALL!$R103="X",ALL!$S103="X"), ALL!$V103=0),ALL!AC103,"")</f>
        <v>limit case tombolo/salient</v>
      </c>
      <c r="AD13" s="1"/>
    </row>
    <row r="14" spans="1:31" x14ac:dyDescent="0.25">
      <c r="A14" s="2">
        <f>IF(AND(OR(ALL!$Q124="X",ALL!$R124="X",ALL!$S124="X"), ALL!$V124=0),ALL!A124,"")</f>
        <v>123</v>
      </c>
      <c r="B14" t="str">
        <f>IF(AND(OR(ALL!$Q124="X",ALL!$R124="X",ALL!$S124="X"), ALL!$V124=0),ALL!B124,"")</f>
        <v>Tabarka</v>
      </c>
      <c r="C14" s="24">
        <f>IF(AND(OR(ALL!$Q124="X",ALL!$R124="X",ALL!$S124="X"), ALL!$V124=0),ALL!C124,"")</f>
        <v>36.959026000000001</v>
      </c>
      <c r="D14" s="24">
        <f>IF(AND(OR(ALL!$Q124="X",ALL!$R124="X",ALL!$S124="X"), ALL!$V124=0),ALL!D124,"")</f>
        <v>8.7590129999999995</v>
      </c>
      <c r="E14" s="5" t="str">
        <f>IF(AND(OR(ALL!$Q124="X",ALL!$R124="X",ALL!$S124="X"), ALL!$V124=0),ALL!E124,"")</f>
        <v>Thabraca</v>
      </c>
      <c r="F14" s="5">
        <f>IF(AND(OR(ALL!$Q124="X",ALL!$R124="X",ALL!$S124="X"), ALL!$V124=0),ALL!F124,"")</f>
        <v>4200</v>
      </c>
      <c r="G14" s="1" t="str">
        <f>IF(AND(OR(ALL!$Q124="X",ALL!$R124="X",ALL!$S124="X"), ALL!$V124=0),ALL!G124,"")</f>
        <v>Tunisia</v>
      </c>
      <c r="H14" s="2">
        <f>IF(AND(OR(ALL!$Q124="X",ALL!$R124="X",ALL!$S124="X"), ALL!$V124=0),ALL!H124,"")</f>
        <v>500</v>
      </c>
      <c r="I14" s="2">
        <f>IF(AND(OR(ALL!$Q124="X",ALL!$R124="X",ALL!$S124="X"), ALL!$V124=0),ALL!I124,"")</f>
        <v>440</v>
      </c>
      <c r="J14" s="2">
        <f>IF(AND(OR(ALL!$Q124="X",ALL!$R124="X",ALL!$S124="X"), ALL!$V124=0),ALL!J124,"")</f>
        <v>125</v>
      </c>
      <c r="L14" s="4">
        <f>IF(AND(OR(ALL!$Q124="X",ALL!$R124="X",ALL!$S124="X"), ALL!$V124=0),ALL!L124,"")</f>
        <v>1.1363636363636365</v>
      </c>
      <c r="M14" s="4">
        <f>IF(AND(OR(ALL!$Q124="X",ALL!$R124="X",ALL!$S124="X"), ALL!$V124=0),ALL!M124,"")</f>
        <v>0.28409090909090912</v>
      </c>
      <c r="N14" s="4">
        <f>IF(AND(OR(ALL!$Q124="X",ALL!$R124="X",ALL!$S124="X"), ALL!$V124=0),ALL!N124,"")</f>
        <v>0.25</v>
      </c>
      <c r="O14" s="4"/>
      <c r="P14" s="4"/>
      <c r="Q14" s="2" t="str">
        <f>IF(AND(OR(ALL!$Q124="X",ALL!$R124="X",ALL!$S124="X"), ALL!$V124=0),ALL!Q124,"")</f>
        <v>X</v>
      </c>
      <c r="R14" s="2">
        <f>IF(AND(OR(ALL!$Q124="X",ALL!$R124="X",ALL!$S124="X"), ALL!$V124=0),ALL!R124,"")</f>
        <v>0</v>
      </c>
      <c r="S14" s="2">
        <f>IF(AND(OR(ALL!$Q124="X",ALL!$R124="X",ALL!$S124="X"), ALL!$V124=0),ALL!S124,"")</f>
        <v>0</v>
      </c>
      <c r="T14" s="2">
        <f>IF(AND(OR(ALL!$Q124="X",ALL!$R124="X",ALL!$S124="X"), ALL!$V124=0),ALL!T124,"")</f>
        <v>0</v>
      </c>
      <c r="U14" s="2">
        <f>IF(AND(OR(ALL!$Q124="X",ALL!$R124="X",ALL!$S124="X"), ALL!$V124=0),ALL!U124,"")</f>
        <v>0</v>
      </c>
      <c r="V14" s="2">
        <f>IF(AND(OR(ALL!$Q124="X",ALL!$R124="X",ALL!$S124="X"), ALL!$V124=0),ALL!V124,"")</f>
        <v>0</v>
      </c>
      <c r="W14" s="2">
        <f>IF(AND(OR(ALL!$Q124="X",ALL!$R124="X",ALL!$S124="X"), ALL!$V124=0),ALL!W124,"")</f>
        <v>0</v>
      </c>
      <c r="X14" s="2" t="str">
        <f>IF(AND(OR(ALL!$Q124="X",ALL!$R124="X",ALL!$S124="X"), ALL!$V124=0),ALL!X124,"")</f>
        <v>Sd</v>
      </c>
      <c r="Y14" s="2">
        <f>IF(AND(OR(ALL!$Q124="X",ALL!$R124="X",ALL!$S124="X"), ALL!$V124=0),ALL!Y124,"")</f>
        <v>90</v>
      </c>
      <c r="Z14" s="2">
        <f>IF(AND(OR(ALL!$Q124="X",ALL!$R124="X",ALL!$S124="X"), ALL!$V124=0),ALL!Z124,"")</f>
        <v>205</v>
      </c>
      <c r="AA14" s="2" t="str">
        <f>IF(AND(OR(ALL!$Q124="X",ALL!$R124="X",ALL!$S124="X"), ALL!$V124=0),ALL!AA124,"")</f>
        <v>-</v>
      </c>
      <c r="AB14" s="2">
        <f>IF(AND(OR(ALL!$Q124="X",ALL!$R124="X",ALL!$S124="X"), ALL!$V124=0),ALL!AB124,"")</f>
        <v>0</v>
      </c>
      <c r="AC14" s="1">
        <f>IF(AND(OR(ALL!$Q124="X",ALL!$R124="X",ALL!$S124="X"), ALL!$V124=0),ALL!AC124,"")</f>
        <v>0</v>
      </c>
    </row>
    <row r="15" spans="1:31" x14ac:dyDescent="0.25">
      <c r="A15" s="2">
        <f>IF(AND(OR(ALL!$Q26="X",ALL!$R26="X",ALL!$S26="X"), ALL!$V26=0),ALL!A26,"")</f>
        <v>25</v>
      </c>
      <c r="B15" t="str">
        <f>IF(AND(OR(ALL!$Q26="X",ALL!$R26="X",ALL!$S26="X"), ALL!$V26=0),ALL!B26,"")</f>
        <v>Empuries</v>
      </c>
      <c r="C15" s="24">
        <f>IF(AND(OR(ALL!$Q26="X",ALL!$R26="X",ALL!$S26="X"), ALL!$V26=0),ALL!C26,"")</f>
        <v>42.135514999999998</v>
      </c>
      <c r="D15" s="24">
        <f>IF(AND(OR(ALL!$Q26="X",ALL!$R26="X",ALL!$S26="X"), ALL!$V26=0),ALL!D26,"")</f>
        <v>3.122077</v>
      </c>
      <c r="E15" s="5" t="str">
        <f>IF(AND(OR(ALL!$Q26="X",ALL!$R26="X",ALL!$S26="X"), ALL!$V26=0),ALL!E26,"")</f>
        <v>Emporia</v>
      </c>
      <c r="F15" s="5">
        <f>IF(AND(OR(ALL!$Q26="X",ALL!$R26="X",ALL!$S26="X"), ALL!$V26=0),ALL!F26,"")</f>
        <v>448</v>
      </c>
      <c r="G15" s="1" t="str">
        <f>IF(AND(OR(ALL!$Q26="X",ALL!$R26="X",ALL!$S26="X"), ALL!$V26=0),ALL!G26,"")</f>
        <v>Spain E</v>
      </c>
      <c r="H15" s="2">
        <f>IF(AND(OR(ALL!$Q26="X",ALL!$R26="X",ALL!$S26="X"), ALL!$V26=0),ALL!H26,"")</f>
        <v>135</v>
      </c>
      <c r="I15" s="2">
        <f>IF(AND(OR(ALL!$Q26="X",ALL!$R26="X",ALL!$S26="X"), ALL!$V26=0),ALL!I26,"")</f>
        <v>115</v>
      </c>
      <c r="J15" s="2">
        <f>IF(AND(OR(ALL!$Q26="X",ALL!$R26="X",ALL!$S26="X"), ALL!$V26=0),ALL!J26,"")</f>
        <v>10</v>
      </c>
      <c r="L15" s="4">
        <f>IF(AND(OR(ALL!$Q26="X",ALL!$R26="X",ALL!$S26="X"), ALL!$V26=0),ALL!L26,"")</f>
        <v>1.173913043478261</v>
      </c>
      <c r="M15" s="4">
        <f>IF(AND(OR(ALL!$Q26="X",ALL!$R26="X",ALL!$S26="X"), ALL!$V26=0),ALL!M26,"")</f>
        <v>8.6956521739130432E-2</v>
      </c>
      <c r="N15" s="4">
        <f>IF(AND(OR(ALL!$Q26="X",ALL!$R26="X",ALL!$S26="X"), ALL!$V26=0),ALL!N26,"")</f>
        <v>7.407407407407407E-2</v>
      </c>
      <c r="O15" s="4"/>
      <c r="P15" s="4"/>
      <c r="Q15" s="2" t="str">
        <f>IF(AND(OR(ALL!$Q26="X",ALL!$R26="X",ALL!$S26="X"), ALL!$V26=0),ALL!Q26,"")</f>
        <v>X</v>
      </c>
      <c r="R15" s="2">
        <f>IF(AND(OR(ALL!$Q26="X",ALL!$R26="X",ALL!$S26="X"), ALL!$V26=0),ALL!R26,"")</f>
        <v>0</v>
      </c>
      <c r="S15" s="2">
        <f>IF(AND(OR(ALL!$Q26="X",ALL!$R26="X",ALL!$S26="X"), ALL!$V26=0),ALL!S26,"")</f>
        <v>0</v>
      </c>
      <c r="T15" s="2">
        <f>IF(AND(OR(ALL!$Q26="X",ALL!$R26="X",ALL!$S26="X"), ALL!$V26=0),ALL!T26,"")</f>
        <v>0</v>
      </c>
      <c r="U15" s="2">
        <f>IF(AND(OR(ALL!$Q26="X",ALL!$R26="X",ALL!$S26="X"), ALL!$V26=0),ALL!U26,"")</f>
        <v>0</v>
      </c>
      <c r="V15" s="2">
        <f>IF(AND(OR(ALL!$Q26="X",ALL!$R26="X",ALL!$S26="X"), ALL!$V26=0),ALL!V26,"")</f>
        <v>0</v>
      </c>
      <c r="W15" s="2">
        <f>IF(AND(OR(ALL!$Q26="X",ALL!$R26="X",ALL!$S26="X"), ALL!$V26=0),ALL!W26,"")</f>
        <v>0</v>
      </c>
      <c r="X15" s="2" t="str">
        <f>IF(AND(OR(ALL!$Q26="X",ALL!$R26="X",ALL!$S26="X"), ALL!$V26=0),ALL!X26,"")</f>
        <v>Sd</v>
      </c>
      <c r="Y15" s="2">
        <f>IF(AND(OR(ALL!$Q26="X",ALL!$R26="X",ALL!$S26="X"), ALL!$V26=0),ALL!Y26,"")</f>
        <v>20</v>
      </c>
      <c r="Z15" s="2">
        <f>IF(AND(OR(ALL!$Q26="X",ALL!$R26="X",ALL!$S26="X"), ALL!$V26=0),ALL!Z26,"")</f>
        <v>260</v>
      </c>
      <c r="AA15" s="2">
        <f>IF(AND(OR(ALL!$Q26="X",ALL!$R26="X",ALL!$S26="X"), ALL!$V26=0),ALL!AA26,"")</f>
        <v>350</v>
      </c>
      <c r="AB15" s="2">
        <f>IF(AND(OR(ALL!$Q26="X",ALL!$R26="X",ALL!$S26="X"), ALL!$V26=0),ALL!AB26,"")</f>
        <v>0</v>
      </c>
      <c r="AC15" s="1" t="str">
        <f>IF(AND(OR(ALL!$Q26="X",ALL!$R26="X",ALL!$S26="X"), ALL!$V26=0),ALL!AC26,"")</f>
        <v>limit case tombolo/salient</v>
      </c>
    </row>
    <row r="16" spans="1:31" x14ac:dyDescent="0.25">
      <c r="A16" s="2">
        <f>IF(AND(OR(ALL!$Q99="X",ALL!$R99="X",ALL!$S99="X"), ALL!$V99=0),ALL!A99,"")</f>
        <v>98</v>
      </c>
      <c r="B16" t="str">
        <f>IF(AND(OR(ALL!$Q99="X",ALL!$R99="X",ALL!$S99="X"), ALL!$V99=0),ALL!B99,"")</f>
        <v>Nirou Khani (Crete)</v>
      </c>
      <c r="C16" s="24">
        <f>IF(AND(OR(ALL!$Q99="X",ALL!$R99="X",ALL!$S99="X"), ALL!$V99=0),ALL!C99,"")</f>
        <v>35.332675000000002</v>
      </c>
      <c r="D16" s="24">
        <f>IF(AND(OR(ALL!$Q99="X",ALL!$R99="X",ALL!$S99="X"), ALL!$V99=0),ALL!D99,"")</f>
        <v>25.243509</v>
      </c>
      <c r="E16" s="1" t="str">
        <f>IF(AND(OR(ALL!$Q99="X",ALL!$R99="X",ALL!$S99="X"), ALL!$V99=0),ALL!E99,"")</f>
        <v>-</v>
      </c>
      <c r="F16" s="1">
        <f>IF(AND(OR(ALL!$Q99="X",ALL!$R99="X",ALL!$S99="X"), ALL!$V99=0),ALL!F99,"")</f>
        <v>2959</v>
      </c>
      <c r="G16" s="1" t="str">
        <f>IF(AND(OR(ALL!$Q99="X",ALL!$R99="X",ALL!$S99="X"), ALL!$V99=0),ALL!G99,"")</f>
        <v>Greece isl.</v>
      </c>
      <c r="H16" s="2">
        <f>IF(AND(OR(ALL!$Q99="X",ALL!$R99="X",ALL!$S99="X"), ALL!$V99=0),ALL!H99,"")</f>
        <v>165</v>
      </c>
      <c r="I16" s="2">
        <f>IF(AND(OR(ALL!$Q99="X",ALL!$R99="X",ALL!$S99="X"), ALL!$V99=0),ALL!I99,"")</f>
        <v>135</v>
      </c>
      <c r="J16" s="2">
        <f>IF(AND(OR(ALL!$Q99="X",ALL!$R99="X",ALL!$S99="X"), ALL!$V99=0),ALL!J99,"")</f>
        <v>10</v>
      </c>
      <c r="L16" s="4">
        <f>IF(AND(OR(ALL!$Q99="X",ALL!$R99="X",ALL!$S99="X"), ALL!$V99=0),ALL!L99,"")</f>
        <v>1.2222222222222223</v>
      </c>
      <c r="M16" s="4">
        <f>IF(AND(OR(ALL!$Q99="X",ALL!$R99="X",ALL!$S99="X"), ALL!$V99=0),ALL!M99,"")</f>
        <v>7.407407407407407E-2</v>
      </c>
      <c r="N16" s="4">
        <f>IF(AND(OR(ALL!$Q99="X",ALL!$R99="X",ALL!$S99="X"), ALL!$V99=0),ALL!N99,"")</f>
        <v>6.0606060606060608E-2</v>
      </c>
      <c r="O16" s="4"/>
      <c r="P16" s="4"/>
      <c r="Q16" s="2" t="str">
        <f>IF(AND(OR(ALL!$Q99="X",ALL!$R99="X",ALL!$S99="X"), ALL!$V99=0),ALL!Q99,"")</f>
        <v>X</v>
      </c>
      <c r="R16" s="2">
        <f>IF(AND(OR(ALL!$Q99="X",ALL!$R99="X",ALL!$S99="X"), ALL!$V99=0),ALL!R99,"")</f>
        <v>0</v>
      </c>
      <c r="S16" s="2">
        <f>IF(AND(OR(ALL!$Q99="X",ALL!$R99="X",ALL!$S99="X"), ALL!$V99=0),ALL!S99,"")</f>
        <v>0</v>
      </c>
      <c r="T16" s="2">
        <f>IF(AND(OR(ALL!$Q99="X",ALL!$R99="X",ALL!$S99="X"), ALL!$V99=0),ALL!T99,"")</f>
        <v>0</v>
      </c>
      <c r="U16" s="2">
        <f>IF(AND(OR(ALL!$Q99="X",ALL!$R99="X",ALL!$S99="X"), ALL!$V99=0),ALL!U99,"")</f>
        <v>0</v>
      </c>
      <c r="V16" s="2">
        <f>IF(AND(OR(ALL!$Q99="X",ALL!$R99="X",ALL!$S99="X"), ALL!$V99=0),ALL!V99,"")</f>
        <v>0</v>
      </c>
      <c r="W16" s="2">
        <f>IF(AND(OR(ALL!$Q99="X",ALL!$R99="X",ALL!$S99="X"), ALL!$V99=0),ALL!W99,"")</f>
        <v>0</v>
      </c>
      <c r="X16" s="2" t="str">
        <f>IF(AND(OR(ALL!$Q99="X",ALL!$R99="X",ALL!$S99="X"), ALL!$V99=0),ALL!X99,"")</f>
        <v>Sd</v>
      </c>
      <c r="Y16" s="2">
        <f>IF(AND(OR(ALL!$Q99="X",ALL!$R99="X",ALL!$S99="X"), ALL!$V99=0),ALL!Y99,"")</f>
        <v>65</v>
      </c>
      <c r="Z16" s="2">
        <f>IF(AND(OR(ALL!$Q99="X",ALL!$R99="X",ALL!$S99="X"), ALL!$V99=0),ALL!Z99,"")</f>
        <v>155</v>
      </c>
      <c r="AA16" s="2" t="str">
        <f>IF(AND(OR(ALL!$Q99="X",ALL!$R99="X",ALL!$S99="X"), ALL!$V99=0),ALL!AA99,"")</f>
        <v>-</v>
      </c>
      <c r="AB16" s="2">
        <f>IF(AND(OR(ALL!$Q99="X",ALL!$R99="X",ALL!$S99="X"), ALL!$V99=0),ALL!AB99,"")</f>
        <v>0</v>
      </c>
      <c r="AC16" s="1">
        <f>IF(AND(OR(ALL!$Q99="X",ALL!$R99="X",ALL!$S99="X"), ALL!$V99=0),ALL!AC99,"")</f>
        <v>0</v>
      </c>
      <c r="AD16" s="1"/>
    </row>
    <row r="17" spans="1:30" x14ac:dyDescent="0.25">
      <c r="A17" s="2">
        <f>IF(AND(OR(ALL!$Q101="X",ALL!$R101="X",ALL!$S101="X"), ALL!$V101=0),ALL!A101,"")</f>
        <v>100</v>
      </c>
      <c r="B17" t="str">
        <f>IF(AND(OR(ALL!$Q101="X",ALL!$R101="X",ALL!$S101="X"), ALL!$V101=0),ALL!B101,"")</f>
        <v>Frangokastello (Crete)</v>
      </c>
      <c r="C17" s="24">
        <f>IF(AND(OR(ALL!$Q101="X",ALL!$R101="X",ALL!$S101="X"), ALL!$V101=0),ALL!C101,"")</f>
        <v>35.180247999999999</v>
      </c>
      <c r="D17" s="24">
        <f>IF(AND(OR(ALL!$Q101="X",ALL!$R101="X",ALL!$S101="X"), ALL!$V101=0),ALL!D101,"")</f>
        <v>24.233011999999999</v>
      </c>
      <c r="E17" s="5" t="str">
        <f>IF(AND(OR(ALL!$Q101="X",ALL!$R101="X",ALL!$S101="X"), ALL!$V101=0),ALL!E101,"")</f>
        <v>-</v>
      </c>
      <c r="F17" s="1">
        <f>IF(AND(OR(ALL!$Q101="X",ALL!$R101="X",ALL!$S101="X"), ALL!$V101=0),ALL!F101,"")</f>
        <v>3013</v>
      </c>
      <c r="G17" s="1" t="str">
        <f>IF(AND(OR(ALL!$Q101="X",ALL!$R101="X",ALL!$S101="X"), ALL!$V101=0),ALL!G101,"")</f>
        <v>Greece isl.</v>
      </c>
      <c r="H17" s="2">
        <f>IF(AND(OR(ALL!$Q101="X",ALL!$R101="X",ALL!$S101="X"), ALL!$V101=0),ALL!H101,"")</f>
        <v>175</v>
      </c>
      <c r="I17" s="2">
        <f>IF(AND(OR(ALL!$Q101="X",ALL!$R101="X",ALL!$S101="X"), ALL!$V101=0),ALL!I101,"")</f>
        <v>140</v>
      </c>
      <c r="J17" s="2">
        <f>IF(AND(OR(ALL!$Q101="X",ALL!$R101="X",ALL!$S101="X"), ALL!$V101=0),ALL!J101,"")</f>
        <v>45</v>
      </c>
      <c r="L17" s="4">
        <f>IF(AND(OR(ALL!$Q101="X",ALL!$R101="X",ALL!$S101="X"), ALL!$V101=0),ALL!L101,"")</f>
        <v>1.25</v>
      </c>
      <c r="M17" s="4">
        <f>IF(AND(OR(ALL!$Q101="X",ALL!$R101="X",ALL!$S101="X"), ALL!$V101=0),ALL!M101,"")</f>
        <v>0.32142857142857145</v>
      </c>
      <c r="N17" s="4">
        <f>IF(AND(OR(ALL!$Q101="X",ALL!$R101="X",ALL!$S101="X"), ALL!$V101=0),ALL!N101,"")</f>
        <v>0.25714285714285712</v>
      </c>
      <c r="O17" s="4"/>
      <c r="P17" s="4"/>
      <c r="Q17" s="2" t="str">
        <f>IF(AND(OR(ALL!$Q101="X",ALL!$R101="X",ALL!$S101="X"), ALL!$V101=0),ALL!Q101,"")</f>
        <v>X</v>
      </c>
      <c r="R17" s="2">
        <f>IF(AND(OR(ALL!$Q101="X",ALL!$R101="X",ALL!$S101="X"), ALL!$V101=0),ALL!R101,"")</f>
        <v>0</v>
      </c>
      <c r="S17" s="2">
        <f>IF(AND(OR(ALL!$Q101="X",ALL!$R101="X",ALL!$S101="X"), ALL!$V101=0),ALL!S101,"")</f>
        <v>0</v>
      </c>
      <c r="T17" s="2">
        <f>IF(AND(OR(ALL!$Q101="X",ALL!$R101="X",ALL!$S101="X"), ALL!$V101=0),ALL!T101,"")</f>
        <v>0</v>
      </c>
      <c r="U17" s="2">
        <f>IF(AND(OR(ALL!$Q101="X",ALL!$R101="X",ALL!$S101="X"), ALL!$V101=0),ALL!U101,"")</f>
        <v>0</v>
      </c>
      <c r="V17" s="2">
        <f>IF(AND(OR(ALL!$Q101="X",ALL!$R101="X",ALL!$S101="X"), ALL!$V101=0),ALL!V101,"")</f>
        <v>0</v>
      </c>
      <c r="W17" s="2">
        <f>IF(AND(OR(ALL!$Q101="X",ALL!$R101="X",ALL!$S101="X"), ALL!$V101=0),ALL!W101,"")</f>
        <v>0</v>
      </c>
      <c r="X17" s="2" t="str">
        <f>IF(AND(OR(ALL!$Q101="X",ALL!$R101="X",ALL!$S101="X"), ALL!$V101=0),ALL!X101,"")</f>
        <v>Sd</v>
      </c>
      <c r="Y17" s="2">
        <f>IF(AND(OR(ALL!$Q101="X",ALL!$R101="X",ALL!$S101="X"), ALL!$V101=0),ALL!Y101,"")</f>
        <v>125</v>
      </c>
      <c r="Z17" s="2">
        <f>IF(AND(OR(ALL!$Q101="X",ALL!$R101="X",ALL!$S101="X"), ALL!$V101=0),ALL!Z101,"")</f>
        <v>24</v>
      </c>
      <c r="AA17" s="2" t="str">
        <f>IF(AND(OR(ALL!$Q101="X",ALL!$R101="X",ALL!$S101="X"), ALL!$V101=0),ALL!AA101,"")</f>
        <v>-</v>
      </c>
      <c r="AB17" s="2">
        <f>IF(AND(OR(ALL!$Q101="X",ALL!$R101="X",ALL!$S101="X"), ALL!$V101=0),ALL!AB101,"")</f>
        <v>0</v>
      </c>
      <c r="AC17" s="1">
        <f>IF(AND(OR(ALL!$Q101="X",ALL!$R101="X",ALL!$S101="X"), ALL!$V101=0),ALL!AC101,"")</f>
        <v>0</v>
      </c>
    </row>
    <row r="18" spans="1:30" x14ac:dyDescent="0.25">
      <c r="A18" s="2">
        <f>IF(AND(OR(ALL!$Q102="X",ALL!$R102="X",ALL!$S102="X"), ALL!$V102=0),ALL!A102,"")</f>
        <v>101</v>
      </c>
      <c r="B18" t="str">
        <f>IF(AND(OR(ALL!$Q102="X",ALL!$R102="X",ALL!$S102="X"), ALL!$V102=0),ALL!B102,"")</f>
        <v>Paleochora (Crete)</v>
      </c>
      <c r="C18" s="24">
        <f>IF(AND(OR(ALL!$Q102="X",ALL!$R102="X",ALL!$S102="X"), ALL!$V102=0),ALL!C102,"")</f>
        <v>35.230583000000003</v>
      </c>
      <c r="D18" s="24">
        <f>IF(AND(OR(ALL!$Q102="X",ALL!$R102="X",ALL!$S102="X"), ALL!$V102=0),ALL!D102,"")</f>
        <v>23.6813</v>
      </c>
      <c r="E18" s="1" t="str">
        <f>IF(AND(OR(ALL!$Q102="X",ALL!$R102="X",ALL!$S102="X"), ALL!$V102=0),ALL!E102,"")</f>
        <v>Selino</v>
      </c>
      <c r="F18" s="1">
        <f>IF(AND(OR(ALL!$Q102="X",ALL!$R102="X",ALL!$S102="X"), ALL!$V102=0),ALL!F102,"")</f>
        <v>3022</v>
      </c>
      <c r="G18" s="1" t="str">
        <f>IF(AND(OR(ALL!$Q102="X",ALL!$R102="X",ALL!$S102="X"), ALL!$V102=0),ALL!G102,"")</f>
        <v>Greece isl.</v>
      </c>
      <c r="H18" s="2">
        <f>IF(AND(OR(ALL!$Q102="X",ALL!$R102="X",ALL!$S102="X"), ALL!$V102=0),ALL!H102,"")</f>
        <v>700</v>
      </c>
      <c r="I18" s="2">
        <f>IF(AND(OR(ALL!$Q102="X",ALL!$R102="X",ALL!$S102="X"), ALL!$V102=0),ALL!I102,"")</f>
        <v>500</v>
      </c>
      <c r="J18" s="2">
        <f>IF(AND(OR(ALL!$Q102="X",ALL!$R102="X",ALL!$S102="X"), ALL!$V102=0),ALL!J102,"")</f>
        <v>320</v>
      </c>
      <c r="L18" s="4">
        <f>IF(AND(OR(ALL!$Q102="X",ALL!$R102="X",ALL!$S102="X"), ALL!$V102=0),ALL!L102,"")</f>
        <v>1.4</v>
      </c>
      <c r="M18" s="4">
        <f>IF(AND(OR(ALL!$Q102="X",ALL!$R102="X",ALL!$S102="X"), ALL!$V102=0),ALL!M102,"")</f>
        <v>0.64</v>
      </c>
      <c r="N18" s="4">
        <f>IF(AND(OR(ALL!$Q102="X",ALL!$R102="X",ALL!$S102="X"), ALL!$V102=0),ALL!N102,"")</f>
        <v>0.45714285714285713</v>
      </c>
      <c r="O18" s="4"/>
      <c r="P18" s="4"/>
      <c r="Q18" s="2" t="str">
        <f>IF(AND(OR(ALL!$Q102="X",ALL!$R102="X",ALL!$S102="X"), ALL!$V102=0),ALL!Q102,"")</f>
        <v>X</v>
      </c>
      <c r="R18" s="2">
        <f>IF(AND(OR(ALL!$Q102="X",ALL!$R102="X",ALL!$S102="X"), ALL!$V102=0),ALL!R102,"")</f>
        <v>0</v>
      </c>
      <c r="S18" s="2">
        <f>IF(AND(OR(ALL!$Q102="X",ALL!$R102="X",ALL!$S102="X"), ALL!$V102=0),ALL!S102,"")</f>
        <v>0</v>
      </c>
      <c r="T18" s="2">
        <f>IF(AND(OR(ALL!$Q102="X",ALL!$R102="X",ALL!$S102="X"), ALL!$V102=0),ALL!T102,"")</f>
        <v>0</v>
      </c>
      <c r="U18" s="2">
        <f>IF(AND(OR(ALL!$Q102="X",ALL!$R102="X",ALL!$S102="X"), ALL!$V102=0),ALL!U102,"")</f>
        <v>0</v>
      </c>
      <c r="V18" s="2">
        <f>IF(AND(OR(ALL!$Q102="X",ALL!$R102="X",ALL!$S102="X"), ALL!$V102=0),ALL!V102,"")</f>
        <v>0</v>
      </c>
      <c r="W18" s="2">
        <f>IF(AND(OR(ALL!$Q102="X",ALL!$R102="X",ALL!$S102="X"), ALL!$V102=0),ALL!W102,"")</f>
        <v>0</v>
      </c>
      <c r="X18" s="2" t="str">
        <f>IF(AND(OR(ALL!$Q102="X",ALL!$R102="X",ALL!$S102="X"), ALL!$V102=0),ALL!X102,"")</f>
        <v>Sd</v>
      </c>
      <c r="Y18" s="6">
        <f>IF(AND(OR(ALL!$Q102="X",ALL!$R102="X",ALL!$S102="X"), ALL!$V102=0),ALL!Y102,"")</f>
        <v>90</v>
      </c>
      <c r="Z18" s="6">
        <f>IF(AND(OR(ALL!$Q102="X",ALL!$R102="X",ALL!$S102="X"), ALL!$V102=0),ALL!Z102,"")</f>
        <v>6</v>
      </c>
      <c r="AA18" s="2" t="str">
        <f>IF(AND(OR(ALL!$Q102="X",ALL!$R102="X",ALL!$S102="X"), ALL!$V102=0),ALL!AA102,"")</f>
        <v>-</v>
      </c>
      <c r="AB18" s="2">
        <f>IF(AND(OR(ALL!$Q102="X",ALL!$R102="X",ALL!$S102="X"), ALL!$V102=0),ALL!AB102,"")</f>
        <v>0</v>
      </c>
      <c r="AC18" s="1">
        <f>IF(AND(OR(ALL!$Q102="X",ALL!$R102="X",ALL!$S102="X"), ALL!$V102=0),ALL!AC102,"")</f>
        <v>0</v>
      </c>
    </row>
    <row r="19" spans="1:30" x14ac:dyDescent="0.25">
      <c r="A19" s="2">
        <f>IF(AND(OR(ALL!$Q96="X",ALL!$R96="X",ALL!$S96="X"), ALL!$V96=0),ALL!A96,"")</f>
        <v>95</v>
      </c>
      <c r="B19" t="str">
        <f>IF(AND(OR(ALL!$Q96="X",ALL!$R96="X",ALL!$S96="X"), ALL!$V96=0),ALL!B96,"")</f>
        <v>Tigani Cape (Crete)</v>
      </c>
      <c r="C19" s="24">
        <f>IF(AND(OR(ALL!$Q96="X",ALL!$R96="X",ALL!$S96="X"), ALL!$V96=0),ALL!C96,"")</f>
        <v>35.582517000000003</v>
      </c>
      <c r="D19" s="24">
        <f>IF(AND(OR(ALL!$Q96="X",ALL!$R96="X",ALL!$S96="X"), ALL!$V96=0),ALL!D96,"")</f>
        <v>23.588349000000001</v>
      </c>
      <c r="E19" s="5" t="str">
        <f>IF(AND(OR(ALL!$Q96="X",ALL!$R96="X",ALL!$S96="X"), ALL!$V96=0),ALL!E96,"")</f>
        <v>Iusagura</v>
      </c>
      <c r="F19" s="1">
        <f>IF(AND(OR(ALL!$Q96="X",ALL!$R96="X",ALL!$S96="X"), ALL!$V96=0),ALL!F96,"")</f>
        <v>2919</v>
      </c>
      <c r="G19" s="1" t="str">
        <f>IF(AND(OR(ALL!$Q96="X",ALL!$R96="X",ALL!$S96="X"), ALL!$V96=0),ALL!G96,"")</f>
        <v>Greece isl.</v>
      </c>
      <c r="H19" s="2">
        <f>IF(AND(OR(ALL!$Q96="X",ALL!$R96="X",ALL!$S96="X"), ALL!$V96=0),ALL!H96,"")</f>
        <v>800</v>
      </c>
      <c r="I19" s="2">
        <f>IF(AND(OR(ALL!$Q96="X",ALL!$R96="X",ALL!$S96="X"), ALL!$V96=0),ALL!I96,"")</f>
        <v>560</v>
      </c>
      <c r="J19" s="2">
        <f>IF(AND(OR(ALL!$Q96="X",ALL!$R96="X",ALL!$S96="X"), ALL!$V96=0),ALL!J96,"")</f>
        <v>260</v>
      </c>
      <c r="L19" s="4">
        <f>IF(AND(OR(ALL!$Q96="X",ALL!$R96="X",ALL!$S96="X"), ALL!$V96=0),ALL!L96,"")</f>
        <v>1.4285714285714286</v>
      </c>
      <c r="M19" s="4">
        <f>IF(AND(OR(ALL!$Q96="X",ALL!$R96="X",ALL!$S96="X"), ALL!$V96=0),ALL!M96,"")</f>
        <v>0.4642857142857143</v>
      </c>
      <c r="N19" s="4">
        <f>IF(AND(OR(ALL!$Q96="X",ALL!$R96="X",ALL!$S96="X"), ALL!$V96=0),ALL!N96,"")</f>
        <v>0.32500000000000001</v>
      </c>
      <c r="O19" s="4"/>
      <c r="P19" s="4"/>
      <c r="Q19" s="2" t="str">
        <f>IF(AND(OR(ALL!$Q96="X",ALL!$R96="X",ALL!$S96="X"), ALL!$V96=0),ALL!Q96,"")</f>
        <v>X</v>
      </c>
      <c r="R19" s="2">
        <f>IF(AND(OR(ALL!$Q96="X",ALL!$R96="X",ALL!$S96="X"), ALL!$V96=0),ALL!R96,"")</f>
        <v>0</v>
      </c>
      <c r="S19" s="2">
        <f>IF(AND(OR(ALL!$Q96="X",ALL!$R96="X",ALL!$S96="X"), ALL!$V96=0),ALL!S96,"")</f>
        <v>0</v>
      </c>
      <c r="T19" s="2">
        <f>IF(AND(OR(ALL!$Q96="X",ALL!$R96="X",ALL!$S96="X"), ALL!$V96=0),ALL!T96,"")</f>
        <v>0</v>
      </c>
      <c r="U19" s="2">
        <f>IF(AND(OR(ALL!$Q96="X",ALL!$R96="X",ALL!$S96="X"), ALL!$V96=0),ALL!U96,"")</f>
        <v>0</v>
      </c>
      <c r="V19" s="2">
        <f>IF(AND(OR(ALL!$Q96="X",ALL!$R96="X",ALL!$S96="X"), ALL!$V96=0),ALL!V96,"")</f>
        <v>0</v>
      </c>
      <c r="W19" s="2">
        <f>IF(AND(OR(ALL!$Q96="X",ALL!$R96="X",ALL!$S96="X"), ALL!$V96=0),ALL!W96,"")</f>
        <v>0</v>
      </c>
      <c r="X19" s="2" t="str">
        <f>IF(AND(OR(ALL!$Q96="X",ALL!$R96="X",ALL!$S96="X"), ALL!$V96=0),ALL!X96,"")</f>
        <v>Sd</v>
      </c>
      <c r="Y19" s="2">
        <f>IF(AND(OR(ALL!$Q96="X",ALL!$R96="X",ALL!$S96="X"), ALL!$V96=0),ALL!Y96,"")</f>
        <v>227</v>
      </c>
      <c r="Z19" s="2">
        <f>IF(AND(OR(ALL!$Q96="X",ALL!$R96="X",ALL!$S96="X"), ALL!$V96=0),ALL!Z96,"")</f>
        <v>132</v>
      </c>
      <c r="AA19" s="2" t="str">
        <f>IF(AND(OR(ALL!$Q96="X",ALL!$R96="X",ALL!$S96="X"), ALL!$V96=0),ALL!AA96,"")</f>
        <v>-</v>
      </c>
      <c r="AB19" s="2">
        <f>IF(AND(OR(ALL!$Q96="X",ALL!$R96="X",ALL!$S96="X"), ALL!$V96=0),ALL!AB96,"")</f>
        <v>0</v>
      </c>
      <c r="AC19" s="1">
        <f>IF(AND(OR(ALL!$Q96="X",ALL!$R96="X",ALL!$S96="X"), ALL!$V96=0),ALL!AC96,"")</f>
        <v>0</v>
      </c>
    </row>
    <row r="20" spans="1:30" x14ac:dyDescent="0.25">
      <c r="A20" s="2">
        <f>IF(AND(OR(ALL!$Q12="X",ALL!$R12="X",ALL!$S12="X"), ALL!$V12=0),ALL!A12,"")</f>
        <v>11</v>
      </c>
      <c r="B20" t="str">
        <f>IF(AND(OR(ALL!$Q12="X",ALL!$R12="X",ALL!$S12="X"), ALL!$V12=0),ALL!B12,"")</f>
        <v>Formentera</v>
      </c>
      <c r="C20" s="24">
        <f>IF(AND(OR(ALL!$Q12="X",ALL!$R12="X",ALL!$S12="X"), ALL!$V12=0),ALL!C12,"")</f>
        <v>38.753497000000003</v>
      </c>
      <c r="D20" s="24">
        <f>IF(AND(OR(ALL!$Q12="X",ALL!$R12="X",ALL!$S12="X"), ALL!$V12=0),ALL!D12,"")</f>
        <v>1.432151</v>
      </c>
      <c r="E20" s="5" t="str">
        <f>IF(AND(OR(ALL!$Q12="X",ALL!$R12="X",ALL!$S12="X"), ALL!$V12=0),ALL!E12,"")</f>
        <v>-</v>
      </c>
      <c r="F20" s="1" t="str">
        <f>IF(AND(OR(ALL!$Q12="X",ALL!$R12="X",ALL!$S12="X"), ALL!$V12=0),ALL!F12,"")</f>
        <v>-</v>
      </c>
      <c r="G20" s="1" t="str">
        <f>IF(AND(OR(ALL!$Q12="X",ALL!$R12="X",ALL!$S12="X"), ALL!$V12=0),ALL!G12,"")</f>
        <v>Baleares</v>
      </c>
      <c r="H20" s="2">
        <f>IF(AND(OR(ALL!$Q12="X",ALL!$R12="X",ALL!$S12="X"), ALL!$V12=0),ALL!H12,"")</f>
        <v>160</v>
      </c>
      <c r="I20" s="2">
        <f>IF(AND(OR(ALL!$Q12="X",ALL!$R12="X",ALL!$S12="X"), ALL!$V12=0),ALL!I12,"")</f>
        <v>110</v>
      </c>
      <c r="J20" s="2">
        <f>IF(AND(OR(ALL!$Q12="X",ALL!$R12="X",ALL!$S12="X"), ALL!$V12=0),ALL!J12,"")</f>
        <v>5</v>
      </c>
      <c r="L20" s="4">
        <f>IF(AND(OR(ALL!$Q12="X",ALL!$R12="X",ALL!$S12="X"), ALL!$V12=0),ALL!L12,"")</f>
        <v>1.4545454545454546</v>
      </c>
      <c r="M20" s="4">
        <f>IF(AND(OR(ALL!$Q12="X",ALL!$R12="X",ALL!$S12="X"), ALL!$V12=0),ALL!M12,"")</f>
        <v>4.5454545454545456E-2</v>
      </c>
      <c r="N20" s="4">
        <f>IF(AND(OR(ALL!$Q12="X",ALL!$R12="X",ALL!$S12="X"), ALL!$V12=0),ALL!N12,"")</f>
        <v>3.125E-2</v>
      </c>
      <c r="O20" s="4"/>
      <c r="P20" s="4"/>
      <c r="Q20" s="2" t="str">
        <f>IF(AND(OR(ALL!$Q12="X",ALL!$R12="X",ALL!$S12="X"), ALL!$V12=0),ALL!Q12,"")</f>
        <v>X</v>
      </c>
      <c r="R20" s="2">
        <f>IF(AND(OR(ALL!$Q12="X",ALL!$R12="X",ALL!$S12="X"), ALL!$V12=0),ALL!R12,"")</f>
        <v>0</v>
      </c>
      <c r="S20" s="2">
        <f>IF(AND(OR(ALL!$Q12="X",ALL!$R12="X",ALL!$S12="X"), ALL!$V12=0),ALL!S12,"")</f>
        <v>0</v>
      </c>
      <c r="T20" s="2">
        <f>IF(AND(OR(ALL!$Q12="X",ALL!$R12="X",ALL!$S12="X"), ALL!$V12=0),ALL!T12,"")</f>
        <v>0</v>
      </c>
      <c r="U20" s="2">
        <f>IF(AND(OR(ALL!$Q12="X",ALL!$R12="X",ALL!$S12="X"), ALL!$V12=0),ALL!U12,"")</f>
        <v>0</v>
      </c>
      <c r="V20" s="2">
        <f>IF(AND(OR(ALL!$Q12="X",ALL!$R12="X",ALL!$S12="X"), ALL!$V12=0),ALL!V12,"")</f>
        <v>0</v>
      </c>
      <c r="W20" s="2">
        <f>IF(AND(OR(ALL!$Q12="X",ALL!$R12="X",ALL!$S12="X"), ALL!$V12=0),ALL!W12,"")</f>
        <v>0</v>
      </c>
      <c r="X20" s="2" t="str">
        <f>IF(AND(OR(ALL!$Q12="X",ALL!$R12="X",ALL!$S12="X"), ALL!$V12=0),ALL!X12,"")</f>
        <v>Sd</v>
      </c>
      <c r="Y20" s="2" t="str">
        <f>IF(AND(OR(ALL!$Q12="X",ALL!$R12="X",ALL!$S12="X"), ALL!$V12=0),ALL!Y12,"")</f>
        <v>-</v>
      </c>
      <c r="Z20" s="2">
        <f>IF(AND(OR(ALL!$Q12="X",ALL!$R12="X",ALL!$S12="X"), ALL!$V12=0),ALL!Z12,"")</f>
        <v>93</v>
      </c>
      <c r="AA20" s="2" t="str">
        <f>IF(AND(OR(ALL!$Q12="X",ALL!$R12="X",ALL!$S12="X"), ALL!$V12=0),ALL!AA12,"")</f>
        <v>-</v>
      </c>
      <c r="AB20" s="2">
        <f>IF(AND(OR(ALL!$Q12="X",ALL!$R12="X",ALL!$S12="X"), ALL!$V12=0),ALL!AB12,"")</f>
        <v>0</v>
      </c>
      <c r="AC20" s="1" t="str">
        <f>IF(AND(OR(ALL!$Q12="X",ALL!$R12="X",ALL!$S12="X"), ALL!$V12=0),ALL!AC12,"")</f>
        <v>limit case tombolo/salient</v>
      </c>
    </row>
    <row r="21" spans="1:30" x14ac:dyDescent="0.25">
      <c r="A21" s="2">
        <f>IF(AND(OR(ALL!$Q36="X",ALL!$R36="X",ALL!$S36="X"), ALL!$V36=0),ALL!A36,"")</f>
        <v>35</v>
      </c>
      <c r="B21" t="str">
        <f>IF(AND(OR(ALL!$Q36="X",ALL!$R36="X",ALL!$S36="X"), ALL!$V36=0),ALL!B36,"")</f>
        <v>Giens</v>
      </c>
      <c r="C21" s="24">
        <f>IF(AND(OR(ALL!$Q36="X",ALL!$R36="X",ALL!$S36="X"), ALL!$V36=0),ALL!C36,"")</f>
        <v>43.061750000000004</v>
      </c>
      <c r="D21" s="24">
        <f>IF(AND(OR(ALL!$Q36="X",ALL!$R36="X",ALL!$S36="X"), ALL!$V36=0),ALL!D36,"")</f>
        <v>6.140841</v>
      </c>
      <c r="E21" s="1" t="str">
        <f>IF(AND(OR(ALL!$Q36="X",ALL!$R36="X",ALL!$S36="X"), ALL!$V36=0),ALL!E36,"")</f>
        <v>Olbia</v>
      </c>
      <c r="F21" s="1">
        <f>IF(AND(OR(ALL!$Q36="X",ALL!$R36="X",ALL!$S36="X"), ALL!$V36=0),ALL!F36,"")</f>
        <v>683</v>
      </c>
      <c r="G21" s="1" t="str">
        <f>IF(AND(OR(ALL!$Q36="X",ALL!$R36="X",ALL!$S36="X"), ALL!$V36=0),ALL!G36,"")</f>
        <v>France S</v>
      </c>
      <c r="H21" s="2">
        <f>IF(AND(OR(ALL!$Q36="X",ALL!$R36="X",ALL!$S36="X"), ALL!$V36=0),ALL!H36,"")</f>
        <v>7300</v>
      </c>
      <c r="I21" s="2">
        <f>IF(AND(OR(ALL!$Q36="X",ALL!$R36="X",ALL!$S36="X"), ALL!$V36=0),ALL!I36,"")</f>
        <v>5000</v>
      </c>
      <c r="J21" s="2">
        <f>IF(AND(OR(ALL!$Q36="X",ALL!$R36="X",ALL!$S36="X"), ALL!$V36=0),ALL!J36,"")</f>
        <v>1350</v>
      </c>
      <c r="L21" s="4">
        <f>IF(AND(OR(ALL!$Q36="X",ALL!$R36="X",ALL!$S36="X"), ALL!$V36=0),ALL!L36,"")</f>
        <v>1.46</v>
      </c>
      <c r="M21" s="4">
        <f>IF(AND(OR(ALL!$Q36="X",ALL!$R36="X",ALL!$S36="X"), ALL!$V36=0),ALL!M36,"")</f>
        <v>0.27</v>
      </c>
      <c r="N21" s="4">
        <f>IF(AND(OR(ALL!$Q36="X",ALL!$R36="X",ALL!$S36="X"), ALL!$V36=0),ALL!N36,"")</f>
        <v>0.18493150684931506</v>
      </c>
      <c r="O21" s="4"/>
      <c r="P21" s="4"/>
      <c r="Q21" s="2" t="str">
        <f>IF(AND(OR(ALL!$Q36="X",ALL!$R36="X",ALL!$S36="X"), ALL!$V36=0),ALL!Q36,"")</f>
        <v>X</v>
      </c>
      <c r="R21" s="2">
        <f>IF(AND(OR(ALL!$Q36="X",ALL!$R36="X",ALL!$S36="X"), ALL!$V36=0),ALL!R36,"")</f>
        <v>0</v>
      </c>
      <c r="S21" s="2">
        <f>IF(AND(OR(ALL!$Q36="X",ALL!$R36="X",ALL!$S36="X"), ALL!$V36=0),ALL!S36,"")</f>
        <v>0</v>
      </c>
      <c r="T21" s="2">
        <f>IF(AND(OR(ALL!$Q36="X",ALL!$R36="X",ALL!$S36="X"), ALL!$V36=0),ALL!T36,"")</f>
        <v>0</v>
      </c>
      <c r="U21" s="2">
        <f>IF(AND(OR(ALL!$Q36="X",ALL!$R36="X",ALL!$S36="X"), ALL!$V36=0),ALL!U36,"")</f>
        <v>0</v>
      </c>
      <c r="V21" s="2">
        <f>IF(AND(OR(ALL!$Q36="X",ALL!$R36="X",ALL!$S36="X"), ALL!$V36=0),ALL!V36,"")</f>
        <v>0</v>
      </c>
      <c r="W21" s="2">
        <f>IF(AND(OR(ALL!$Q36="X",ALL!$R36="X",ALL!$S36="X"), ALL!$V36=0),ALL!W36,"")</f>
        <v>0</v>
      </c>
      <c r="X21" s="2" t="str">
        <f>IF(AND(OR(ALL!$Q36="X",ALL!$R36="X",ALL!$S36="X"), ALL!$V36=0),ALL!X36,"")</f>
        <v>Sd</v>
      </c>
      <c r="Y21" s="2">
        <f>IF(AND(OR(ALL!$Q36="X",ALL!$R36="X",ALL!$S36="X"), ALL!$V36=0),ALL!Y36,"")</f>
        <v>90</v>
      </c>
      <c r="Z21" s="2">
        <f>IF(AND(OR(ALL!$Q36="X",ALL!$R36="X",ALL!$S36="X"), ALL!$V36=0),ALL!Z36,"")</f>
        <v>0</v>
      </c>
      <c r="AA21" s="2" t="str">
        <f>IF(AND(OR(ALL!$Q36="X",ALL!$R36="X",ALL!$S36="X"), ALL!$V36=0),ALL!AA36,"")</f>
        <v>-</v>
      </c>
      <c r="AB21" s="2">
        <f>IF(AND(OR(ALL!$Q36="X",ALL!$R36="X",ALL!$S36="X"), ALL!$V36=0),ALL!AB36,"")</f>
        <v>0</v>
      </c>
      <c r="AC21" s="1" t="str">
        <f>IF(AND(OR(ALL!$Q36="X",ALL!$R36="X",ALL!$S36="X"), ALL!$V36=0),ALL!AC36,"")</f>
        <v>headland with 2 wave climates</v>
      </c>
    </row>
    <row r="22" spans="1:30" x14ac:dyDescent="0.25">
      <c r="A22" s="2">
        <f>IF(AND(OR(ALL!$Q70="X",ALL!$R70="X",ALL!$S70="X"), ALL!$V70=0),ALL!A70,"")</f>
        <v>69</v>
      </c>
      <c r="B22" t="str">
        <f>IF(AND(OR(ALL!$Q70="X",ALL!$R70="X",ALL!$S70="X"), ALL!$V70=0),ALL!B70,"")</f>
        <v>Anavysos</v>
      </c>
      <c r="C22" s="24">
        <f>IF(AND(OR(ALL!$Q70="X",ALL!$R70="X",ALL!$S70="X"), ALL!$V70=0),ALL!C70,"")</f>
        <v>37.718280999999998</v>
      </c>
      <c r="D22" s="24">
        <f>IF(AND(OR(ALL!$Q70="X",ALL!$R70="X",ALL!$S70="X"), ALL!$V70=0),ALL!D70,"")</f>
        <v>23.923365</v>
      </c>
      <c r="E22" s="5" t="str">
        <f>IF(AND(OR(ALL!$Q70="X",ALL!$R70="X",ALL!$S70="X"), ALL!$V70=0),ALL!E70,"")</f>
        <v>Hyphormus Portus</v>
      </c>
      <c r="F22" s="1">
        <f>IF(AND(OR(ALL!$Q70="X",ALL!$R70="X",ALL!$S70="X"), ALL!$V70=0),ALL!F70,"")</f>
        <v>1639</v>
      </c>
      <c r="G22" s="1" t="str">
        <f>IF(AND(OR(ALL!$Q70="X",ALL!$R70="X",ALL!$S70="X"), ALL!$V70=0),ALL!G70,"")</f>
        <v>Greece Attica</v>
      </c>
      <c r="H22" s="2">
        <f>IF(AND(OR(ALL!$Q70="X",ALL!$R70="X",ALL!$S70="X"), ALL!$V70=0),ALL!H70,"")</f>
        <v>480</v>
      </c>
      <c r="I22" s="2">
        <f>IF(AND(OR(ALL!$Q70="X",ALL!$R70="X",ALL!$S70="X"), ALL!$V70=0),ALL!I70,"")</f>
        <v>300</v>
      </c>
      <c r="J22" s="2">
        <f>IF(AND(OR(ALL!$Q70="X",ALL!$R70="X",ALL!$S70="X"), ALL!$V70=0),ALL!J70,"")</f>
        <v>100</v>
      </c>
      <c r="L22" s="4">
        <f>IF(AND(OR(ALL!$Q70="X",ALL!$R70="X",ALL!$S70="X"), ALL!$V70=0),ALL!L70,"")</f>
        <v>1.6</v>
      </c>
      <c r="M22" s="4">
        <f>IF(AND(OR(ALL!$Q70="X",ALL!$R70="X",ALL!$S70="X"), ALL!$V70=0),ALL!M70,"")</f>
        <v>0.33333333333333331</v>
      </c>
      <c r="N22" s="4">
        <f>IF(AND(OR(ALL!$Q70="X",ALL!$R70="X",ALL!$S70="X"), ALL!$V70=0),ALL!N70,"")</f>
        <v>0.20833333333333334</v>
      </c>
      <c r="O22" s="4"/>
      <c r="P22" s="4"/>
      <c r="Q22" s="2" t="str">
        <f>IF(AND(OR(ALL!$Q70="X",ALL!$R70="X",ALL!$S70="X"), ALL!$V70=0),ALL!Q70,"")</f>
        <v>X</v>
      </c>
      <c r="R22" s="2">
        <f>IF(AND(OR(ALL!$Q70="X",ALL!$R70="X",ALL!$S70="X"), ALL!$V70=0),ALL!R70,"")</f>
        <v>0</v>
      </c>
      <c r="S22" s="2">
        <f>IF(AND(OR(ALL!$Q70="X",ALL!$R70="X",ALL!$S70="X"), ALL!$V70=0),ALL!S70,"")</f>
        <v>0</v>
      </c>
      <c r="T22" s="2">
        <f>IF(AND(OR(ALL!$Q70="X",ALL!$R70="X",ALL!$S70="X"), ALL!$V70=0),ALL!T70,"")</f>
        <v>0</v>
      </c>
      <c r="U22" s="2">
        <f>IF(AND(OR(ALL!$Q70="X",ALL!$R70="X",ALL!$S70="X"), ALL!$V70=0),ALL!U70,"")</f>
        <v>0</v>
      </c>
      <c r="V22" s="2">
        <f>IF(AND(OR(ALL!$Q70="X",ALL!$R70="X",ALL!$S70="X"), ALL!$V70=0),ALL!V70,"")</f>
        <v>0</v>
      </c>
      <c r="W22" s="2">
        <f>IF(AND(OR(ALL!$Q70="X",ALL!$R70="X",ALL!$S70="X"), ALL!$V70=0),ALL!W70,"")</f>
        <v>0</v>
      </c>
      <c r="X22" s="2" t="str">
        <f>IF(AND(OR(ALL!$Q70="X",ALL!$R70="X",ALL!$S70="X"), ALL!$V70=0),ALL!X70,"")</f>
        <v>Sd</v>
      </c>
      <c r="Y22" s="2">
        <f>IF(AND(OR(ALL!$Q70="X",ALL!$R70="X",ALL!$S70="X"), ALL!$V70=0),ALL!Y70,"")</f>
        <v>50</v>
      </c>
      <c r="Z22" s="2">
        <f>IF(AND(OR(ALL!$Q70="X",ALL!$R70="X",ALL!$S70="X"), ALL!$V70=0),ALL!Z70,"")</f>
        <v>350</v>
      </c>
      <c r="AA22" s="2" t="str">
        <f>IF(AND(OR(ALL!$Q70="X",ALL!$R70="X",ALL!$S70="X"), ALL!$V70=0),ALL!AA70,"")</f>
        <v>-</v>
      </c>
      <c r="AB22" s="2">
        <f>IF(AND(OR(ALL!$Q70="X",ALL!$R70="X",ALL!$S70="X"), ALL!$V70=0),ALL!AB70,"")</f>
        <v>0</v>
      </c>
      <c r="AC22" s="1">
        <f>IF(AND(OR(ALL!$Q70="X",ALL!$R70="X",ALL!$S70="X"), ALL!$V70=0),ALL!AC70,"")</f>
        <v>0</v>
      </c>
    </row>
    <row r="23" spans="1:30" x14ac:dyDescent="0.25">
      <c r="A23" s="2">
        <f>IF(AND(OR(ALL!$Q95="X",ALL!$R95="X",ALL!$S95="X"), ALL!$V95=0),ALL!A95,"")</f>
        <v>94</v>
      </c>
      <c r="B23" t="str">
        <f>IF(AND(OR(ALL!$Q95="X",ALL!$R95="X",ALL!$S95="X"), ALL!$V95=0),ALL!B95,"")</f>
        <v>Prasonisi (Rhodos)</v>
      </c>
      <c r="C23" s="24">
        <f>IF(AND(OR(ALL!$Q95="X",ALL!$R95="X",ALL!$S95="X"), ALL!$V95=0),ALL!C95,"")</f>
        <v>35.888275999999998</v>
      </c>
      <c r="D23" s="24">
        <f>IF(AND(OR(ALL!$Q95="X",ALL!$R95="X",ALL!$S95="X"), ALL!$V95=0),ALL!D95,"")</f>
        <v>27.772207999999999</v>
      </c>
      <c r="E23" s="5" t="str">
        <f>IF(AND(OR(ALL!$Q95="X",ALL!$R95="X",ALL!$S95="X"), ALL!$V95=0),ALL!E95,"")</f>
        <v>Vroulia</v>
      </c>
      <c r="F23" s="1">
        <f>IF(AND(OR(ALL!$Q95="X",ALL!$R95="X",ALL!$S95="X"), ALL!$V95=0),ALL!F95,"")</f>
        <v>2335</v>
      </c>
      <c r="G23" s="1" t="str">
        <f>IF(AND(OR(ALL!$Q95="X",ALL!$R95="X",ALL!$S95="X"), ALL!$V95=0),ALL!G95,"")</f>
        <v>Greece isl.</v>
      </c>
      <c r="H23" s="2">
        <f>IF(AND(OR(ALL!$Q95="X",ALL!$R95="X",ALL!$S95="X"), ALL!$V95=0),ALL!H95,"")</f>
        <v>1300</v>
      </c>
      <c r="I23" s="2">
        <f>IF(AND(OR(ALL!$Q95="X",ALL!$R95="X",ALL!$S95="X"), ALL!$V95=0),ALL!I95,"")</f>
        <v>760</v>
      </c>
      <c r="J23" s="2">
        <f>IF(AND(OR(ALL!$Q95="X",ALL!$R95="X",ALL!$S95="X"), ALL!$V95=0),ALL!J95,"")</f>
        <v>90</v>
      </c>
      <c r="L23" s="4">
        <f>IF(AND(OR(ALL!$Q95="X",ALL!$R95="X",ALL!$S95="X"), ALL!$V95=0),ALL!L95,"")</f>
        <v>1.7105263157894737</v>
      </c>
      <c r="M23" s="4">
        <f>IF(AND(OR(ALL!$Q95="X",ALL!$R95="X",ALL!$S95="X"), ALL!$V95=0),ALL!M95,"")</f>
        <v>0.11842105263157894</v>
      </c>
      <c r="N23" s="4">
        <f>IF(AND(OR(ALL!$Q95="X",ALL!$R95="X",ALL!$S95="X"), ALL!$V95=0),ALL!N95,"")</f>
        <v>6.9230769230769235E-2</v>
      </c>
      <c r="O23" s="4"/>
      <c r="P23" s="4"/>
      <c r="Q23" s="2" t="str">
        <f>IF(AND(OR(ALL!$Q95="X",ALL!$R95="X",ALL!$S95="X"), ALL!$V95=0),ALL!Q95,"")</f>
        <v>X</v>
      </c>
      <c r="R23" s="2">
        <f>IF(AND(OR(ALL!$Q95="X",ALL!$R95="X",ALL!$S95="X"), ALL!$V95=0),ALL!R95,"")</f>
        <v>0</v>
      </c>
      <c r="S23" s="2">
        <f>IF(AND(OR(ALL!$Q95="X",ALL!$R95="X",ALL!$S95="X"), ALL!$V95=0),ALL!S95,"")</f>
        <v>0</v>
      </c>
      <c r="T23" s="2">
        <f>IF(AND(OR(ALL!$Q95="X",ALL!$R95="X",ALL!$S95="X"), ALL!$V95=0),ALL!T95,"")</f>
        <v>0</v>
      </c>
      <c r="U23" s="2">
        <f>IF(AND(OR(ALL!$Q95="X",ALL!$R95="X",ALL!$S95="X"), ALL!$V95=0),ALL!U95,"")</f>
        <v>0</v>
      </c>
      <c r="V23" s="2">
        <f>IF(AND(OR(ALL!$Q95="X",ALL!$R95="X",ALL!$S95="X"), ALL!$V95=0),ALL!V95,"")</f>
        <v>0</v>
      </c>
      <c r="W23" s="2">
        <f>IF(AND(OR(ALL!$Q95="X",ALL!$R95="X",ALL!$S95="X"), ALL!$V95=0),ALL!W95,"")</f>
        <v>0</v>
      </c>
      <c r="X23" s="2" t="str">
        <f>IF(AND(OR(ALL!$Q95="X",ALL!$R95="X",ALL!$S95="X"), ALL!$V95=0),ALL!X95,"")</f>
        <v>Sd</v>
      </c>
      <c r="Y23" s="2">
        <f>IF(AND(OR(ALL!$Q95="X",ALL!$R95="X",ALL!$S95="X"), ALL!$V95=0),ALL!Y95,"")</f>
        <v>137</v>
      </c>
      <c r="Z23" s="2">
        <f>IF(AND(OR(ALL!$Q95="X",ALL!$R95="X",ALL!$S95="X"), ALL!$V95=0),ALL!Z95,"")</f>
        <v>39</v>
      </c>
      <c r="AA23" s="2" t="str">
        <f>IF(AND(OR(ALL!$Q95="X",ALL!$R95="X",ALL!$S95="X"), ALL!$V95=0),ALL!AA95,"")</f>
        <v>-</v>
      </c>
      <c r="AB23" s="2">
        <f>IF(AND(OR(ALL!$Q95="X",ALL!$R95="X",ALL!$S95="X"), ALL!$V95=0),ALL!AB95,"")</f>
        <v>0</v>
      </c>
      <c r="AC23" s="1">
        <f>IF(AND(OR(ALL!$Q95="X",ALL!$R95="X",ALL!$S95="X"), ALL!$V95=0),ALL!AC95,"")</f>
        <v>0</v>
      </c>
      <c r="AD23" s="1"/>
    </row>
    <row r="24" spans="1:30" x14ac:dyDescent="0.25">
      <c r="A24" s="2">
        <f>IF(AND(OR(ALL!$Q49="X",ALL!$R49="X",ALL!$S49="X"), ALL!$V49=0),ALL!A49,"")</f>
        <v>48</v>
      </c>
      <c r="B24" t="str">
        <f>IF(AND(OR(ALL!$Q49="X",ALL!$R49="X",ALL!$S49="X"), ALL!$V49=0),ALL!B49,"")</f>
        <v>Sant'Angelo</v>
      </c>
      <c r="C24" s="24">
        <f>IF(AND(OR(ALL!$Q49="X",ALL!$R49="X",ALL!$S49="X"), ALL!$V49=0),ALL!C49,"")</f>
        <v>40.696139000000002</v>
      </c>
      <c r="D24" s="24">
        <f>IF(AND(OR(ALL!$Q49="X",ALL!$R49="X",ALL!$S49="X"), ALL!$V49=0),ALL!D49,"")</f>
        <v>13.892885</v>
      </c>
      <c r="E24" s="5" t="str">
        <f>IF(AND(OR(ALL!$Q49="X",ALL!$R49="X",ALL!$S49="X"), ALL!$V49=0),ALL!E49,"")</f>
        <v>-</v>
      </c>
      <c r="F24" s="5" t="str">
        <f>IF(AND(OR(ALL!$Q49="X",ALL!$R49="X",ALL!$S49="X"), ALL!$V49=0),ALL!F49,"")</f>
        <v>-</v>
      </c>
      <c r="G24" s="1" t="str">
        <f>IF(AND(OR(ALL!$Q49="X",ALL!$R49="X",ALL!$S49="X"), ALL!$V49=0),ALL!G49,"")</f>
        <v>Italy W</v>
      </c>
      <c r="H24" s="2">
        <f>IF(AND(OR(ALL!$Q49="X",ALL!$R49="X",ALL!$S49="X"), ALL!$V49=0),ALL!H49,"")</f>
        <v>350</v>
      </c>
      <c r="I24" s="2">
        <f>IF(AND(OR(ALL!$Q49="X",ALL!$R49="X",ALL!$S49="X"), ALL!$V49=0),ALL!I49,"")</f>
        <v>200</v>
      </c>
      <c r="J24" s="2">
        <f>IF(AND(OR(ALL!$Q49="X",ALL!$R49="X",ALL!$S49="X"), ALL!$V49=0),ALL!J49,"")</f>
        <v>35</v>
      </c>
      <c r="L24" s="4">
        <f>IF(AND(OR(ALL!$Q49="X",ALL!$R49="X",ALL!$S49="X"), ALL!$V49=0),ALL!L49,"")</f>
        <v>1.75</v>
      </c>
      <c r="M24" s="4">
        <f>IF(AND(OR(ALL!$Q49="X",ALL!$R49="X",ALL!$S49="X"), ALL!$V49=0),ALL!M49,"")</f>
        <v>0.17499999999999999</v>
      </c>
      <c r="N24" s="4">
        <f>IF(AND(OR(ALL!$Q49="X",ALL!$R49="X",ALL!$S49="X"), ALL!$V49=0),ALL!N49,"")</f>
        <v>0.1</v>
      </c>
      <c r="O24" s="4"/>
      <c r="P24" s="4"/>
      <c r="Q24" s="2" t="str">
        <f>IF(AND(OR(ALL!$Q49="X",ALL!$R49="X",ALL!$S49="X"), ALL!$V49=0),ALL!Q49,"")</f>
        <v>X</v>
      </c>
      <c r="R24" s="2">
        <f>IF(AND(OR(ALL!$Q49="X",ALL!$R49="X",ALL!$S49="X"), ALL!$V49=0),ALL!R49,"")</f>
        <v>0</v>
      </c>
      <c r="S24" s="2">
        <f>IF(AND(OR(ALL!$Q49="X",ALL!$R49="X",ALL!$S49="X"), ALL!$V49=0),ALL!S49,"")</f>
        <v>0</v>
      </c>
      <c r="T24" s="2">
        <f>IF(AND(OR(ALL!$Q49="X",ALL!$R49="X",ALL!$S49="X"), ALL!$V49=0),ALL!T49,"")</f>
        <v>0</v>
      </c>
      <c r="U24" s="2">
        <f>IF(AND(OR(ALL!$Q49="X",ALL!$R49="X",ALL!$S49="X"), ALL!$V49=0),ALL!U49,"")</f>
        <v>0</v>
      </c>
      <c r="V24" s="2">
        <f>IF(AND(OR(ALL!$Q49="X",ALL!$R49="X",ALL!$S49="X"), ALL!$V49=0),ALL!V49,"")</f>
        <v>0</v>
      </c>
      <c r="W24" s="2">
        <f>IF(AND(OR(ALL!$Q49="X",ALL!$R49="X",ALL!$S49="X"), ALL!$V49=0),ALL!W49,"")</f>
        <v>0</v>
      </c>
      <c r="X24" s="2" t="str">
        <f>IF(AND(OR(ALL!$Q49="X",ALL!$R49="X",ALL!$S49="X"), ALL!$V49=0),ALL!X49,"")</f>
        <v>Sd</v>
      </c>
      <c r="Y24" s="2">
        <f>IF(AND(OR(ALL!$Q49="X",ALL!$R49="X",ALL!$S49="X"), ALL!$V49=0),ALL!Y49,"")</f>
        <v>90</v>
      </c>
      <c r="Z24" s="2">
        <f>IF(AND(OR(ALL!$Q49="X",ALL!$R49="X",ALL!$S49="X"), ALL!$V49=0),ALL!Z49,"")</f>
        <v>4</v>
      </c>
      <c r="AA24" s="2" t="str">
        <f>IF(AND(OR(ALL!$Q49="X",ALL!$R49="X",ALL!$S49="X"), ALL!$V49=0),ALL!AA49,"")</f>
        <v>-</v>
      </c>
      <c r="AB24" s="2">
        <f>IF(AND(OR(ALL!$Q49="X",ALL!$R49="X",ALL!$S49="X"), ALL!$V49=0),ALL!AB49,"")</f>
        <v>0</v>
      </c>
      <c r="AC24" s="1">
        <f>IF(AND(OR(ALL!$Q49="X",ALL!$R49="X",ALL!$S49="X"), ALL!$V49=0),ALL!AC49,"")</f>
        <v>0</v>
      </c>
      <c r="AD24" s="1"/>
    </row>
    <row r="25" spans="1:30" x14ac:dyDescent="0.25">
      <c r="A25" s="2">
        <f>IF(AND(OR(ALL!$Q80="X",ALL!$R80="X",ALL!$S80="X"), ALL!$V80=0),ALL!A80,"")</f>
        <v>79</v>
      </c>
      <c r="B25" t="str">
        <f>IF(AND(OR(ALL!$Q80="X",ALL!$R80="X",ALL!$S80="X"), ALL!$V80=0),ALL!B80,"")</f>
        <v>Darica</v>
      </c>
      <c r="C25" s="24">
        <f>IF(AND(OR(ALL!$Q80="X",ALL!$R80="X",ALL!$S80="X"), ALL!$V80=0),ALL!C80,"")</f>
        <v>40.788263000000001</v>
      </c>
      <c r="D25" s="24">
        <f>IF(AND(OR(ALL!$Q80="X",ALL!$R80="X",ALL!$S80="X"), ALL!$V80=0),ALL!D80,"")</f>
        <v>29.345230000000001</v>
      </c>
      <c r="E25" s="5" t="str">
        <f>IF(AND(OR(ALL!$Q80="X",ALL!$R80="X",ALL!$S80="X"), ALL!$V80=0),ALL!E80,"")</f>
        <v>Potamoi</v>
      </c>
      <c r="F25" s="1">
        <f>IF(AND(OR(ALL!$Q80="X",ALL!$R80="X",ALL!$S80="X"), ALL!$V80=0),ALL!F80,"")</f>
        <v>2859.1</v>
      </c>
      <c r="G25" s="1" t="str">
        <f>IF(AND(OR(ALL!$Q80="X",ALL!$R80="X",ALL!$S80="X"), ALL!$V80=0),ALL!G80,"")</f>
        <v>Turkey W</v>
      </c>
      <c r="H25" s="2">
        <f>IF(AND(OR(ALL!$Q80="X",ALL!$R80="X",ALL!$S80="X"), ALL!$V80=0),ALL!H80,"")</f>
        <v>900</v>
      </c>
      <c r="I25" s="2">
        <f>IF(AND(OR(ALL!$Q80="X",ALL!$R80="X",ALL!$S80="X"), ALL!$V80=0),ALL!I80,"")</f>
        <v>500</v>
      </c>
      <c r="J25" s="2">
        <f>IF(AND(OR(ALL!$Q80="X",ALL!$R80="X",ALL!$S80="X"), ALL!$V80=0),ALL!J80,"")</f>
        <v>250</v>
      </c>
      <c r="L25" s="4">
        <f>IF(AND(OR(ALL!$Q80="X",ALL!$R80="X",ALL!$S80="X"), ALL!$V80=0),ALL!L80,"")</f>
        <v>1.8</v>
      </c>
      <c r="M25" s="4">
        <f>IF(AND(OR(ALL!$Q80="X",ALL!$R80="X",ALL!$S80="X"), ALL!$V80=0),ALL!M80,"")</f>
        <v>0.5</v>
      </c>
      <c r="N25" s="4">
        <f>IF(AND(OR(ALL!$Q80="X",ALL!$R80="X",ALL!$S80="X"), ALL!$V80=0),ALL!N80,"")</f>
        <v>0.27777777777777779</v>
      </c>
      <c r="O25" s="4"/>
      <c r="P25" s="4"/>
      <c r="Q25" s="2" t="str">
        <f>IF(AND(OR(ALL!$Q80="X",ALL!$R80="X",ALL!$S80="X"), ALL!$V80=0),ALL!Q80,"")</f>
        <v>X</v>
      </c>
      <c r="R25" s="2">
        <f>IF(AND(OR(ALL!$Q80="X",ALL!$R80="X",ALL!$S80="X"), ALL!$V80=0),ALL!R80,"")</f>
        <v>0</v>
      </c>
      <c r="S25" s="2">
        <f>IF(AND(OR(ALL!$Q80="X",ALL!$R80="X",ALL!$S80="X"), ALL!$V80=0),ALL!S80,"")</f>
        <v>0</v>
      </c>
      <c r="T25" s="2">
        <f>IF(AND(OR(ALL!$Q80="X",ALL!$R80="X",ALL!$S80="X"), ALL!$V80=0),ALL!T80,"")</f>
        <v>0</v>
      </c>
      <c r="U25" s="2">
        <f>IF(AND(OR(ALL!$Q80="X",ALL!$R80="X",ALL!$S80="X"), ALL!$V80=0),ALL!U80,"")</f>
        <v>0</v>
      </c>
      <c r="V25" s="2">
        <f>IF(AND(OR(ALL!$Q80="X",ALL!$R80="X",ALL!$S80="X"), ALL!$V80=0),ALL!V80,"")</f>
        <v>0</v>
      </c>
      <c r="W25" s="2">
        <f>IF(AND(OR(ALL!$Q80="X",ALL!$R80="X",ALL!$S80="X"), ALL!$V80=0),ALL!W80,"")</f>
        <v>0</v>
      </c>
      <c r="X25" s="2" t="str">
        <f>IF(AND(OR(ALL!$Q80="X",ALL!$R80="X",ALL!$S80="X"), ALL!$V80=0),ALL!X80,"")</f>
        <v>Sd</v>
      </c>
      <c r="Y25" s="2">
        <f>IF(AND(OR(ALL!$Q80="X",ALL!$R80="X",ALL!$S80="X"), ALL!$V80=0),ALL!Y80,"")</f>
        <v>195</v>
      </c>
      <c r="Z25" s="2">
        <f>IF(AND(OR(ALL!$Q80="X",ALL!$R80="X",ALL!$S80="X"), ALL!$V80=0),ALL!Z80,"")</f>
        <v>100</v>
      </c>
      <c r="AA25" s="2">
        <f>IF(AND(OR(ALL!$Q80="X",ALL!$R80="X",ALL!$S80="X"), ALL!$V80=0),ALL!AA80,"")</f>
        <v>170</v>
      </c>
      <c r="AB25" s="2">
        <f>IF(AND(OR(ALL!$Q80="X",ALL!$R80="X",ALL!$S80="X"), ALL!$V80=0),ALL!AB80,"")</f>
        <v>0</v>
      </c>
      <c r="AC25" s="1">
        <f>IF(AND(OR(ALL!$Q80="X",ALL!$R80="X",ALL!$S80="X"), ALL!$V80=0),ALL!AC80,"")</f>
        <v>0</v>
      </c>
    </row>
    <row r="26" spans="1:30" x14ac:dyDescent="0.25">
      <c r="A26" s="2">
        <f>IF(AND(OR(ALL!$Q58="X",ALL!$R58="X",ALL!$S58="X"), ALL!$V58=0),ALL!A58,"")</f>
        <v>57</v>
      </c>
      <c r="B26" t="str">
        <f>IF(AND(OR(ALL!$Q58="X",ALL!$R58="X",ALL!$S58="X"), ALL!$V58=0),ALL!B58,"")</f>
        <v>Asprogiali</v>
      </c>
      <c r="C26" s="24">
        <f>IF(AND(OR(ALL!$Q58="X",ALL!$R58="X",ALL!$S58="X"), ALL!$V58=0),ALL!C58,"")</f>
        <v>38.600003999999998</v>
      </c>
      <c r="D26" s="24">
        <f>IF(AND(OR(ALL!$Q58="X",ALL!$R58="X",ALL!$S58="X"), ALL!$V58=0),ALL!D58,"")</f>
        <v>21.021516999999999</v>
      </c>
      <c r="E26" s="1" t="str">
        <f>IF(AND(OR(ALL!$Q58="X",ALL!$R58="X",ALL!$S58="X"), ALL!$V58=0),ALL!E58,"")</f>
        <v>-</v>
      </c>
      <c r="F26" s="1" t="str">
        <f>IF(AND(OR(ALL!$Q58="X",ALL!$R58="X",ALL!$S58="X"), ALL!$V58=0),ALL!F58,"")</f>
        <v>-</v>
      </c>
      <c r="G26" s="1" t="str">
        <f>IF(AND(OR(ALL!$Q58="X",ALL!$R58="X",ALL!$S58="X"), ALL!$V58=0),ALL!G58,"")</f>
        <v>Greece NW</v>
      </c>
      <c r="H26" s="2">
        <f>IF(AND(OR(ALL!$Q58="X",ALL!$R58="X",ALL!$S58="X"), ALL!$V58=0),ALL!H58,"")</f>
        <v>190</v>
      </c>
      <c r="I26" s="2">
        <f>IF(AND(OR(ALL!$Q58="X",ALL!$R58="X",ALL!$S58="X"), ALL!$V58=0),ALL!I58,"")</f>
        <v>100</v>
      </c>
      <c r="J26" s="2">
        <f>IF(AND(OR(ALL!$Q58="X",ALL!$R58="X",ALL!$S58="X"), ALL!$V58=0),ALL!J58,"")</f>
        <v>90</v>
      </c>
      <c r="L26" s="4">
        <f>IF(AND(OR(ALL!$Q58="X",ALL!$R58="X",ALL!$S58="X"), ALL!$V58=0),ALL!L58,"")</f>
        <v>1.9</v>
      </c>
      <c r="M26" s="4">
        <f>IF(AND(OR(ALL!$Q58="X",ALL!$R58="X",ALL!$S58="X"), ALL!$V58=0),ALL!M58,"")</f>
        <v>0.9</v>
      </c>
      <c r="N26" s="4">
        <f>IF(AND(OR(ALL!$Q58="X",ALL!$R58="X",ALL!$S58="X"), ALL!$V58=0),ALL!N58,"")</f>
        <v>0.47368421052631576</v>
      </c>
      <c r="O26" s="4"/>
      <c r="P26" s="4"/>
      <c r="Q26" s="2" t="str">
        <f>IF(AND(OR(ALL!$Q58="X",ALL!$R58="X",ALL!$S58="X"), ALL!$V58=0),ALL!Q58,"")</f>
        <v>X</v>
      </c>
      <c r="R26" s="2">
        <f>IF(AND(OR(ALL!$Q58="X",ALL!$R58="X",ALL!$S58="X"), ALL!$V58=0),ALL!R58,"")</f>
        <v>0</v>
      </c>
      <c r="S26" s="2">
        <f>IF(AND(OR(ALL!$Q58="X",ALL!$R58="X",ALL!$S58="X"), ALL!$V58=0),ALL!S58,"")</f>
        <v>0</v>
      </c>
      <c r="T26" s="2">
        <f>IF(AND(OR(ALL!$Q58="X",ALL!$R58="X",ALL!$S58="X"), ALL!$V58=0),ALL!T58,"")</f>
        <v>0</v>
      </c>
      <c r="U26" s="2">
        <f>IF(AND(OR(ALL!$Q58="X",ALL!$R58="X",ALL!$S58="X"), ALL!$V58=0),ALL!U58,"")</f>
        <v>0</v>
      </c>
      <c r="V26" s="2">
        <f>IF(AND(OR(ALL!$Q58="X",ALL!$R58="X",ALL!$S58="X"), ALL!$V58=0),ALL!V58,"")</f>
        <v>0</v>
      </c>
      <c r="W26" s="2">
        <f>IF(AND(OR(ALL!$Q58="X",ALL!$R58="X",ALL!$S58="X"), ALL!$V58=0),ALL!W58,"")</f>
        <v>0</v>
      </c>
      <c r="X26" s="2" t="str">
        <f>IF(AND(OR(ALL!$Q58="X",ALL!$R58="X",ALL!$S58="X"), ALL!$V58=0),ALL!X58,"")</f>
        <v>Sd</v>
      </c>
      <c r="Y26" s="2">
        <f>IF(AND(OR(ALL!$Q58="X",ALL!$R58="X",ALL!$S58="X"), ALL!$V58=0),ALL!Y58,"")</f>
        <v>180</v>
      </c>
      <c r="Z26" s="2">
        <f>IF(AND(OR(ALL!$Q58="X",ALL!$R58="X",ALL!$S58="X"), ALL!$V58=0),ALL!Z58,"")</f>
        <v>90</v>
      </c>
      <c r="AA26" s="2">
        <f>IF(AND(OR(ALL!$Q58="X",ALL!$R58="X",ALL!$S58="X"), ALL!$V58=0),ALL!AA58,"")</f>
        <v>180</v>
      </c>
      <c r="AB26" s="2" t="str">
        <f>IF(AND(OR(ALL!$Q58="X",ALL!$R58="X",ALL!$S58="X"), ALL!$V58=0),ALL!AB58,"")</f>
        <v>X</v>
      </c>
      <c r="AC26" s="1">
        <f>IF(AND(OR(ALL!$Q58="X",ALL!$R58="X",ALL!$S58="X"), ALL!$V58=0),ALL!AC58,"")</f>
        <v>0</v>
      </c>
      <c r="AD26" s="1"/>
    </row>
    <row r="27" spans="1:30" x14ac:dyDescent="0.25">
      <c r="A27" s="2">
        <f>IF(AND(OR(ALL!$Q44="X",ALL!$R44="X",ALL!$S44="X"), ALL!$V44=0),ALL!A44,"")</f>
        <v>43</v>
      </c>
      <c r="B27" t="str">
        <f>IF(AND(OR(ALL!$Q44="X",ALL!$R44="X",ALL!$S44="X"), ALL!$V44=0),ALL!B44,"")</f>
        <v>Orbetello</v>
      </c>
      <c r="C27" s="24">
        <f>IF(AND(OR(ALL!$Q44="X",ALL!$R44="X",ALL!$S44="X"), ALL!$V44=0),ALL!C44,"")</f>
        <v>42.438259000000002</v>
      </c>
      <c r="D27" s="24">
        <f>IF(AND(OR(ALL!$Q44="X",ALL!$R44="X",ALL!$S44="X"), ALL!$V44=0),ALL!D44,"")</f>
        <v>11.213673999999999</v>
      </c>
      <c r="E27" s="5" t="str">
        <f>IF(AND(OR(ALL!$Q44="X",ALL!$R44="X",ALL!$S44="X"), ALL!$V44=0),ALL!E44,"")</f>
        <v>Portu Herculis</v>
      </c>
      <c r="F27" s="5">
        <f>IF(AND(OR(ALL!$Q44="X",ALL!$R44="X",ALL!$S44="X"), ALL!$V44=0),ALL!F44,"")</f>
        <v>887</v>
      </c>
      <c r="G27" s="1" t="str">
        <f>IF(AND(OR(ALL!$Q44="X",ALL!$R44="X",ALL!$S44="X"), ALL!$V44=0),ALL!G44,"")</f>
        <v>Italy W</v>
      </c>
      <c r="H27" s="2">
        <f>IF(AND(OR(ALL!$Q44="X",ALL!$R44="X",ALL!$S44="X"), ALL!$V44=0),ALL!H44,"")</f>
        <v>11600</v>
      </c>
      <c r="I27" s="2">
        <f>IF(AND(OR(ALL!$Q44="X",ALL!$R44="X",ALL!$S44="X"), ALL!$V44=0),ALL!I44,"")</f>
        <v>5500</v>
      </c>
      <c r="J27" s="2">
        <f>IF(AND(OR(ALL!$Q44="X",ALL!$R44="X",ALL!$S44="X"), ALL!$V44=0),ALL!J44,"")</f>
        <v>4800</v>
      </c>
      <c r="L27" s="4">
        <f>IF(AND(OR(ALL!$Q44="X",ALL!$R44="X",ALL!$S44="X"), ALL!$V44=0),ALL!L44,"")</f>
        <v>2.1090909090909089</v>
      </c>
      <c r="M27" s="4">
        <f>IF(AND(OR(ALL!$Q44="X",ALL!$R44="X",ALL!$S44="X"), ALL!$V44=0),ALL!M44,"")</f>
        <v>0.87272727272727268</v>
      </c>
      <c r="N27" s="4">
        <f>IF(AND(OR(ALL!$Q44="X",ALL!$R44="X",ALL!$S44="X"), ALL!$V44=0),ALL!N44,"")</f>
        <v>0.41379310344827586</v>
      </c>
      <c r="O27" s="4"/>
      <c r="P27" s="4"/>
      <c r="Q27" s="2" t="str">
        <f>IF(AND(OR(ALL!$Q44="X",ALL!$R44="X",ALL!$S44="X"), ALL!$V44=0),ALL!Q44,"")</f>
        <v>X</v>
      </c>
      <c r="R27" s="2">
        <f>IF(AND(OR(ALL!$Q44="X",ALL!$R44="X",ALL!$S44="X"), ALL!$V44=0),ALL!R44,"")</f>
        <v>0</v>
      </c>
      <c r="S27" s="2">
        <f>IF(AND(OR(ALL!$Q44="X",ALL!$R44="X",ALL!$S44="X"), ALL!$V44=0),ALL!S44,"")</f>
        <v>0</v>
      </c>
      <c r="T27" s="2">
        <f>IF(AND(OR(ALL!$Q44="X",ALL!$R44="X",ALL!$S44="X"), ALL!$V44=0),ALL!T44,"")</f>
        <v>0</v>
      </c>
      <c r="U27" s="2">
        <f>IF(AND(OR(ALL!$Q44="X",ALL!$R44="X",ALL!$S44="X"), ALL!$V44=0),ALL!U44,"")</f>
        <v>0</v>
      </c>
      <c r="V27" s="2">
        <f>IF(AND(OR(ALL!$Q44="X",ALL!$R44="X",ALL!$S44="X"), ALL!$V44=0),ALL!V44,"")</f>
        <v>0</v>
      </c>
      <c r="W27" s="2">
        <f>IF(AND(OR(ALL!$Q44="X",ALL!$R44="X",ALL!$S44="X"), ALL!$V44=0),ALL!W44,"")</f>
        <v>0</v>
      </c>
      <c r="X27" s="2" t="str">
        <f>IF(AND(OR(ALL!$Q44="X",ALL!$R44="X",ALL!$S44="X"), ALL!$V44=0),ALL!X44,"")</f>
        <v>Sd</v>
      </c>
      <c r="Y27" s="2" t="str">
        <f>IF(AND(OR(ALL!$Q44="X",ALL!$R44="X",ALL!$S44="X"), ALL!$V44=0),ALL!Y44,"")</f>
        <v>-</v>
      </c>
      <c r="Z27" s="2">
        <f>IF(AND(OR(ALL!$Q44="X",ALL!$R44="X",ALL!$S44="X"), ALL!$V44=0),ALL!Z44,"")</f>
        <v>45</v>
      </c>
      <c r="AA27" s="2" t="str">
        <f>IF(AND(OR(ALL!$Q44="X",ALL!$R44="X",ALL!$S44="X"), ALL!$V44=0),ALL!AA44,"")</f>
        <v>-</v>
      </c>
      <c r="AB27" s="2">
        <f>IF(AND(OR(ALL!$Q44="X",ALL!$R44="X",ALL!$S44="X"), ALL!$V44=0),ALL!AB44,"")</f>
        <v>0</v>
      </c>
      <c r="AC27" s="1" t="str">
        <f>IF(AND(OR(ALL!$Q44="X",ALL!$R44="X",ALL!$S44="X"), ALL!$V44=0),ALL!AC44,"")</f>
        <v>headland with 2 wave climates</v>
      </c>
    </row>
    <row r="28" spans="1:30" x14ac:dyDescent="0.25">
      <c r="A28" s="2">
        <f>IF(AND(OR(ALL!$Q38="X",ALL!$R38="X",ALL!$S38="X"), ALL!$V38=0),ALL!A38,"")</f>
        <v>37</v>
      </c>
      <c r="B28" t="str">
        <f>IF(AND(OR(ALL!$Q38="X",ALL!$R38="X",ALL!$S38="X"), ALL!$V38=0),ALL!B38,"")</f>
        <v>Rondinara</v>
      </c>
      <c r="C28" s="24">
        <f>IF(AND(OR(ALL!$Q38="X",ALL!$R38="X",ALL!$S38="X"), ALL!$V38=0),ALL!C38,"")</f>
        <v>41.466610000000003</v>
      </c>
      <c r="D28" s="24">
        <f>IF(AND(OR(ALL!$Q38="X",ALL!$R38="X",ALL!$S38="X"), ALL!$V38=0),ALL!D38,"")</f>
        <v>9.2676280000000002</v>
      </c>
      <c r="E28" s="5" t="str">
        <f>IF(AND(OR(ALL!$Q38="X",ALL!$R38="X",ALL!$S38="X"), ALL!$V38=0),ALL!E38,"")</f>
        <v>-</v>
      </c>
      <c r="F28" s="5" t="str">
        <f>IF(AND(OR(ALL!$Q38="X",ALL!$R38="X",ALL!$S38="X"), ALL!$V38=0),ALL!F38,"")</f>
        <v>-</v>
      </c>
      <c r="G28" s="1" t="str">
        <f>IF(AND(OR(ALL!$Q38="X",ALL!$R38="X",ALL!$S38="X"), ALL!$V38=0),ALL!G38,"")</f>
        <v>Corsica</v>
      </c>
      <c r="H28" s="2">
        <f>IF(AND(OR(ALL!$Q38="X",ALL!$R38="X",ALL!$S38="X"), ALL!$V38=0),ALL!H38,"")</f>
        <v>650</v>
      </c>
      <c r="I28" s="2">
        <f>IF(AND(OR(ALL!$Q38="X",ALL!$R38="X",ALL!$S38="X"), ALL!$V38=0),ALL!I38,"")</f>
        <v>300</v>
      </c>
      <c r="J28" s="2">
        <f>IF(AND(OR(ALL!$Q38="X",ALL!$R38="X",ALL!$S38="X"), ALL!$V38=0),ALL!J38,"")</f>
        <v>100</v>
      </c>
      <c r="L28" s="4">
        <f>IF(AND(OR(ALL!$Q38="X",ALL!$R38="X",ALL!$S38="X"), ALL!$V38=0),ALL!L38,"")</f>
        <v>2.1666666666666665</v>
      </c>
      <c r="M28" s="4">
        <f>IF(AND(OR(ALL!$Q38="X",ALL!$R38="X",ALL!$S38="X"), ALL!$V38=0),ALL!M38,"")</f>
        <v>0.33333333333333331</v>
      </c>
      <c r="N28" s="4">
        <f>IF(AND(OR(ALL!$Q38="X",ALL!$R38="X",ALL!$S38="X"), ALL!$V38=0),ALL!N38,"")</f>
        <v>0.15384615384615385</v>
      </c>
      <c r="O28" s="4"/>
      <c r="P28" s="4"/>
      <c r="Q28" s="2" t="str">
        <f>IF(AND(OR(ALL!$Q38="X",ALL!$R38="X",ALL!$S38="X"), ALL!$V38=0),ALL!Q38,"")</f>
        <v>X</v>
      </c>
      <c r="R28" s="2">
        <f>IF(AND(OR(ALL!$Q38="X",ALL!$R38="X",ALL!$S38="X"), ALL!$V38=0),ALL!R38,"")</f>
        <v>0</v>
      </c>
      <c r="S28" s="2">
        <f>IF(AND(OR(ALL!$Q38="X",ALL!$R38="X",ALL!$S38="X"), ALL!$V38=0),ALL!S38,"")</f>
        <v>0</v>
      </c>
      <c r="T28" s="2">
        <f>IF(AND(OR(ALL!$Q38="X",ALL!$R38="X",ALL!$S38="X"), ALL!$V38=0),ALL!T38,"")</f>
        <v>0</v>
      </c>
      <c r="U28" s="2">
        <f>IF(AND(OR(ALL!$Q38="X",ALL!$R38="X",ALL!$S38="X"), ALL!$V38=0),ALL!U38,"")</f>
        <v>0</v>
      </c>
      <c r="V28" s="2">
        <f>IF(AND(OR(ALL!$Q38="X",ALL!$R38="X",ALL!$S38="X"), ALL!$V38=0),ALL!V38,"")</f>
        <v>0</v>
      </c>
      <c r="W28" s="2">
        <f>IF(AND(OR(ALL!$Q38="X",ALL!$R38="X",ALL!$S38="X"), ALL!$V38=0),ALL!W38,"")</f>
        <v>0</v>
      </c>
      <c r="X28" s="2" t="str">
        <f>IF(AND(OR(ALL!$Q38="X",ALL!$R38="X",ALL!$S38="X"), ALL!$V38=0),ALL!X38,"")</f>
        <v>Sd</v>
      </c>
      <c r="Y28" s="2" t="str">
        <f>IF(AND(OR(ALL!$Q38="X",ALL!$R38="X",ALL!$S38="X"), ALL!$V38=0),ALL!Y38,"")</f>
        <v>-</v>
      </c>
      <c r="Z28" s="2">
        <f>IF(AND(OR(ALL!$Q38="X",ALL!$R38="X",ALL!$S38="X"), ALL!$V38=0),ALL!Z38,"")</f>
        <v>292</v>
      </c>
      <c r="AA28" s="2">
        <f>IF(AND(OR(ALL!$Q38="X",ALL!$R38="X",ALL!$S38="X"), ALL!$V38=0),ALL!AA38,"")</f>
        <v>25</v>
      </c>
      <c r="AB28" s="2">
        <f>IF(AND(OR(ALL!$Q38="X",ALL!$R38="X",ALL!$S38="X"), ALL!$V38=0),ALL!AB38,"")</f>
        <v>0</v>
      </c>
      <c r="AC28" s="1">
        <f>IF(AND(OR(ALL!$Q38="X",ALL!$R38="X",ALL!$S38="X"), ALL!$V38=0),ALL!AC38,"")</f>
        <v>0</v>
      </c>
      <c r="AD28" s="1"/>
    </row>
    <row r="29" spans="1:30" x14ac:dyDescent="0.25">
      <c r="A29" s="2">
        <f>IF(AND(OR(ALL!$Q86="X",ALL!$R86="X",ALL!$S86="X"), ALL!$V86=0),ALL!A86,"")</f>
        <v>85</v>
      </c>
      <c r="B29" t="str">
        <f>IF(AND(OR(ALL!$Q86="X",ALL!$R86="X",ALL!$S86="X"), ALL!$V86=0),ALL!B86,"")</f>
        <v>Demircili</v>
      </c>
      <c r="C29" s="24">
        <f>IF(AND(OR(ALL!$Q86="X",ALL!$R86="X",ALL!$S86="X"), ALL!$V86=0),ALL!C86,"")</f>
        <v>38.206493000000002</v>
      </c>
      <c r="D29" s="24">
        <f>IF(AND(OR(ALL!$Q86="X",ALL!$R86="X",ALL!$S86="X"), ALL!$V86=0),ALL!D86,"")</f>
        <v>26.687342000000001</v>
      </c>
      <c r="E29" s="5" t="str">
        <f>IF(AND(OR(ALL!$Q86="X",ALL!$R86="X",ALL!$S86="X"), ALL!$V86=0),ALL!E86,"")</f>
        <v>Aerae</v>
      </c>
      <c r="F29" s="5">
        <f>IF(AND(OR(ALL!$Q86="X",ALL!$R86="X",ALL!$S86="X"), ALL!$V86=0),ALL!F86,"")</f>
        <v>3160</v>
      </c>
      <c r="G29" s="1" t="str">
        <f>IF(AND(OR(ALL!$Q86="X",ALL!$R86="X",ALL!$S86="X"), ALL!$V86=0),ALL!G86,"")</f>
        <v>Turkey W</v>
      </c>
      <c r="H29" s="2">
        <f>IF(AND(OR(ALL!$Q86="X",ALL!$R86="X",ALL!$S86="X"), ALL!$V86=0),ALL!H86,"")</f>
        <v>420</v>
      </c>
      <c r="I29" s="2">
        <f>IF(AND(OR(ALL!$Q86="X",ALL!$R86="X",ALL!$S86="X"), ALL!$V86=0),ALL!I86,"")</f>
        <v>190</v>
      </c>
      <c r="J29" s="2">
        <f>IF(AND(OR(ALL!$Q86="X",ALL!$R86="X",ALL!$S86="X"), ALL!$V86=0),ALL!J86,"")</f>
        <v>60</v>
      </c>
      <c r="L29" s="4">
        <f>IF(AND(OR(ALL!$Q86="X",ALL!$R86="X",ALL!$S86="X"), ALL!$V86=0),ALL!L86,"")</f>
        <v>2.2105263157894739</v>
      </c>
      <c r="M29" s="4">
        <f>IF(AND(OR(ALL!$Q86="X",ALL!$R86="X",ALL!$S86="X"), ALL!$V86=0),ALL!M86,"")</f>
        <v>0.31578947368421051</v>
      </c>
      <c r="N29" s="4">
        <f>IF(AND(OR(ALL!$Q86="X",ALL!$R86="X",ALL!$S86="X"), ALL!$V86=0),ALL!N86,"")</f>
        <v>0.14285714285714285</v>
      </c>
      <c r="O29" s="4"/>
      <c r="P29" s="4"/>
      <c r="Q29" s="2" t="str">
        <f>IF(AND(OR(ALL!$Q86="X",ALL!$R86="X",ALL!$S86="X"), ALL!$V86=0),ALL!Q86,"")</f>
        <v>X</v>
      </c>
      <c r="R29" s="2">
        <f>IF(AND(OR(ALL!$Q86="X",ALL!$R86="X",ALL!$S86="X"), ALL!$V86=0),ALL!R86,"")</f>
        <v>0</v>
      </c>
      <c r="S29" s="2">
        <f>IF(AND(OR(ALL!$Q86="X",ALL!$R86="X",ALL!$S86="X"), ALL!$V86=0),ALL!S86,"")</f>
        <v>0</v>
      </c>
      <c r="T29" s="2">
        <f>IF(AND(OR(ALL!$Q86="X",ALL!$R86="X",ALL!$S86="X"), ALL!$V86=0),ALL!T86,"")</f>
        <v>0</v>
      </c>
      <c r="U29" s="2">
        <f>IF(AND(OR(ALL!$Q86="X",ALL!$R86="X",ALL!$S86="X"), ALL!$V86=0),ALL!U86,"")</f>
        <v>0</v>
      </c>
      <c r="V29" s="2">
        <f>IF(AND(OR(ALL!$Q86="X",ALL!$R86="X",ALL!$S86="X"), ALL!$V86=0),ALL!V86,"")</f>
        <v>0</v>
      </c>
      <c r="W29" s="2">
        <f>IF(AND(OR(ALL!$Q86="X",ALL!$R86="X",ALL!$S86="X"), ALL!$V86=0),ALL!W86,"")</f>
        <v>0</v>
      </c>
      <c r="X29" s="2" t="str">
        <f>IF(AND(OR(ALL!$Q86="X",ALL!$R86="X",ALL!$S86="X"), ALL!$V86=0),ALL!X86,"")</f>
        <v>Sd</v>
      </c>
      <c r="Y29" s="2">
        <f>IF(AND(OR(ALL!$Q86="X",ALL!$R86="X",ALL!$S86="X"), ALL!$V86=0),ALL!Y86,"")</f>
        <v>130</v>
      </c>
      <c r="Z29" s="2">
        <f>IF(AND(OR(ALL!$Q86="X",ALL!$R86="X",ALL!$S86="X"), ALL!$V86=0),ALL!Z86,"")</f>
        <v>35</v>
      </c>
      <c r="AA29" s="2" t="str">
        <f>IF(AND(OR(ALL!$Q86="X",ALL!$R86="X",ALL!$S86="X"), ALL!$V86=0),ALL!AA86,"")</f>
        <v>-</v>
      </c>
      <c r="AB29" s="2">
        <f>IF(AND(OR(ALL!$Q86="X",ALL!$R86="X",ALL!$S86="X"), ALL!$V86=0),ALL!AB86,"")</f>
        <v>0</v>
      </c>
      <c r="AC29" s="1">
        <f>IF(AND(OR(ALL!$Q86="X",ALL!$R86="X",ALL!$S86="X"), ALL!$V86=0),ALL!AC86,"")</f>
        <v>0</v>
      </c>
      <c r="AD29" s="1"/>
    </row>
    <row r="30" spans="1:30" x14ac:dyDescent="0.25">
      <c r="A30" s="2">
        <f>IF(AND(OR(ALL!$Q40="X",ALL!$R40="X",ALL!$S40="X"), ALL!$V40=0),ALL!A40,"")</f>
        <v>39</v>
      </c>
      <c r="B30" t="str">
        <f>IF(AND(OR(ALL!$Q40="X",ALL!$R40="X",ALL!$S40="X"), ALL!$V40=0),ALL!B40,"")</f>
        <v>Nora</v>
      </c>
      <c r="C30" s="24">
        <f>IF(AND(OR(ALL!$Q40="X",ALL!$R40="X",ALL!$S40="X"), ALL!$V40=0),ALL!C40,"")</f>
        <v>38.988750000000003</v>
      </c>
      <c r="D30" s="24">
        <f>IF(AND(OR(ALL!$Q40="X",ALL!$R40="X",ALL!$S40="X"), ALL!$V40=0),ALL!D40,"")</f>
        <v>9.0130110000000005</v>
      </c>
      <c r="E30" s="5" t="str">
        <f>IF(AND(OR(ALL!$Q40="X",ALL!$R40="X",ALL!$S40="X"), ALL!$V40=0),ALL!E40,"")</f>
        <v>Nora</v>
      </c>
      <c r="F30" s="5">
        <f>IF(AND(OR(ALL!$Q40="X",ALL!$R40="X",ALL!$S40="X"), ALL!$V40=0),ALL!F40,"")</f>
        <v>767</v>
      </c>
      <c r="G30" s="1" t="str">
        <f>IF(AND(OR(ALL!$Q40="X",ALL!$R40="X",ALL!$S40="X"), ALL!$V40=0),ALL!G40,"")</f>
        <v>Sardinia</v>
      </c>
      <c r="H30" s="2">
        <f>IF(AND(OR(ALL!$Q40="X",ALL!$R40="X",ALL!$S40="X"), ALL!$V40=0),ALL!H40,"")</f>
        <v>900</v>
      </c>
      <c r="I30" s="2">
        <f>IF(AND(OR(ALL!$Q40="X",ALL!$R40="X",ALL!$S40="X"), ALL!$V40=0),ALL!I40,"")</f>
        <v>400</v>
      </c>
      <c r="J30" s="2">
        <f>IF(AND(OR(ALL!$Q40="X",ALL!$R40="X",ALL!$S40="X"), ALL!$V40=0),ALL!J40,"")</f>
        <v>80</v>
      </c>
      <c r="L30" s="4">
        <f>IF(AND(OR(ALL!$Q40="X",ALL!$R40="X",ALL!$S40="X"), ALL!$V40=0),ALL!L40,"")</f>
        <v>2.25</v>
      </c>
      <c r="M30" s="4">
        <f>IF(AND(OR(ALL!$Q40="X",ALL!$R40="X",ALL!$S40="X"), ALL!$V40=0),ALL!M40,"")</f>
        <v>0.2</v>
      </c>
      <c r="N30" s="4">
        <f>IF(AND(OR(ALL!$Q40="X",ALL!$R40="X",ALL!$S40="X"), ALL!$V40=0),ALL!N40,"")</f>
        <v>8.8888888888888892E-2</v>
      </c>
      <c r="O30" s="4"/>
      <c r="P30" s="4"/>
      <c r="Q30" s="2" t="str">
        <f>IF(AND(OR(ALL!$Q40="X",ALL!$R40="X",ALL!$S40="X"), ALL!$V40=0),ALL!Q40,"")</f>
        <v>X</v>
      </c>
      <c r="R30" s="2">
        <f>IF(AND(OR(ALL!$Q40="X",ALL!$R40="X",ALL!$S40="X"), ALL!$V40=0),ALL!R40,"")</f>
        <v>0</v>
      </c>
      <c r="S30" s="2">
        <f>IF(AND(OR(ALL!$Q40="X",ALL!$R40="X",ALL!$S40="X"), ALL!$V40=0),ALL!S40,"")</f>
        <v>0</v>
      </c>
      <c r="T30" s="2">
        <f>IF(AND(OR(ALL!$Q40="X",ALL!$R40="X",ALL!$S40="X"), ALL!$V40=0),ALL!T40,"")</f>
        <v>0</v>
      </c>
      <c r="U30" s="2">
        <f>IF(AND(OR(ALL!$Q40="X",ALL!$R40="X",ALL!$S40="X"), ALL!$V40=0),ALL!U40,"")</f>
        <v>0</v>
      </c>
      <c r="V30" s="2">
        <f>IF(AND(OR(ALL!$Q40="X",ALL!$R40="X",ALL!$S40="X"), ALL!$V40=0),ALL!V40,"")</f>
        <v>0</v>
      </c>
      <c r="W30" s="2">
        <f>IF(AND(OR(ALL!$Q40="X",ALL!$R40="X",ALL!$S40="X"), ALL!$V40=0),ALL!W40,"")</f>
        <v>0</v>
      </c>
      <c r="X30" s="2" t="str">
        <f>IF(AND(OR(ALL!$Q40="X",ALL!$R40="X",ALL!$S40="X"), ALL!$V40=0),ALL!X40,"")</f>
        <v>Sd</v>
      </c>
      <c r="Y30" s="2">
        <f>IF(AND(OR(ALL!$Q40="X",ALL!$R40="X",ALL!$S40="X"), ALL!$V40=0),ALL!Y40,"")</f>
        <v>72</v>
      </c>
      <c r="Z30" s="2">
        <f>IF(AND(OR(ALL!$Q40="X",ALL!$R40="X",ALL!$S40="X"), ALL!$V40=0),ALL!Z40,"")</f>
        <v>349</v>
      </c>
      <c r="AA30" s="2">
        <f>IF(AND(OR(ALL!$Q40="X",ALL!$R40="X",ALL!$S40="X"), ALL!$V40=0),ALL!AA40,"")</f>
        <v>50</v>
      </c>
      <c r="AB30" s="2">
        <f>IF(AND(OR(ALL!$Q40="X",ALL!$R40="X",ALL!$S40="X"), ALL!$V40=0),ALL!AB40,"")</f>
        <v>0</v>
      </c>
      <c r="AC30" s="1">
        <f>IF(AND(OR(ALL!$Q40="X",ALL!$R40="X",ALL!$S40="X"), ALL!$V40=0),ALL!AC40,"")</f>
        <v>0</v>
      </c>
      <c r="AD30" s="1"/>
    </row>
    <row r="31" spans="1:30" x14ac:dyDescent="0.25">
      <c r="A31" s="2">
        <f>IF(AND(OR(ALL!$Q75="X",ALL!$R75="X",ALL!$S75="X"), ALL!$V75=0),ALL!A75,"")</f>
        <v>74</v>
      </c>
      <c r="B31" t="str">
        <f>IF(AND(OR(ALL!$Q75="X",ALL!$R75="X",ALL!$S75="X"), ALL!$V75=0),ALL!B75,"")</f>
        <v>Paximadi</v>
      </c>
      <c r="C31" s="24">
        <f>IF(AND(OR(ALL!$Q75="X",ALL!$R75="X",ALL!$S75="X"), ALL!$V75=0),ALL!C75,"")</f>
        <v>37.961832999999999</v>
      </c>
      <c r="D31" s="24">
        <f>IF(AND(OR(ALL!$Q75="X",ALL!$R75="X",ALL!$S75="X"), ALL!$V75=0),ALL!D75,"")</f>
        <v>24.386963999999999</v>
      </c>
      <c r="E31" s="5" t="str">
        <f>IF(AND(OR(ALL!$Q75="X",ALL!$R75="X",ALL!$S75="X"), ALL!$V75=0),ALL!E75,"")</f>
        <v>-</v>
      </c>
      <c r="F31" s="5" t="str">
        <f>IF(AND(OR(ALL!$Q75="X",ALL!$R75="X",ALL!$S75="X"), ALL!$V75=0),ALL!F75,"")</f>
        <v>-</v>
      </c>
      <c r="G31" s="1" t="str">
        <f>IF(AND(OR(ALL!$Q75="X",ALL!$R75="X",ALL!$S75="X"), ALL!$V75=0),ALL!G75,"")</f>
        <v>Greece Evia</v>
      </c>
      <c r="H31" s="2">
        <f>IF(AND(OR(ALL!$Q75="X",ALL!$R75="X",ALL!$S75="X"), ALL!$V75=0),ALL!H75,"")</f>
        <v>190</v>
      </c>
      <c r="I31" s="2">
        <f>IF(AND(OR(ALL!$Q75="X",ALL!$R75="X",ALL!$S75="X"), ALL!$V75=0),ALL!I75,"")</f>
        <v>80</v>
      </c>
      <c r="J31" s="2">
        <f>IF(AND(OR(ALL!$Q75="X",ALL!$R75="X",ALL!$S75="X"), ALL!$V75=0),ALL!J75,"")</f>
        <v>35</v>
      </c>
      <c r="L31" s="4">
        <f>IF(AND(OR(ALL!$Q75="X",ALL!$R75="X",ALL!$S75="X"), ALL!$V75=0),ALL!L75,"")</f>
        <v>2.375</v>
      </c>
      <c r="M31" s="4">
        <f>IF(AND(OR(ALL!$Q75="X",ALL!$R75="X",ALL!$S75="X"), ALL!$V75=0),ALL!M75,"")</f>
        <v>0.4375</v>
      </c>
      <c r="N31" s="4">
        <f>IF(AND(OR(ALL!$Q75="X",ALL!$R75="X",ALL!$S75="X"), ALL!$V75=0),ALL!N75,"")</f>
        <v>0.18421052631578946</v>
      </c>
      <c r="O31" s="4"/>
      <c r="P31" s="4"/>
      <c r="Q31" s="2" t="str">
        <f>IF(AND(OR(ALL!$Q75="X",ALL!$R75="X",ALL!$S75="X"), ALL!$V75=0),ALL!Q75,"")</f>
        <v>X</v>
      </c>
      <c r="R31" s="2">
        <f>IF(AND(OR(ALL!$Q75="X",ALL!$R75="X",ALL!$S75="X"), ALL!$V75=0),ALL!R75,"")</f>
        <v>0</v>
      </c>
      <c r="S31" s="2">
        <f>IF(AND(OR(ALL!$Q75="X",ALL!$R75="X",ALL!$S75="X"), ALL!$V75=0),ALL!S75,"")</f>
        <v>0</v>
      </c>
      <c r="T31" s="2">
        <f>IF(AND(OR(ALL!$Q75="X",ALL!$R75="X",ALL!$S75="X"), ALL!$V75=0),ALL!T75,"")</f>
        <v>0</v>
      </c>
      <c r="U31" s="2">
        <f>IF(AND(OR(ALL!$Q75="X",ALL!$R75="X",ALL!$S75="X"), ALL!$V75=0),ALL!U75,"")</f>
        <v>0</v>
      </c>
      <c r="V31" s="2">
        <f>IF(AND(OR(ALL!$Q75="X",ALL!$R75="X",ALL!$S75="X"), ALL!$V75=0),ALL!V75,"")</f>
        <v>0</v>
      </c>
      <c r="W31" s="2">
        <f>IF(AND(OR(ALL!$Q75="X",ALL!$R75="X",ALL!$S75="X"), ALL!$V75=0),ALL!W75,"")</f>
        <v>0</v>
      </c>
      <c r="X31" s="2" t="str">
        <f>IF(AND(OR(ALL!$Q75="X",ALL!$R75="X",ALL!$S75="X"), ALL!$V75=0),ALL!X75,"")</f>
        <v>Sd</v>
      </c>
      <c r="Y31" s="2">
        <f>IF(AND(OR(ALL!$Q75="X",ALL!$R75="X",ALL!$S75="X"), ALL!$V75=0),ALL!Y75,"")</f>
        <v>180</v>
      </c>
      <c r="Z31" s="2">
        <f>IF(AND(OR(ALL!$Q75="X",ALL!$R75="X",ALL!$S75="X"), ALL!$V75=0),ALL!Z75,"")</f>
        <v>277</v>
      </c>
      <c r="AA31" s="2" t="str">
        <f>IF(AND(OR(ALL!$Q75="X",ALL!$R75="X",ALL!$S75="X"), ALL!$V75=0),ALL!AA75,"")</f>
        <v>-</v>
      </c>
      <c r="AB31" s="2">
        <f>IF(AND(OR(ALL!$Q75="X",ALL!$R75="X",ALL!$S75="X"), ALL!$V75=0),ALL!AB75,"")</f>
        <v>0</v>
      </c>
      <c r="AC31" s="1">
        <f>IF(AND(OR(ALL!$Q75="X",ALL!$R75="X",ALL!$S75="X"), ALL!$V75=0),ALL!AC75,"")</f>
        <v>0</v>
      </c>
    </row>
    <row r="32" spans="1:30" x14ac:dyDescent="0.25">
      <c r="A32" s="2">
        <f>IF(AND(OR(ALL!$Q55="X",ALL!$R55="X",ALL!$S55="X"), ALL!$V55=0),ALL!A55,"")</f>
        <v>54</v>
      </c>
      <c r="B32" t="str">
        <f>IF(AND(OR(ALL!$Q55="X",ALL!$R55="X",ALL!$S55="X"), ALL!$V55=0),ALL!B55,"")</f>
        <v>Makarska</v>
      </c>
      <c r="C32" s="24">
        <f>IF(AND(OR(ALL!$Q55="X",ALL!$R55="X",ALL!$S55="X"), ALL!$V55=0),ALL!C55,"")</f>
        <v>43.295226999999997</v>
      </c>
      <c r="D32" s="24">
        <f>IF(AND(OR(ALL!$Q55="X",ALL!$R55="X",ALL!$S55="X"), ALL!$V55=0),ALL!D55,"")</f>
        <v>17.013997</v>
      </c>
      <c r="E32" s="5" t="str">
        <f>IF(AND(OR(ALL!$Q55="X",ALL!$R55="X",ALL!$S55="X"), ALL!$V55=0),ALL!E55,"")</f>
        <v>-</v>
      </c>
      <c r="F32" s="5" t="str">
        <f>IF(AND(OR(ALL!$Q55="X",ALL!$R55="X",ALL!$S55="X"), ALL!$V55=0),ALL!F55,"")</f>
        <v>-</v>
      </c>
      <c r="G32" s="1" t="str">
        <f>IF(AND(OR(ALL!$Q55="X",ALL!$R55="X",ALL!$S55="X"), ALL!$V55=0),ALL!G55,"")</f>
        <v>Croatia</v>
      </c>
      <c r="H32" s="2">
        <f>IF(AND(OR(ALL!$Q55="X",ALL!$R55="X",ALL!$S55="X"), ALL!$V55=0),ALL!H55,"")</f>
        <v>740</v>
      </c>
      <c r="I32" s="2">
        <f>IF(AND(OR(ALL!$Q55="X",ALL!$R55="X",ALL!$S55="X"), ALL!$V55=0),ALL!I55,"")</f>
        <v>300</v>
      </c>
      <c r="J32" s="2">
        <f>IF(AND(OR(ALL!$Q55="X",ALL!$R55="X",ALL!$S55="X"), ALL!$V55=0),ALL!J55,"")</f>
        <v>180</v>
      </c>
      <c r="L32" s="4">
        <f>IF(AND(OR(ALL!$Q55="X",ALL!$R55="X",ALL!$S55="X"), ALL!$V55=0),ALL!L55,"")</f>
        <v>2.4666666666666668</v>
      </c>
      <c r="M32" s="4">
        <f>IF(AND(OR(ALL!$Q55="X",ALL!$R55="X",ALL!$S55="X"), ALL!$V55=0),ALL!M55,"")</f>
        <v>0.6</v>
      </c>
      <c r="N32" s="4">
        <f>IF(AND(OR(ALL!$Q55="X",ALL!$R55="X",ALL!$S55="X"), ALL!$V55=0),ALL!N55,"")</f>
        <v>0.24324324324324326</v>
      </c>
      <c r="O32" s="4"/>
      <c r="P32" s="4"/>
      <c r="Q32" s="2" t="str">
        <f>IF(AND(OR(ALL!$Q55="X",ALL!$R55="X",ALL!$S55="X"), ALL!$V55=0),ALL!Q55,"")</f>
        <v>X</v>
      </c>
      <c r="R32" s="2">
        <f>IF(AND(OR(ALL!$Q55="X",ALL!$R55="X",ALL!$S55="X"), ALL!$V55=0),ALL!R55,"")</f>
        <v>0</v>
      </c>
      <c r="S32" s="2">
        <f>IF(AND(OR(ALL!$Q55="X",ALL!$R55="X",ALL!$S55="X"), ALL!$V55=0),ALL!S55,"")</f>
        <v>0</v>
      </c>
      <c r="T32" s="2">
        <f>IF(AND(OR(ALL!$Q55="X",ALL!$R55="X",ALL!$S55="X"), ALL!$V55=0),ALL!T55,"")</f>
        <v>0</v>
      </c>
      <c r="U32" s="2">
        <f>IF(AND(OR(ALL!$Q55="X",ALL!$R55="X",ALL!$S55="X"), ALL!$V55=0),ALL!U55,"")</f>
        <v>0</v>
      </c>
      <c r="V32" s="2">
        <f>IF(AND(OR(ALL!$Q55="X",ALL!$R55="X",ALL!$S55="X"), ALL!$V55=0),ALL!V55,"")</f>
        <v>0</v>
      </c>
      <c r="W32" s="2">
        <f>IF(AND(OR(ALL!$Q55="X",ALL!$R55="X",ALL!$S55="X"), ALL!$V55=0),ALL!W55,"")</f>
        <v>0</v>
      </c>
      <c r="X32" s="2" t="str">
        <f>IF(AND(OR(ALL!$Q55="X",ALL!$R55="X",ALL!$S55="X"), ALL!$V55=0),ALL!X55,"")</f>
        <v>Sd</v>
      </c>
      <c r="Y32" s="2">
        <f>IF(AND(OR(ALL!$Q55="X",ALL!$R55="X",ALL!$S55="X"), ALL!$V55=0),ALL!Y55,"")</f>
        <v>115</v>
      </c>
      <c r="Z32" s="2">
        <f>IF(AND(OR(ALL!$Q55="X",ALL!$R55="X",ALL!$S55="X"), ALL!$V55=0),ALL!Z55,"")</f>
        <v>35</v>
      </c>
      <c r="AA32" s="2">
        <f>IF(AND(OR(ALL!$Q55="X",ALL!$R55="X",ALL!$S55="X"), ALL!$V55=0),ALL!AA55,"")</f>
        <v>130</v>
      </c>
      <c r="AB32" s="2" t="str">
        <f>IF(AND(OR(ALL!$Q55="X",ALL!$R55="X",ALL!$S55="X"), ALL!$V55=0),ALL!AB55,"")</f>
        <v>X</v>
      </c>
      <c r="AC32" s="1">
        <f>IF(AND(OR(ALL!$Q55="X",ALL!$R55="X",ALL!$S55="X"), ALL!$V55=0),ALL!AC55,"")</f>
        <v>0</v>
      </c>
    </row>
    <row r="33" spans="1:29" x14ac:dyDescent="0.25">
      <c r="A33" s="2">
        <f>IF(AND(OR(ALL!$Q115="X",ALL!$R115="X",ALL!$S115="X"), ALL!$V115=0),ALL!A115,"")</f>
        <v>114</v>
      </c>
      <c r="B33" t="str">
        <f>IF(AND(OR(ALL!$Q115="X",ALL!$R115="X",ALL!$S115="X"), ALL!$V115=0),ALL!B115,"")</f>
        <v>Alexandria</v>
      </c>
      <c r="C33" s="24">
        <f>IF(AND(OR(ALL!$Q115="X",ALL!$R115="X",ALL!$S115="X"), ALL!$V115=0),ALL!C115,"")</f>
        <v>31.199076000000002</v>
      </c>
      <c r="D33" s="24">
        <f>IF(AND(OR(ALL!$Q115="X",ALL!$R115="X",ALL!$S115="X"), ALL!$V115=0),ALL!D115,"")</f>
        <v>29.883894999999999</v>
      </c>
      <c r="E33" s="5" t="str">
        <f>IF(AND(OR(ALL!$Q115="X",ALL!$R115="X",ALL!$S115="X"), ALL!$V115=0),ALL!E115,"")</f>
        <v>Alexandria</v>
      </c>
      <c r="F33" s="5">
        <f>IF(AND(OR(ALL!$Q115="X",ALL!$R115="X",ALL!$S115="X"), ALL!$V115=0),ALL!F115,"")</f>
        <v>3934</v>
      </c>
      <c r="G33" s="1" t="str">
        <f>IF(AND(OR(ALL!$Q115="X",ALL!$R115="X",ALL!$S115="X"), ALL!$V115=0),ALL!G115,"")</f>
        <v>Egypt</v>
      </c>
      <c r="H33" s="2">
        <f>IF(AND(OR(ALL!$Q115="X",ALL!$R115="X",ALL!$S115="X"), ALL!$V115=0),ALL!H115,"")</f>
        <v>3000</v>
      </c>
      <c r="I33" s="2">
        <f>IF(AND(OR(ALL!$Q115="X",ALL!$R115="X",ALL!$S115="X"), ALL!$V115=0),ALL!I115,"")</f>
        <v>1200</v>
      </c>
      <c r="J33" s="2">
        <f>IF(AND(OR(ALL!$Q115="X",ALL!$R115="X",ALL!$S115="X"), ALL!$V115=0),ALL!J115,"")</f>
        <v>700</v>
      </c>
      <c r="L33" s="4">
        <f>IF(AND(OR(ALL!$Q115="X",ALL!$R115="X",ALL!$S115="X"), ALL!$V115=0),ALL!L115,"")</f>
        <v>2.5</v>
      </c>
      <c r="M33" s="4">
        <f>IF(AND(OR(ALL!$Q115="X",ALL!$R115="X",ALL!$S115="X"), ALL!$V115=0),ALL!M115,"")</f>
        <v>0.58333333333333337</v>
      </c>
      <c r="N33" s="4">
        <f>IF(AND(OR(ALL!$Q115="X",ALL!$R115="X",ALL!$S115="X"), ALL!$V115=0),ALL!N115,"")</f>
        <v>0.23333333333333334</v>
      </c>
      <c r="O33" s="4"/>
      <c r="P33" s="4"/>
      <c r="Q33" s="2" t="str">
        <f>IF(AND(OR(ALL!$Q115="X",ALL!$R115="X",ALL!$S115="X"), ALL!$V115=0),ALL!Q115,"")</f>
        <v>X</v>
      </c>
      <c r="R33" s="2">
        <f>IF(AND(OR(ALL!$Q115="X",ALL!$R115="X",ALL!$S115="X"), ALL!$V115=0),ALL!R115,"")</f>
        <v>0</v>
      </c>
      <c r="S33" s="2">
        <f>IF(AND(OR(ALL!$Q115="X",ALL!$R115="X",ALL!$S115="X"), ALL!$V115=0),ALL!S115,"")</f>
        <v>0</v>
      </c>
      <c r="T33" s="2">
        <f>IF(AND(OR(ALL!$Q115="X",ALL!$R115="X",ALL!$S115="X"), ALL!$V115=0),ALL!T115,"")</f>
        <v>0</v>
      </c>
      <c r="U33" s="2">
        <f>IF(AND(OR(ALL!$Q115="X",ALL!$R115="X",ALL!$S115="X"), ALL!$V115=0),ALL!U115,"")</f>
        <v>0</v>
      </c>
      <c r="V33" s="2">
        <f>IF(AND(OR(ALL!$Q115="X",ALL!$R115="X",ALL!$S115="X"), ALL!$V115=0),ALL!V115,"")</f>
        <v>0</v>
      </c>
      <c r="W33" s="2">
        <f>IF(AND(OR(ALL!$Q115="X",ALL!$R115="X",ALL!$S115="X"), ALL!$V115=0),ALL!W115,"")</f>
        <v>0</v>
      </c>
      <c r="X33" s="2" t="str">
        <f>IF(AND(OR(ALL!$Q115="X",ALL!$R115="X",ALL!$S115="X"), ALL!$V115=0),ALL!X115,"")</f>
        <v>Sd</v>
      </c>
      <c r="Y33" s="2">
        <f>IF(AND(OR(ALL!$Q115="X",ALL!$R115="X",ALL!$S115="X"), ALL!$V115=0),ALL!Y115,"")</f>
        <v>50</v>
      </c>
      <c r="Z33" s="2">
        <f>IF(AND(OR(ALL!$Q115="X",ALL!$R115="X",ALL!$S115="X"), ALL!$V115=0),ALL!Z115,"")</f>
        <v>140</v>
      </c>
      <c r="AA33" s="2">
        <f>IF(AND(OR(ALL!$Q115="X",ALL!$R115="X",ALL!$S115="X"), ALL!$V115=0),ALL!AA115,"")</f>
        <v>48</v>
      </c>
      <c r="AB33" s="2">
        <f>IF(AND(OR(ALL!$Q115="X",ALL!$R115="X",ALL!$S115="X"), ALL!$V115=0),ALL!AB115,"")</f>
        <v>0</v>
      </c>
      <c r="AC33" s="1" t="str">
        <f>IF(AND(OR(ALL!$Q115="X",ALL!$R115="X",ALL!$S115="X"), ALL!$V115=0),ALL!AC115,"")</f>
        <v>headland with 2 wave climates</v>
      </c>
    </row>
    <row r="34" spans="1:29" x14ac:dyDescent="0.25">
      <c r="A34" s="2">
        <f>IF(AND(OR(ALL!$Q116="X",ALL!$R116="X",ALL!$S116="X"), ALL!$V116=0),ALL!A116,"")</f>
        <v>115</v>
      </c>
      <c r="B34" t="str">
        <f>IF(AND(OR(ALL!$Q116="X",ALL!$R116="X",ALL!$S116="X"), ALL!$V116=0),ALL!B116,"")</f>
        <v>Bombah</v>
      </c>
      <c r="C34" s="24">
        <f>IF(AND(OR(ALL!$Q116="X",ALL!$R116="X",ALL!$S116="X"), ALL!$V116=0),ALL!C116,"")</f>
        <v>32.402071999999997</v>
      </c>
      <c r="D34" s="24">
        <f>IF(AND(OR(ALL!$Q116="X",ALL!$R116="X",ALL!$S116="X"), ALL!$V116=0),ALL!D116,"")</f>
        <v>23.134255</v>
      </c>
      <c r="E34" s="5" t="str">
        <f>IF(AND(OR(ALL!$Q116="X",ALL!$R116="X",ALL!$S116="X"), ALL!$V116=0),ALL!E116,"")</f>
        <v>Platea</v>
      </c>
      <c r="F34" s="5">
        <f>IF(AND(OR(ALL!$Q116="X",ALL!$R116="X",ALL!$S116="X"), ALL!$V116=0),ALL!F116,"")</f>
        <v>3990</v>
      </c>
      <c r="G34" s="1" t="str">
        <f>IF(AND(OR(ALL!$Q116="X",ALL!$R116="X",ALL!$S116="X"), ALL!$V116=0),ALL!G116,"")</f>
        <v>Libya</v>
      </c>
      <c r="H34" s="2">
        <f>IF(AND(OR(ALL!$Q116="X",ALL!$R116="X",ALL!$S116="X"), ALL!$V116=0),ALL!H116,"")</f>
        <v>2500</v>
      </c>
      <c r="I34" s="2">
        <f>IF(AND(OR(ALL!$Q116="X",ALL!$R116="X",ALL!$S116="X"), ALL!$V116=0),ALL!I116,"")</f>
        <v>800</v>
      </c>
      <c r="J34" s="2">
        <f>IF(AND(OR(ALL!$Q116="X",ALL!$R116="X",ALL!$S116="X"), ALL!$V116=0),ALL!J116,"")</f>
        <v>450</v>
      </c>
      <c r="L34" s="4">
        <f>IF(AND(OR(ALL!$Q116="X",ALL!$R116="X",ALL!$S116="X"), ALL!$V116=0),ALL!L116,"")</f>
        <v>3.125</v>
      </c>
      <c r="M34" s="4">
        <f>IF(AND(OR(ALL!$Q116="X",ALL!$R116="X",ALL!$S116="X"), ALL!$V116=0),ALL!M116,"")</f>
        <v>0.5625</v>
      </c>
      <c r="N34" s="4">
        <f>IF(AND(OR(ALL!$Q116="X",ALL!$R116="X",ALL!$S116="X"), ALL!$V116=0),ALL!N116,"")</f>
        <v>0.18</v>
      </c>
      <c r="O34" s="4"/>
      <c r="P34" s="4"/>
      <c r="Q34" s="2" t="str">
        <f>IF(AND(OR(ALL!$Q116="X",ALL!$R116="X",ALL!$S116="X"), ALL!$V116=0),ALL!Q116,"")</f>
        <v>X</v>
      </c>
      <c r="R34" s="2">
        <f>IF(AND(OR(ALL!$Q116="X",ALL!$R116="X",ALL!$S116="X"), ALL!$V116=0),ALL!R116,"")</f>
        <v>0</v>
      </c>
      <c r="S34" s="2">
        <f>IF(AND(OR(ALL!$Q116="X",ALL!$R116="X",ALL!$S116="X"), ALL!$V116=0),ALL!S116,"")</f>
        <v>0</v>
      </c>
      <c r="T34" s="2">
        <f>IF(AND(OR(ALL!$Q116="X",ALL!$R116="X",ALL!$S116="X"), ALL!$V116=0),ALL!T116,"")</f>
        <v>0</v>
      </c>
      <c r="U34" s="2">
        <f>IF(AND(OR(ALL!$Q116="X",ALL!$R116="X",ALL!$S116="X"), ALL!$V116=0),ALL!U116,"")</f>
        <v>0</v>
      </c>
      <c r="V34" s="2">
        <f>IF(AND(OR(ALL!$Q116="X",ALL!$R116="X",ALL!$S116="X"), ALL!$V116=0),ALL!V116,"")</f>
        <v>0</v>
      </c>
      <c r="W34" s="2">
        <f>IF(AND(OR(ALL!$Q116="X",ALL!$R116="X",ALL!$S116="X"), ALL!$V116=0),ALL!W116,"")</f>
        <v>0</v>
      </c>
      <c r="X34" s="2" t="str">
        <f>IF(AND(OR(ALL!$Q116="X",ALL!$R116="X",ALL!$S116="X"), ALL!$V116=0),ALL!X116,"")</f>
        <v>Sd</v>
      </c>
      <c r="Y34" s="2">
        <f>IF(AND(OR(ALL!$Q116="X",ALL!$R116="X",ALL!$S116="X"), ALL!$V116=0),ALL!Y116,"")</f>
        <v>125</v>
      </c>
      <c r="Z34" s="2">
        <f>IF(AND(OR(ALL!$Q116="X",ALL!$R116="X",ALL!$S116="X"), ALL!$V116=0),ALL!Z116,"")</f>
        <v>29</v>
      </c>
      <c r="AA34" s="2" t="str">
        <f>IF(AND(OR(ALL!$Q116="X",ALL!$R116="X",ALL!$S116="X"), ALL!$V116=0),ALL!AA116,"")</f>
        <v>-</v>
      </c>
      <c r="AB34" s="2">
        <f>IF(AND(OR(ALL!$Q116="X",ALL!$R116="X",ALL!$S116="X"), ALL!$V116=0),ALL!AB116,"")</f>
        <v>0</v>
      </c>
      <c r="AC34" s="1" t="str">
        <f>IF(AND(OR(ALL!$Q116="X",ALL!$R116="X",ALL!$S116="X"), ALL!$V116=0),ALL!AC116,"")</f>
        <v>very special case with wide submerged reef area</v>
      </c>
    </row>
    <row r="35" spans="1:29" x14ac:dyDescent="0.25">
      <c r="A35" s="2">
        <f>IF(AND(OR(ALL!$Q42="X",ALL!$R42="X",ALL!$S42="X"), ALL!$V42=0),ALL!A42,"")</f>
        <v>41</v>
      </c>
      <c r="B35" t="str">
        <f>IF(AND(OR(ALL!$Q42="X",ALL!$R42="X",ALL!$S42="X"), ALL!$V42=0),ALL!B42,"")</f>
        <v>Mandriola</v>
      </c>
      <c r="C35" s="24">
        <f>IF(AND(OR(ALL!$Q42="X",ALL!$R42="X",ALL!$S42="X"), ALL!$V42=0),ALL!C42,"")</f>
        <v>40.036006</v>
      </c>
      <c r="D35" s="24">
        <f>IF(AND(OR(ALL!$Q42="X",ALL!$R42="X",ALL!$S42="X"), ALL!$V42=0),ALL!D42,"")</f>
        <v>8.4070169999999997</v>
      </c>
      <c r="E35" s="5" t="str">
        <f>IF(AND(OR(ALL!$Q42="X",ALL!$R42="X",ALL!$S42="X"), ALL!$V42=0),ALL!E42,"")</f>
        <v>Korakodes portus</v>
      </c>
      <c r="F35" s="5">
        <f>IF(AND(OR(ALL!$Q42="X",ALL!$R42="X",ALL!$S42="X"), ALL!$V42=0),ALL!F42,"")</f>
        <v>789</v>
      </c>
      <c r="G35" s="1" t="str">
        <f>IF(AND(OR(ALL!$Q42="X",ALL!$R42="X",ALL!$S42="X"), ALL!$V42=0),ALL!G42,"")</f>
        <v>Sardinia</v>
      </c>
      <c r="H35" s="2">
        <f>IF(AND(OR(ALL!$Q42="X",ALL!$R42="X",ALL!$S42="X"), ALL!$V42=0),ALL!H42,"")</f>
        <v>3600</v>
      </c>
      <c r="I35" s="2">
        <f>IF(AND(OR(ALL!$Q42="X",ALL!$R42="X",ALL!$S42="X"), ALL!$V42=0),ALL!I42,"")</f>
        <v>1000</v>
      </c>
      <c r="J35" s="2">
        <f>IF(AND(OR(ALL!$Q42="X",ALL!$R42="X",ALL!$S42="X"), ALL!$V42=0),ALL!J42,"")</f>
        <v>1250</v>
      </c>
      <c r="L35" s="4">
        <f>IF(AND(OR(ALL!$Q42="X",ALL!$R42="X",ALL!$S42="X"), ALL!$V42=0),ALL!L42,"")</f>
        <v>3.6</v>
      </c>
      <c r="M35" s="4">
        <f>IF(AND(OR(ALL!$Q42="X",ALL!$R42="X",ALL!$S42="X"), ALL!$V42=0),ALL!M42,"")</f>
        <v>1.25</v>
      </c>
      <c r="N35" s="4">
        <f>IF(AND(OR(ALL!$Q42="X",ALL!$R42="X",ALL!$S42="X"), ALL!$V42=0),ALL!N42,"")</f>
        <v>0.34722222222222221</v>
      </c>
      <c r="O35" s="4"/>
      <c r="P35" s="4"/>
      <c r="Q35" s="2" t="str">
        <f>IF(AND(OR(ALL!$Q42="X",ALL!$R42="X",ALL!$S42="X"), ALL!$V42=0),ALL!Q42,"")</f>
        <v>X</v>
      </c>
      <c r="R35" s="2">
        <f>IF(AND(OR(ALL!$Q42="X",ALL!$R42="X",ALL!$S42="X"), ALL!$V42=0),ALL!R42,"")</f>
        <v>0</v>
      </c>
      <c r="S35" s="2">
        <f>IF(AND(OR(ALL!$Q42="X",ALL!$R42="X",ALL!$S42="X"), ALL!$V42=0),ALL!S42,"")</f>
        <v>0</v>
      </c>
      <c r="T35" s="2">
        <f>IF(AND(OR(ALL!$Q42="X",ALL!$R42="X",ALL!$S42="X"), ALL!$V42=0),ALL!T42,"")</f>
        <v>0</v>
      </c>
      <c r="U35" s="2">
        <f>IF(AND(OR(ALL!$Q42="X",ALL!$R42="X",ALL!$S42="X"), ALL!$V42=0),ALL!U42,"")</f>
        <v>0</v>
      </c>
      <c r="V35" s="2">
        <f>IF(AND(OR(ALL!$Q42="X",ALL!$R42="X",ALL!$S42="X"), ALL!$V42=0),ALL!V42,"")</f>
        <v>0</v>
      </c>
      <c r="W35" s="2">
        <f>IF(AND(OR(ALL!$Q42="X",ALL!$R42="X",ALL!$S42="X"), ALL!$V42=0),ALL!W42,"")</f>
        <v>0</v>
      </c>
      <c r="X35" s="2" t="str">
        <f>IF(AND(OR(ALL!$Q42="X",ALL!$R42="X",ALL!$S42="X"), ALL!$V42=0),ALL!X42,"")</f>
        <v>Sd</v>
      </c>
      <c r="Y35" s="2">
        <f>IF(AND(OR(ALL!$Q42="X",ALL!$R42="X",ALL!$S42="X"), ALL!$V42=0),ALL!Y42,"")</f>
        <v>40</v>
      </c>
      <c r="Z35" s="2">
        <f>IF(AND(OR(ALL!$Q42="X",ALL!$R42="X",ALL!$S42="X"), ALL!$V42=0),ALL!Z42,"")</f>
        <v>125</v>
      </c>
      <c r="AA35" s="2" t="str">
        <f>IF(AND(OR(ALL!$Q42="X",ALL!$R42="X",ALL!$S42="X"), ALL!$V42=0),ALL!AA42,"")</f>
        <v>-</v>
      </c>
      <c r="AB35" s="2">
        <f>IF(AND(OR(ALL!$Q42="X",ALL!$R42="X",ALL!$S42="X"), ALL!$V42=0),ALL!AB42,"")</f>
        <v>0</v>
      </c>
      <c r="AC35" s="1">
        <f>IF(AND(OR(ALL!$Q42="X",ALL!$R42="X",ALL!$S42="X"), ALL!$V42=0),ALL!AC42,"")</f>
        <v>0</v>
      </c>
    </row>
    <row r="36" spans="1:29" x14ac:dyDescent="0.25">
      <c r="A36" s="2">
        <f>IF(AND(OR(ALL!$Q84="X",ALL!$R84="X",ALL!$S84="X"), ALL!$V84=0),ALL!A84,"")</f>
        <v>83</v>
      </c>
      <c r="B36" t="str">
        <f>IF(AND(OR(ALL!$Q84="X",ALL!$R84="X",ALL!$S84="X"), ALL!$V84=0),ALL!B84,"")</f>
        <v>Foça</v>
      </c>
      <c r="C36" s="24">
        <f>IF(AND(OR(ALL!$Q84="X",ALL!$R84="X",ALL!$S84="X"), ALL!$V84=0),ALL!C84,"")</f>
        <v>38.678279000000003</v>
      </c>
      <c r="D36" s="24">
        <f>IF(AND(OR(ALL!$Q84="X",ALL!$R84="X",ALL!$S84="X"), ALL!$V84=0),ALL!D84,"")</f>
        <v>26.739189</v>
      </c>
      <c r="E36" s="5" t="str">
        <f>IF(AND(OR(ALL!$Q84="X",ALL!$R84="X",ALL!$S84="X"), ALL!$V84=0),ALL!E84,"")</f>
        <v>Phokia</v>
      </c>
      <c r="F36" s="5">
        <f>IF(AND(OR(ALL!$Q84="X",ALL!$R84="X",ALL!$S84="X"), ALL!$V84=0),ALL!F84,"")</f>
        <v>3139</v>
      </c>
      <c r="G36" s="1" t="str">
        <f>IF(AND(OR(ALL!$Q84="X",ALL!$R84="X",ALL!$S84="X"), ALL!$V84=0),ALL!G84,"")</f>
        <v>Turkey W</v>
      </c>
      <c r="H36" s="2">
        <f>IF(AND(OR(ALL!$Q84="X",ALL!$R84="X",ALL!$S84="X"), ALL!$V84=0),ALL!H84,"")</f>
        <v>400</v>
      </c>
      <c r="I36" s="2">
        <f>IF(AND(OR(ALL!$Q84="X",ALL!$R84="X",ALL!$S84="X"), ALL!$V84=0),ALL!I84,"")</f>
        <v>110</v>
      </c>
      <c r="J36" s="2">
        <f>IF(AND(OR(ALL!$Q84="X",ALL!$R84="X",ALL!$S84="X"), ALL!$V84=0),ALL!J84,"")</f>
        <v>25</v>
      </c>
      <c r="L36" s="4">
        <f>IF(AND(OR(ALL!$Q84="X",ALL!$R84="X",ALL!$S84="X"), ALL!$V84=0),ALL!L84,"")</f>
        <v>3.6363636363636362</v>
      </c>
      <c r="M36" s="4">
        <f>IF(AND(OR(ALL!$Q84="X",ALL!$R84="X",ALL!$S84="X"), ALL!$V84=0),ALL!M84,"")</f>
        <v>0.22727272727272727</v>
      </c>
      <c r="N36" s="4">
        <f>IF(AND(OR(ALL!$Q84="X",ALL!$R84="X",ALL!$S84="X"), ALL!$V84=0),ALL!N84,"")</f>
        <v>6.25E-2</v>
      </c>
      <c r="O36" s="4"/>
      <c r="P36" s="4"/>
      <c r="Q36" s="2" t="str">
        <f>IF(AND(OR(ALL!$Q84="X",ALL!$R84="X",ALL!$S84="X"), ALL!$V84=0),ALL!Q84,"")</f>
        <v>X</v>
      </c>
      <c r="R36" s="2">
        <f>IF(AND(OR(ALL!$Q84="X",ALL!$R84="X",ALL!$S84="X"), ALL!$V84=0),ALL!R84,"")</f>
        <v>0</v>
      </c>
      <c r="S36" s="2">
        <f>IF(AND(OR(ALL!$Q84="X",ALL!$R84="X",ALL!$S84="X"), ALL!$V84=0),ALL!S84,"")</f>
        <v>0</v>
      </c>
      <c r="T36" s="2">
        <f>IF(AND(OR(ALL!$Q84="X",ALL!$R84="X",ALL!$S84="X"), ALL!$V84=0),ALL!T84,"")</f>
        <v>0</v>
      </c>
      <c r="U36" s="2">
        <f>IF(AND(OR(ALL!$Q84="X",ALL!$R84="X",ALL!$S84="X"), ALL!$V84=0),ALL!U84,"")</f>
        <v>0</v>
      </c>
      <c r="V36" s="2">
        <f>IF(AND(OR(ALL!$Q84="X",ALL!$R84="X",ALL!$S84="X"), ALL!$V84=0),ALL!V84,"")</f>
        <v>0</v>
      </c>
      <c r="W36" s="2">
        <f>IF(AND(OR(ALL!$Q84="X",ALL!$R84="X",ALL!$S84="X"), ALL!$V84=0),ALL!W84,"")</f>
        <v>0</v>
      </c>
      <c r="X36" s="2" t="str">
        <f>IF(AND(OR(ALL!$Q84="X",ALL!$R84="X",ALL!$S84="X"), ALL!$V84=0),ALL!X84,"")</f>
        <v>Pb</v>
      </c>
      <c r="Y36" s="2" t="str">
        <f>IF(AND(OR(ALL!$Q84="X",ALL!$R84="X",ALL!$S84="X"), ALL!$V84=0),ALL!Y84,"")</f>
        <v>-</v>
      </c>
      <c r="Z36" s="2">
        <f>IF(AND(OR(ALL!$Q84="X",ALL!$R84="X",ALL!$S84="X"), ALL!$V84=0),ALL!Z84,"")</f>
        <v>65</v>
      </c>
      <c r="AA36" s="6" t="str">
        <f>IF(AND(OR(ALL!$Q84="X",ALL!$R84="X",ALL!$S84="X"), ALL!$V84=0),ALL!AA84,"")</f>
        <v>-</v>
      </c>
      <c r="AB36" s="6">
        <f>IF(AND(OR(ALL!$Q84="X",ALL!$R84="X",ALL!$S84="X"), ALL!$V84=0),ALL!AB84,"")</f>
        <v>0</v>
      </c>
      <c r="AC36" s="1">
        <f>IF(AND(OR(ALL!$Q84="X",ALL!$R84="X",ALL!$S84="X"), ALL!$V84=0),ALL!AC84,"")</f>
        <v>0</v>
      </c>
    </row>
    <row r="37" spans="1:29" x14ac:dyDescent="0.25">
      <c r="A37" s="2">
        <f>IF(AND(OR(ALL!$Q94="X",ALL!$R94="X",ALL!$S94="X"), ALL!$V94=0),ALL!A94,"")</f>
        <v>93</v>
      </c>
      <c r="B37" t="str">
        <f>IF(AND(OR(ALL!$Q94="X",ALL!$R94="X",ALL!$S94="X"), ALL!$V94=0),ALL!B94,"")</f>
        <v>Ciftlik Adasi</v>
      </c>
      <c r="C37" s="24">
        <f>IF(AND(OR(ALL!$Q94="X",ALL!$R94="X",ALL!$S94="X"), ALL!$V94=0),ALL!C94,"")</f>
        <v>36.755766000000001</v>
      </c>
      <c r="D37" s="24">
        <f>IF(AND(OR(ALL!$Q94="X",ALL!$R94="X",ALL!$S94="X"), ALL!$V94=0),ALL!D94,"")</f>
        <v>27.891131000000001</v>
      </c>
      <c r="E37" s="5" t="str">
        <f>IF(AND(OR(ALL!$Q94="X",ALL!$R94="X",ALL!$S94="X"), ALL!$V94=0),ALL!E94,"")</f>
        <v>-</v>
      </c>
      <c r="F37" s="5" t="str">
        <f>IF(AND(OR(ALL!$Q94="X",ALL!$R94="X",ALL!$S94="X"), ALL!$V94=0),ALL!F94,"")</f>
        <v>-</v>
      </c>
      <c r="G37" s="1" t="str">
        <f>IF(AND(OR(ALL!$Q94="X",ALL!$R94="X",ALL!$S94="X"), ALL!$V94=0),ALL!G94,"")</f>
        <v>Turkey W</v>
      </c>
      <c r="H37" s="2">
        <f>IF(AND(OR(ALL!$Q94="X",ALL!$R94="X",ALL!$S94="X"), ALL!$V94=0),ALL!H94,"")</f>
        <v>1500</v>
      </c>
      <c r="I37" s="2">
        <f>IF(AND(OR(ALL!$Q94="X",ALL!$R94="X",ALL!$S94="X"), ALL!$V94=0),ALL!I94,"")</f>
        <v>400</v>
      </c>
      <c r="J37" s="2">
        <f>IF(AND(OR(ALL!$Q94="X",ALL!$R94="X",ALL!$S94="X"), ALL!$V94=0),ALL!J94,"")</f>
        <v>125</v>
      </c>
      <c r="L37" s="4">
        <f>IF(AND(OR(ALL!$Q94="X",ALL!$R94="X",ALL!$S94="X"), ALL!$V94=0),ALL!L94,"")</f>
        <v>3.75</v>
      </c>
      <c r="M37" s="4">
        <f>IF(AND(OR(ALL!$Q94="X",ALL!$R94="X",ALL!$S94="X"), ALL!$V94=0),ALL!M94,"")</f>
        <v>0.3125</v>
      </c>
      <c r="N37" s="4">
        <f>IF(AND(OR(ALL!$Q94="X",ALL!$R94="X",ALL!$S94="X"), ALL!$V94=0),ALL!N94,"")</f>
        <v>8.3333333333333329E-2</v>
      </c>
      <c r="O37" s="4"/>
      <c r="P37" s="4"/>
      <c r="Q37" s="2" t="str">
        <f>IF(AND(OR(ALL!$Q94="X",ALL!$R94="X",ALL!$S94="X"), ALL!$V94=0),ALL!Q94,"")</f>
        <v>X</v>
      </c>
      <c r="R37" s="2">
        <f>IF(AND(OR(ALL!$Q94="X",ALL!$R94="X",ALL!$S94="X"), ALL!$V94=0),ALL!R94,"")</f>
        <v>0</v>
      </c>
      <c r="S37" s="2">
        <f>IF(AND(OR(ALL!$Q94="X",ALL!$R94="X",ALL!$S94="X"), ALL!$V94=0),ALL!S94,"")</f>
        <v>0</v>
      </c>
      <c r="T37" s="2">
        <f>IF(AND(OR(ALL!$Q94="X",ALL!$R94="X",ALL!$S94="X"), ALL!$V94=0),ALL!T94,"")</f>
        <v>0</v>
      </c>
      <c r="U37" s="2">
        <f>IF(AND(OR(ALL!$Q94="X",ALL!$R94="X",ALL!$S94="X"), ALL!$V94=0),ALL!U94,"")</f>
        <v>0</v>
      </c>
      <c r="V37" s="2">
        <f>IF(AND(OR(ALL!$Q94="X",ALL!$R94="X",ALL!$S94="X"), ALL!$V94=0),ALL!V94,"")</f>
        <v>0</v>
      </c>
      <c r="W37" s="2">
        <f>IF(AND(OR(ALL!$Q94="X",ALL!$R94="X",ALL!$S94="X"), ALL!$V94=0),ALL!W94,"")</f>
        <v>0</v>
      </c>
      <c r="X37" s="2" t="str">
        <f>IF(AND(OR(ALL!$Q94="X",ALL!$R94="X",ALL!$S94="X"), ALL!$V94=0),ALL!X94,"")</f>
        <v>Sd</v>
      </c>
      <c r="Y37" s="2">
        <f>IF(AND(OR(ALL!$Q94="X",ALL!$R94="X",ALL!$S94="X"), ALL!$V94=0),ALL!Y94,"")</f>
        <v>128</v>
      </c>
      <c r="Z37" s="2">
        <f>IF(AND(OR(ALL!$Q94="X",ALL!$R94="X",ALL!$S94="X"), ALL!$V94=0),ALL!Z94,"")</f>
        <v>12</v>
      </c>
      <c r="AA37" s="2">
        <f>IF(AND(OR(ALL!$Q94="X",ALL!$R94="X",ALL!$S94="X"), ALL!$V94=0),ALL!AA94,"")</f>
        <v>97</v>
      </c>
      <c r="AB37" s="2" t="str">
        <f>IF(AND(OR(ALL!$Q94="X",ALL!$R94="X",ALL!$S94="X"), ALL!$V94=0),ALL!AB94,"")</f>
        <v>X</v>
      </c>
      <c r="AC37" s="1">
        <f>IF(AND(OR(ALL!$Q94="X",ALL!$R94="X",ALL!$S94="X"), ALL!$V94=0),ALL!AC94,"")</f>
        <v>0</v>
      </c>
    </row>
    <row r="38" spans="1:29" x14ac:dyDescent="0.25">
      <c r="A38" s="2">
        <f>IF(AND(OR(ALL!$Q77="X",ALL!$R77="X",ALL!$S77="X"), ALL!$V77=0),ALL!A77,"")</f>
        <v>76</v>
      </c>
      <c r="B38" t="str">
        <f>IF(AND(OR(ALL!$Q77="X",ALL!$R77="X",ALL!$S77="X"), ALL!$V77=0),ALL!B77,"")</f>
        <v>Aliki (Thasos)</v>
      </c>
      <c r="C38" s="24">
        <f>IF(AND(OR(ALL!$Q77="X",ALL!$R77="X",ALL!$S77="X"), ALL!$V77=0),ALL!C77,"")</f>
        <v>40.605102000000002</v>
      </c>
      <c r="D38" s="24">
        <f>IF(AND(OR(ALL!$Q77="X",ALL!$R77="X",ALL!$S77="X"), ALL!$V77=0),ALL!D77,"")</f>
        <v>24.741568999999998</v>
      </c>
      <c r="E38" s="5" t="str">
        <f>IF(AND(OR(ALL!$Q77="X",ALL!$R77="X",ALL!$S77="X"), ALL!$V77=0),ALL!E77,"")</f>
        <v>Alike</v>
      </c>
      <c r="F38" s="5">
        <f>IF(AND(OR(ALL!$Q77="X",ALL!$R77="X",ALL!$S77="X"), ALL!$V77=0),ALL!F77,"")</f>
        <v>2163</v>
      </c>
      <c r="G38" s="1" t="str">
        <f>IF(AND(OR(ALL!$Q77="X",ALL!$R77="X",ALL!$S77="X"), ALL!$V77=0),ALL!G77,"")</f>
        <v>Greece isl.</v>
      </c>
      <c r="H38" s="2">
        <f>IF(AND(OR(ALL!$Q77="X",ALL!$R77="X",ALL!$S77="X"), ALL!$V77=0),ALL!H77,"")</f>
        <v>730</v>
      </c>
      <c r="I38" s="2">
        <f>IF(AND(OR(ALL!$Q77="X",ALL!$R77="X",ALL!$S77="X"), ALL!$V77=0),ALL!I77,"")</f>
        <v>150</v>
      </c>
      <c r="J38" s="2">
        <f>IF(AND(OR(ALL!$Q77="X",ALL!$R77="X",ALL!$S77="X"), ALL!$V77=0),ALL!J77,"")</f>
        <v>60</v>
      </c>
      <c r="L38" s="4">
        <f>IF(AND(OR(ALL!$Q77="X",ALL!$R77="X",ALL!$S77="X"), ALL!$V77=0),ALL!L77,"")</f>
        <v>4.8666666666666663</v>
      </c>
      <c r="M38" s="4">
        <f>IF(AND(OR(ALL!$Q77="X",ALL!$R77="X",ALL!$S77="X"), ALL!$V77=0),ALL!M77,"")</f>
        <v>0.4</v>
      </c>
      <c r="N38" s="4">
        <f>IF(AND(OR(ALL!$Q77="X",ALL!$R77="X",ALL!$S77="X"), ALL!$V77=0),ALL!N77,"")</f>
        <v>8.2191780821917804E-2</v>
      </c>
      <c r="O38" s="4"/>
      <c r="P38" s="4"/>
      <c r="Q38" s="2" t="str">
        <f>IF(AND(OR(ALL!$Q77="X",ALL!$R77="X",ALL!$S77="X"), ALL!$V77=0),ALL!Q77,"")</f>
        <v>X</v>
      </c>
      <c r="R38" s="2">
        <f>IF(AND(OR(ALL!$Q77="X",ALL!$R77="X",ALL!$S77="X"), ALL!$V77=0),ALL!R77,"")</f>
        <v>0</v>
      </c>
      <c r="S38" s="2">
        <f>IF(AND(OR(ALL!$Q77="X",ALL!$R77="X",ALL!$S77="X"), ALL!$V77=0),ALL!S77,"")</f>
        <v>0</v>
      </c>
      <c r="T38" s="2">
        <f>IF(AND(OR(ALL!$Q77="X",ALL!$R77="X",ALL!$S77="X"), ALL!$V77=0),ALL!T77,"")</f>
        <v>0</v>
      </c>
      <c r="U38" s="2">
        <f>IF(AND(OR(ALL!$Q77="X",ALL!$R77="X",ALL!$S77="X"), ALL!$V77=0),ALL!U77,"")</f>
        <v>0</v>
      </c>
      <c r="V38" s="2">
        <f>IF(AND(OR(ALL!$Q77="X",ALL!$R77="X",ALL!$S77="X"), ALL!$V77=0),ALL!V77,"")</f>
        <v>0</v>
      </c>
      <c r="W38" s="2">
        <f>IF(AND(OR(ALL!$Q77="X",ALL!$R77="X",ALL!$S77="X"), ALL!$V77=0),ALL!W77,"")</f>
        <v>0</v>
      </c>
      <c r="X38" s="2" t="str">
        <f>IF(AND(OR(ALL!$Q77="X",ALL!$R77="X",ALL!$S77="X"), ALL!$V77=0),ALL!X77,"")</f>
        <v>Sd</v>
      </c>
      <c r="Y38" s="6">
        <f>IF(AND(OR(ALL!$Q77="X",ALL!$R77="X",ALL!$S77="X"), ALL!$V77=0),ALL!Y77,"")</f>
        <v>42</v>
      </c>
      <c r="Z38" s="6">
        <f>IF(AND(OR(ALL!$Q77="X",ALL!$R77="X",ALL!$S77="X"), ALL!$V77=0),ALL!Z77,"")</f>
        <v>330</v>
      </c>
      <c r="AA38" s="2" t="str">
        <f>IF(AND(OR(ALL!$Q77="X",ALL!$R77="X",ALL!$S77="X"), ALL!$V77=0),ALL!AA77,"")</f>
        <v>-</v>
      </c>
      <c r="AB38" s="2">
        <f>IF(AND(OR(ALL!$Q77="X",ALL!$R77="X",ALL!$S77="X"), ALL!$V77=0),ALL!AB77,"")</f>
        <v>0</v>
      </c>
      <c r="AC38" s="1">
        <f>IF(AND(OR(ALL!$Q77="X",ALL!$R77="X",ALL!$S77="X"), ALL!$V77=0),ALL!AC77,"")</f>
        <v>0</v>
      </c>
    </row>
    <row r="39" spans="1:29" x14ac:dyDescent="0.25">
      <c r="A39" s="2">
        <f>IF(AND(OR(ALL!$Q104="X",ALL!$R104="X",ALL!$S104="X"), ALL!$V104=0),ALL!A104,"")</f>
        <v>103</v>
      </c>
      <c r="B39" t="str">
        <f>IF(AND(OR(ALL!$Q104="X",ALL!$R104="X",ALL!$S104="X"), ALL!$V104=0),ALL!B104,"")</f>
        <v>Tisan</v>
      </c>
      <c r="C39" s="24">
        <f>IF(AND(OR(ALL!$Q104="X",ALL!$R104="X",ALL!$S104="X"), ALL!$V104=0),ALL!C104,"")</f>
        <v>36.158045999999999</v>
      </c>
      <c r="D39" s="24">
        <f>IF(AND(OR(ALL!$Q104="X",ALL!$R104="X",ALL!$S104="X"), ALL!$V104=0),ALL!D104,"")</f>
        <v>33.685794999999999</v>
      </c>
      <c r="E39" s="5" t="str">
        <f>IF(AND(OR(ALL!$Q104="X",ALL!$R104="X",ALL!$S104="X"), ALL!$V104=0),ALL!E104,"")</f>
        <v>Aphrodisias</v>
      </c>
      <c r="F39" s="5">
        <f>IF(AND(OR(ALL!$Q104="X",ALL!$R104="X",ALL!$S104="X"), ALL!$V104=0),ALL!F104,"")</f>
        <v>3360</v>
      </c>
      <c r="G39" s="1" t="str">
        <f>IF(AND(OR(ALL!$Q104="X",ALL!$R104="X",ALL!$S104="X"), ALL!$V104=0),ALL!G104,"")</f>
        <v>Turkey S</v>
      </c>
      <c r="H39" s="2">
        <f>IF(AND(OR(ALL!$Q104="X",ALL!$R104="X",ALL!$S104="X"), ALL!$V104=0),ALL!H104,"")</f>
        <v>2500</v>
      </c>
      <c r="I39" s="2">
        <f>IF(AND(OR(ALL!$Q104="X",ALL!$R104="X",ALL!$S104="X"), ALL!$V104=0),ALL!I104,"")</f>
        <v>500</v>
      </c>
      <c r="J39" s="2">
        <f>IF(AND(OR(ALL!$Q104="X",ALL!$R104="X",ALL!$S104="X"), ALL!$V104=0),ALL!J104,"")</f>
        <v>350</v>
      </c>
      <c r="L39" s="4">
        <f>IF(AND(OR(ALL!$Q104="X",ALL!$R104="X",ALL!$S104="X"), ALL!$V104=0),ALL!L104,"")</f>
        <v>5</v>
      </c>
      <c r="M39" s="4">
        <f>IF(AND(OR(ALL!$Q104="X",ALL!$R104="X",ALL!$S104="X"), ALL!$V104=0),ALL!M104,"")</f>
        <v>0.7</v>
      </c>
      <c r="N39" s="4">
        <f>IF(AND(OR(ALL!$Q104="X",ALL!$R104="X",ALL!$S104="X"), ALL!$V104=0),ALL!N104,"")</f>
        <v>0.14000000000000001</v>
      </c>
      <c r="O39" s="4"/>
      <c r="P39" s="4"/>
      <c r="Q39" s="2" t="str">
        <f>IF(AND(OR(ALL!$Q104="X",ALL!$R104="X",ALL!$S104="X"), ALL!$V104=0),ALL!Q104,"")</f>
        <v>X</v>
      </c>
      <c r="R39" s="2">
        <f>IF(AND(OR(ALL!$Q104="X",ALL!$R104="X",ALL!$S104="X"), ALL!$V104=0),ALL!R104,"")</f>
        <v>0</v>
      </c>
      <c r="S39" s="2">
        <f>IF(AND(OR(ALL!$Q104="X",ALL!$R104="X",ALL!$S104="X"), ALL!$V104=0),ALL!S104,"")</f>
        <v>0</v>
      </c>
      <c r="T39" s="2">
        <f>IF(AND(OR(ALL!$Q104="X",ALL!$R104="X",ALL!$S104="X"), ALL!$V104=0),ALL!T104,"")</f>
        <v>0</v>
      </c>
      <c r="U39" s="2">
        <f>IF(AND(OR(ALL!$Q104="X",ALL!$R104="X",ALL!$S104="X"), ALL!$V104=0),ALL!U104,"")</f>
        <v>0</v>
      </c>
      <c r="V39" s="2">
        <f>IF(AND(OR(ALL!$Q104="X",ALL!$R104="X",ALL!$S104="X"), ALL!$V104=0),ALL!V104,"")</f>
        <v>0</v>
      </c>
      <c r="W39" s="2">
        <f>IF(AND(OR(ALL!$Q104="X",ALL!$R104="X",ALL!$S104="X"), ALL!$V104=0),ALL!W104,"")</f>
        <v>0</v>
      </c>
      <c r="X39" s="2" t="str">
        <f>IF(AND(OR(ALL!$Q104="X",ALL!$R104="X",ALL!$S104="X"), ALL!$V104=0),ALL!X104,"")</f>
        <v>Sd</v>
      </c>
      <c r="Y39" s="6">
        <f>IF(AND(OR(ALL!$Q104="X",ALL!$R104="X",ALL!$S104="X"), ALL!$V104=0),ALL!Y104,"")</f>
        <v>60</v>
      </c>
      <c r="Z39" s="6">
        <f>IF(AND(OR(ALL!$Q104="X",ALL!$R104="X",ALL!$S104="X"), ALL!$V104=0),ALL!Z104,"")</f>
        <v>340</v>
      </c>
      <c r="AA39" s="2" t="str">
        <f>IF(AND(OR(ALL!$Q104="X",ALL!$R104="X",ALL!$S104="X"), ALL!$V104=0),ALL!AA104,"")</f>
        <v>-</v>
      </c>
      <c r="AB39" s="2">
        <f>IF(AND(OR(ALL!$Q104="X",ALL!$R104="X",ALL!$S104="X"), ALL!$V104=0),ALL!AB104,"")</f>
        <v>0</v>
      </c>
      <c r="AC39" s="1" t="str">
        <f>IF(AND(OR(ALL!$Q104="X",ALL!$R104="X",ALL!$S104="X"), ALL!$V104=0),ALL!AC104,"")</f>
        <v>headland with 2 wave climates</v>
      </c>
    </row>
    <row r="40" spans="1:29" x14ac:dyDescent="0.25">
      <c r="A40" s="2">
        <f>IF(AND(OR(ALL!$Q82="X",ALL!$R82="X",ALL!$S82="X"), ALL!$V82=0),ALL!A82,"")</f>
        <v>81</v>
      </c>
      <c r="B40" t="str">
        <f>IF(AND(OR(ALL!$Q82="X",ALL!$R82="X",ALL!$S82="X"), ALL!$V82=0),ALL!B82,"")</f>
        <v>Murtzeflos (Limnos)</v>
      </c>
      <c r="C40" s="24">
        <f>IF(AND(OR(ALL!$Q82="X",ALL!$R82="X",ALL!$S82="X"), ALL!$V82=0),ALL!C82,"")</f>
        <v>39.984301000000002</v>
      </c>
      <c r="D40" s="24">
        <f>IF(AND(OR(ALL!$Q82="X",ALL!$R82="X",ALL!$S82="X"), ALL!$V82=0),ALL!D82,"")</f>
        <v>25.046226000000001</v>
      </c>
      <c r="E40" s="5" t="str">
        <f>IF(AND(OR(ALL!$Q82="X",ALL!$R82="X",ALL!$S82="X"), ALL!$V82=0),ALL!E82,"")</f>
        <v>-</v>
      </c>
      <c r="F40" s="5" t="str">
        <f>IF(AND(OR(ALL!$Q82="X",ALL!$R82="X",ALL!$S82="X"), ALL!$V82=0),ALL!F82,"")</f>
        <v>-</v>
      </c>
      <c r="G40" s="1" t="str">
        <f>IF(AND(OR(ALL!$Q82="X",ALL!$R82="X",ALL!$S82="X"), ALL!$V82=0),ALL!G82,"")</f>
        <v>Greece isl.</v>
      </c>
      <c r="H40" s="2">
        <f>IF(AND(OR(ALL!$Q82="X",ALL!$R82="X",ALL!$S82="X"), ALL!$V82=0),ALL!H82,"")</f>
        <v>900</v>
      </c>
      <c r="I40" s="2">
        <f>IF(AND(OR(ALL!$Q82="X",ALL!$R82="X",ALL!$S82="X"), ALL!$V82=0),ALL!I82,"")</f>
        <v>130</v>
      </c>
      <c r="J40" s="2">
        <f>IF(AND(OR(ALL!$Q82="X",ALL!$R82="X",ALL!$S82="X"), ALL!$V82=0),ALL!J82,"")</f>
        <v>50</v>
      </c>
      <c r="L40" s="4">
        <f>IF(AND(OR(ALL!$Q82="X",ALL!$R82="X",ALL!$S82="X"), ALL!$V82=0),ALL!L82,"")</f>
        <v>6.9230769230769234</v>
      </c>
      <c r="M40" s="4">
        <f>IF(AND(OR(ALL!$Q82="X",ALL!$R82="X",ALL!$S82="X"), ALL!$V82=0),ALL!M82,"")</f>
        <v>0.38461538461538464</v>
      </c>
      <c r="N40" s="4">
        <f>IF(AND(OR(ALL!$Q82="X",ALL!$R82="X",ALL!$S82="X"), ALL!$V82=0),ALL!N82,"")</f>
        <v>5.5555555555555552E-2</v>
      </c>
      <c r="O40" s="4"/>
      <c r="P40" s="4"/>
      <c r="Q40" s="2" t="str">
        <f>IF(AND(OR(ALL!$Q82="X",ALL!$R82="X",ALL!$S82="X"), ALL!$V82=0),ALL!Q82,"")</f>
        <v>X</v>
      </c>
      <c r="R40" s="2">
        <f>IF(AND(OR(ALL!$Q82="X",ALL!$R82="X",ALL!$S82="X"), ALL!$V82=0),ALL!R82,"")</f>
        <v>0</v>
      </c>
      <c r="S40" s="2">
        <f>IF(AND(OR(ALL!$Q82="X",ALL!$R82="X",ALL!$S82="X"), ALL!$V82=0),ALL!S82,"")</f>
        <v>0</v>
      </c>
      <c r="T40" s="2">
        <f>IF(AND(OR(ALL!$Q82="X",ALL!$R82="X",ALL!$S82="X"), ALL!$V82=0),ALL!T82,"")</f>
        <v>0</v>
      </c>
      <c r="U40" s="2">
        <f>IF(AND(OR(ALL!$Q82="X",ALL!$R82="X",ALL!$S82="X"), ALL!$V82=0),ALL!U82,"")</f>
        <v>0</v>
      </c>
      <c r="V40" s="2">
        <f>IF(AND(OR(ALL!$Q82="X",ALL!$R82="X",ALL!$S82="X"), ALL!$V82=0),ALL!V82,"")</f>
        <v>0</v>
      </c>
      <c r="W40" s="2">
        <f>IF(AND(OR(ALL!$Q82="X",ALL!$R82="X",ALL!$S82="X"), ALL!$V82=0),ALL!W82,"")</f>
        <v>0</v>
      </c>
      <c r="X40" s="2" t="str">
        <f>IF(AND(OR(ALL!$Q82="X",ALL!$R82="X",ALL!$S82="X"), ALL!$V82=0),ALL!X82,"")</f>
        <v>Pb</v>
      </c>
      <c r="Y40" s="6">
        <f>IF(AND(OR(ALL!$Q82="X",ALL!$R82="X",ALL!$S82="X"), ALL!$V82=0),ALL!Y82,"")</f>
        <v>215</v>
      </c>
      <c r="Z40" s="6">
        <f>IF(AND(OR(ALL!$Q82="X",ALL!$R82="X",ALL!$S82="X"), ALL!$V82=0),ALL!Z82,"")</f>
        <v>118</v>
      </c>
      <c r="AA40" s="2" t="str">
        <f>IF(AND(OR(ALL!$Q82="X",ALL!$R82="X",ALL!$S82="X"), ALL!$V82=0),ALL!AA82,"")</f>
        <v>-</v>
      </c>
      <c r="AB40" s="2">
        <f>IF(AND(OR(ALL!$Q82="X",ALL!$R82="X",ALL!$S82="X"), ALL!$V82=0),ALL!AB82,"")</f>
        <v>0</v>
      </c>
      <c r="AC40" s="1">
        <f>IF(AND(OR(ALL!$Q82="X",ALL!$R82="X",ALL!$S82="X"), ALL!$V82=0),ALL!AC82,"")</f>
        <v>0</v>
      </c>
    </row>
    <row r="41" spans="1:29" x14ac:dyDescent="0.25">
      <c r="A41" s="2">
        <f>IF(AND(OR(ALL!$Q81="X",ALL!$R81="X",ALL!$S81="X"), ALL!$V81=0),ALL!A81,"")</f>
        <v>80</v>
      </c>
      <c r="B41" t="str">
        <f>IF(AND(OR(ALL!$Q81="X",ALL!$R81="X",ALL!$S81="X"), ALL!$V81=0),ALL!B81,"")</f>
        <v>Kapidag</v>
      </c>
      <c r="C41" s="24">
        <f>IF(AND(OR(ALL!$Q81="X",ALL!$R81="X",ALL!$S81="X"), ALL!$V81=0),ALL!C81,"")</f>
        <v>40.380398</v>
      </c>
      <c r="D41" s="24">
        <f>IF(AND(OR(ALL!$Q81="X",ALL!$R81="X",ALL!$S81="X"), ALL!$V81=0),ALL!D81,"")</f>
        <v>27.888439000000002</v>
      </c>
      <c r="E41" s="5" t="str">
        <f>IF(AND(OR(ALL!$Q81="X",ALL!$R81="X",ALL!$S81="X"), ALL!$V81=0),ALL!E81,"")</f>
        <v>Cyzicos</v>
      </c>
      <c r="F41" s="5">
        <f>IF(AND(OR(ALL!$Q81="X",ALL!$R81="X",ALL!$S81="X"), ALL!$V81=0),ALL!F81,"")</f>
        <v>2891</v>
      </c>
      <c r="G41" s="1" t="str">
        <f>IF(AND(OR(ALL!$Q81="X",ALL!$R81="X",ALL!$S81="X"), ALL!$V81=0),ALL!G81,"")</f>
        <v>Turkey W</v>
      </c>
      <c r="H41" s="2">
        <f>IF(AND(OR(ALL!$Q81="X",ALL!$R81="X",ALL!$S81="X"), ALL!$V81=0),ALL!H81,"")</f>
        <v>30000</v>
      </c>
      <c r="I41" s="2">
        <f>IF(AND(OR(ALL!$Q81="X",ALL!$R81="X",ALL!$S81="X"), ALL!$V81=0),ALL!I81,"")</f>
        <v>1200</v>
      </c>
      <c r="J41" s="2">
        <f>IF(AND(OR(ALL!$Q81="X",ALL!$R81="X",ALL!$S81="X"), ALL!$V81=0),ALL!J81,"")</f>
        <v>1700</v>
      </c>
      <c r="L41" s="4">
        <f>IF(AND(OR(ALL!$Q81="X",ALL!$R81="X",ALL!$S81="X"), ALL!$V81=0),ALL!L81,"")</f>
        <v>25</v>
      </c>
      <c r="M41" s="4">
        <f>IF(AND(OR(ALL!$Q81="X",ALL!$R81="X",ALL!$S81="X"), ALL!$V81=0),ALL!M81,"")</f>
        <v>1.4166666666666667</v>
      </c>
      <c r="N41" s="4">
        <f>IF(AND(OR(ALL!$Q81="X",ALL!$R81="X",ALL!$S81="X"), ALL!$V81=0),ALL!N81,"")</f>
        <v>5.6666666666666664E-2</v>
      </c>
      <c r="O41" s="4"/>
      <c r="P41" s="4"/>
      <c r="Q41" s="2" t="str">
        <f>IF(AND(OR(ALL!$Q81="X",ALL!$R81="X",ALL!$S81="X"), ALL!$V81=0),ALL!Q81,"")</f>
        <v>X</v>
      </c>
      <c r="R41" s="2">
        <f>IF(AND(OR(ALL!$Q81="X",ALL!$R81="X",ALL!$S81="X"), ALL!$V81=0),ALL!R81,"")</f>
        <v>0</v>
      </c>
      <c r="S41" s="2">
        <f>IF(AND(OR(ALL!$Q81="X",ALL!$R81="X",ALL!$S81="X"), ALL!$V81=0),ALL!S81,"")</f>
        <v>0</v>
      </c>
      <c r="T41" s="2">
        <f>IF(AND(OR(ALL!$Q81="X",ALL!$R81="X",ALL!$S81="X"), ALL!$V81=0),ALL!T81,"")</f>
        <v>0</v>
      </c>
      <c r="U41" s="2">
        <f>IF(AND(OR(ALL!$Q81="X",ALL!$R81="X",ALL!$S81="X"), ALL!$V81=0),ALL!U81,"")</f>
        <v>0</v>
      </c>
      <c r="V41" s="2">
        <f>IF(AND(OR(ALL!$Q81="X",ALL!$R81="X",ALL!$S81="X"), ALL!$V81=0),ALL!V81,"")</f>
        <v>0</v>
      </c>
      <c r="W41" s="2">
        <f>IF(AND(OR(ALL!$Q81="X",ALL!$R81="X",ALL!$S81="X"), ALL!$V81=0),ALL!W81,"")</f>
        <v>0</v>
      </c>
      <c r="X41" s="6" t="str">
        <f>IF(AND(OR(ALL!$Q81="X",ALL!$R81="X",ALL!$S81="X"), ALL!$V81=0),ALL!X81,"")</f>
        <v>Sd</v>
      </c>
      <c r="Y41" s="6">
        <f>IF(AND(OR(ALL!$Q81="X",ALL!$R81="X",ALL!$S81="X"), ALL!$V81=0),ALL!Y81,"")</f>
        <v>95</v>
      </c>
      <c r="Z41" s="6">
        <f>IF(AND(OR(ALL!$Q81="X",ALL!$R81="X",ALL!$S81="X"), ALL!$V81=0),ALL!Z81,"")</f>
        <v>165</v>
      </c>
      <c r="AA41" s="6" t="str">
        <f>IF(AND(OR(ALL!$Q81="X",ALL!$R81="X",ALL!$S81="X"), ALL!$V81=0),ALL!AA81,"")</f>
        <v>-</v>
      </c>
      <c r="AB41" s="6" t="str">
        <f>IF(AND(OR(ALL!$Q81="X",ALL!$R81="X",ALL!$S81="X"), ALL!$V81=0),ALL!AB81,"")</f>
        <v>X</v>
      </c>
      <c r="AC41" s="1" t="str">
        <f>IF(AND(OR(ALL!$Q81="X",ALL!$R81="X",ALL!$S81="X"), ALL!$V81=0),ALL!AC81,"")</f>
        <v>Cyzicos island is a monster !</v>
      </c>
    </row>
    <row r="42" spans="1:29" x14ac:dyDescent="0.25">
      <c r="A42" s="2">
        <f>IF(AND(OR(ALL!$Q126="X",ALL!$R126="X",ALL!$S126="X"), ALL!$V126=0),ALL!A126,"")</f>
        <v>125</v>
      </c>
      <c r="B42" t="str">
        <f>IF(AND(OR(ALL!$Q126="X",ALL!$R126="X",ALL!$S126="X"), ALL!$V126=0),ALL!B126,"")</f>
        <v>Sidi Ferruch</v>
      </c>
      <c r="C42" s="24">
        <f>IF(AND(OR(ALL!$Q126="X",ALL!$R126="X",ALL!$S126="X"), ALL!$V126=0),ALL!C126,"")</f>
        <v>36.758851</v>
      </c>
      <c r="D42" s="24">
        <f>IF(AND(OR(ALL!$Q126="X",ALL!$R126="X",ALL!$S126="X"), ALL!$V126=0),ALL!D126,"")</f>
        <v>2.8467169999999999</v>
      </c>
      <c r="E42" s="5" t="str">
        <f>IF(AND(OR(ALL!$Q126="X",ALL!$R126="X",ALL!$S126="X"), ALL!$V126=0),ALL!E126,"")</f>
        <v>Obori?</v>
      </c>
      <c r="F42" s="5">
        <f>IF(AND(OR(ALL!$Q126="X",ALL!$R126="X",ALL!$S126="X"), ALL!$V126=0),ALL!F126,"")</f>
        <v>4233</v>
      </c>
      <c r="G42" s="1" t="str">
        <f>IF(AND(OR(ALL!$Q126="X",ALL!$R126="X",ALL!$S126="X"), ALL!$V126=0),ALL!G126,"")</f>
        <v>Algeria</v>
      </c>
      <c r="H42" s="2">
        <f>IF(AND(OR(ALL!$Q126="X",ALL!$R126="X",ALL!$S126="X"), ALL!$V126=0),ALL!H126,"")</f>
        <v>1200</v>
      </c>
      <c r="I42" s="2">
        <f>IF(AND(OR(ALL!$Q126="X",ALL!$R126="X",ALL!$S126="X"), ALL!$V126=0),ALL!I126,"")</f>
        <v>1800</v>
      </c>
      <c r="J42" s="2">
        <f>IF(AND(OR(ALL!$Q126="X",ALL!$R126="X",ALL!$S126="X"), ALL!$V126=0),ALL!J126,"")</f>
        <v>580</v>
      </c>
      <c r="L42" s="4">
        <f>IF(AND(OR(ALL!$Q126="X",ALL!$R126="X",ALL!$S126="X"), ALL!$V126=0),ALL!L126,"")</f>
        <v>0.66666666666666663</v>
      </c>
      <c r="M42" s="4">
        <f>IF(AND(OR(ALL!$Q126="X",ALL!$R126="X",ALL!$S126="X"), ALL!$V126=0),ALL!M126,"")</f>
        <v>0.32222222222222224</v>
      </c>
      <c r="N42" s="4">
        <f>IF(AND(OR(ALL!$Q126="X",ALL!$R126="X",ALL!$S126="X"), ALL!$V126=0),ALL!N126,"")</f>
        <v>0.48333333333333334</v>
      </c>
      <c r="O42" s="4"/>
      <c r="P42" s="4"/>
      <c r="Q42" s="2">
        <f>IF(AND(OR(ALL!$Q126="X",ALL!$R126="X",ALL!$S126="X"), ALL!$V126=0),ALL!Q126,"")</f>
        <v>0</v>
      </c>
      <c r="R42" s="2" t="str">
        <f>IF(AND(OR(ALL!$Q126="X",ALL!$R126="X",ALL!$S126="X"), ALL!$V126=0),ALL!R126,"")</f>
        <v>X</v>
      </c>
      <c r="S42" s="2">
        <f>IF(AND(OR(ALL!$Q126="X",ALL!$R126="X",ALL!$S126="X"), ALL!$V126=0),ALL!S126,"")</f>
        <v>0</v>
      </c>
      <c r="T42" s="2">
        <f>IF(AND(OR(ALL!$Q126="X",ALL!$R126="X",ALL!$S126="X"), ALL!$V126=0),ALL!T126,"")</f>
        <v>0</v>
      </c>
      <c r="U42" s="2">
        <f>IF(AND(OR(ALL!$Q126="X",ALL!$R126="X",ALL!$S126="X"), ALL!$V126=0),ALL!U126,"")</f>
        <v>0</v>
      </c>
      <c r="V42" s="2">
        <f>IF(AND(OR(ALL!$Q126="X",ALL!$R126="X",ALL!$S126="X"), ALL!$V126=0),ALL!V126,"")</f>
        <v>0</v>
      </c>
      <c r="W42" s="2">
        <f>IF(AND(OR(ALL!$Q126="X",ALL!$R126="X",ALL!$S126="X"), ALL!$V126=0),ALL!W126,"")</f>
        <v>0</v>
      </c>
      <c r="X42" s="2" t="str">
        <f>IF(AND(OR(ALL!$Q126="X",ALL!$R126="X",ALL!$S126="X"), ALL!$V126=0),ALL!X126,"")</f>
        <v>Sd</v>
      </c>
      <c r="Y42" s="6">
        <f>IF(AND(OR(ALL!$Q126="X",ALL!$R126="X",ALL!$S126="X"), ALL!$V126=0),ALL!Y126,"")</f>
        <v>62</v>
      </c>
      <c r="Z42" s="6">
        <f>IF(AND(OR(ALL!$Q126="X",ALL!$R126="X",ALL!$S126="X"), ALL!$V126=0),ALL!Z126,"")</f>
        <v>138</v>
      </c>
      <c r="AA42" s="6">
        <f>IF(AND(OR(ALL!$Q126="X",ALL!$R126="X",ALL!$S126="X"), ALL!$V126=0),ALL!AA126,"")</f>
        <v>40</v>
      </c>
      <c r="AB42" s="6">
        <f>IF(AND(OR(ALL!$Q126="X",ALL!$R126="X",ALL!$S126="X"), ALL!$V126=0),ALL!AB126,"")</f>
        <v>0</v>
      </c>
      <c r="AC42" s="1">
        <f>IF(AND(OR(ALL!$Q126="X",ALL!$R126="X",ALL!$S126="X"), ALL!$V126=0),ALL!AC126,"")</f>
        <v>0</v>
      </c>
    </row>
    <row r="43" spans="1:29" x14ac:dyDescent="0.25">
      <c r="A43" s="2">
        <f>IF(AND(OR(ALL!$Q47="X",ALL!$R47="X",ALL!$S47="X"), ALL!$V47=0),ALL!A47,"")</f>
        <v>46</v>
      </c>
      <c r="B43" t="str">
        <f>IF(AND(OR(ALL!$Q47="X",ALL!$R47="X",ALL!$S47="X"), ALL!$V47=0),ALL!B47,"")</f>
        <v>Circeo</v>
      </c>
      <c r="C43" s="24">
        <f>IF(AND(OR(ALL!$Q47="X",ALL!$R47="X",ALL!$S47="X"), ALL!$V47=0),ALL!C47,"")</f>
        <v>41.258094</v>
      </c>
      <c r="D43" s="24">
        <f>IF(AND(OR(ALL!$Q47="X",ALL!$R47="X",ALL!$S47="X"), ALL!$V47=0),ALL!D47,"")</f>
        <v>13.072224</v>
      </c>
      <c r="E43" s="1" t="str">
        <f>IF(AND(OR(ALL!$Q47="X",ALL!$R47="X",ALL!$S47="X"), ALL!$V47=0),ALL!E47,"")</f>
        <v>Circaeum prom.</v>
      </c>
      <c r="F43" s="1">
        <f>IF(AND(OR(ALL!$Q47="X",ALL!$R47="X",ALL!$S47="X"), ALL!$V47=0),ALL!F47,"")</f>
        <v>953</v>
      </c>
      <c r="G43" s="1" t="str">
        <f>IF(AND(OR(ALL!$Q47="X",ALL!$R47="X",ALL!$S47="X"), ALL!$V47=0),ALL!G47,"")</f>
        <v>Italy W</v>
      </c>
      <c r="H43" s="2">
        <f>IF(AND(OR(ALL!$Q47="X",ALL!$R47="X",ALL!$S47="X"), ALL!$V47=0),ALL!H47,"")</f>
        <v>5800</v>
      </c>
      <c r="I43" s="2">
        <f>IF(AND(OR(ALL!$Q47="X",ALL!$R47="X",ALL!$S47="X"), ALL!$V47=0),ALL!I47,"")</f>
        <v>9000</v>
      </c>
      <c r="J43" s="2">
        <f>IF(AND(OR(ALL!$Q47="X",ALL!$R47="X",ALL!$S47="X"), ALL!$V47=0),ALL!J47,"")</f>
        <v>5500</v>
      </c>
      <c r="L43" s="4">
        <f>IF(AND(OR(ALL!$Q47="X",ALL!$R47="X",ALL!$S47="X"), ALL!$V47=0),ALL!L47,"")</f>
        <v>0.64444444444444449</v>
      </c>
      <c r="M43" s="4">
        <f>IF(AND(OR(ALL!$Q47="X",ALL!$R47="X",ALL!$S47="X"), ALL!$V47=0),ALL!M47,"")</f>
        <v>0.61111111111111116</v>
      </c>
      <c r="N43" s="4">
        <f>IF(AND(OR(ALL!$Q47="X",ALL!$R47="X",ALL!$S47="X"), ALL!$V47=0),ALL!N47,"")</f>
        <v>0.94827586206896552</v>
      </c>
      <c r="O43" s="4"/>
      <c r="P43" s="4"/>
      <c r="Q43" s="2">
        <f>IF(AND(OR(ALL!$Q47="X",ALL!$R47="X",ALL!$S47="X"), ALL!$V47=0),ALL!Q47,"")</f>
        <v>0</v>
      </c>
      <c r="R43" s="2" t="str">
        <f>IF(AND(OR(ALL!$Q47="X",ALL!$R47="X",ALL!$S47="X"), ALL!$V47=0),ALL!R47,"")</f>
        <v>X</v>
      </c>
      <c r="S43" s="2">
        <f>IF(AND(OR(ALL!$Q47="X",ALL!$R47="X",ALL!$S47="X"), ALL!$V47=0),ALL!S47,"")</f>
        <v>0</v>
      </c>
      <c r="T43" s="2">
        <f>IF(AND(OR(ALL!$Q47="X",ALL!$R47="X",ALL!$S47="X"), ALL!$V47=0),ALL!T47,"")</f>
        <v>0</v>
      </c>
      <c r="U43" s="2">
        <f>IF(AND(OR(ALL!$Q47="X",ALL!$R47="X",ALL!$S47="X"), ALL!$V47=0),ALL!U47,"")</f>
        <v>0</v>
      </c>
      <c r="V43" s="2">
        <f>IF(AND(OR(ALL!$Q47="X",ALL!$R47="X",ALL!$S47="X"), ALL!$V47=0),ALL!V47,"")</f>
        <v>0</v>
      </c>
      <c r="W43" s="2">
        <f>IF(AND(OR(ALL!$Q47="X",ALL!$R47="X",ALL!$S47="X"), ALL!$V47=0),ALL!W47,"")</f>
        <v>0</v>
      </c>
      <c r="X43" s="2" t="str">
        <f>IF(AND(OR(ALL!$Q47="X",ALL!$R47="X",ALL!$S47="X"), ALL!$V47=0),ALL!X47,"")</f>
        <v>Sd</v>
      </c>
      <c r="Y43" s="6">
        <f>IF(AND(OR(ALL!$Q47="X",ALL!$R47="X",ALL!$S47="X"), ALL!$V47=0),ALL!Y47,"")</f>
        <v>105</v>
      </c>
      <c r="Z43" s="6">
        <f>IF(AND(OR(ALL!$Q47="X",ALL!$R47="X",ALL!$S47="X"), ALL!$V47=0),ALL!Z47,"")</f>
        <v>15</v>
      </c>
      <c r="AA43" s="6" t="str">
        <f>IF(AND(OR(ALL!$Q47="X",ALL!$R47="X",ALL!$S47="X"), ALL!$V47=0),ALL!AA47,"")</f>
        <v>-</v>
      </c>
      <c r="AB43" s="6">
        <f>IF(AND(OR(ALL!$Q47="X",ALL!$R47="X",ALL!$S47="X"), ALL!$V47=0),ALL!AB47,"")</f>
        <v>0</v>
      </c>
      <c r="AC43" s="1">
        <f>IF(AND(OR(ALL!$Q47="X",ALL!$R47="X",ALL!$S47="X"), ALL!$V47=0),ALL!AC47,"")</f>
        <v>0</v>
      </c>
    </row>
    <row r="44" spans="1:29" x14ac:dyDescent="0.25">
      <c r="A44" s="2">
        <f>IF(AND(OR(ALL!$Q122="X",ALL!$R122="X",ALL!$S122="X"), ALL!$V122=0),ALL!A122,"")</f>
        <v>121</v>
      </c>
      <c r="B44" t="str">
        <f>IF(AND(OR(ALL!$Q122="X",ALL!$R122="X",ALL!$S122="X"), ALL!$V122=0),ALL!B122,"")</f>
        <v>Carthage</v>
      </c>
      <c r="C44" s="24">
        <f>IF(AND(OR(ALL!$Q122="X",ALL!$R122="X",ALL!$S122="X"), ALL!$V122=0),ALL!C122,"")</f>
        <v>36.864272999999997</v>
      </c>
      <c r="D44" s="24">
        <f>IF(AND(OR(ALL!$Q122="X",ALL!$R122="X",ALL!$S122="X"), ALL!$V122=0),ALL!D122,"")</f>
        <v>10.265826000000001</v>
      </c>
      <c r="E44" s="1" t="str">
        <f>IF(AND(OR(ALL!$Q122="X",ALL!$R122="X",ALL!$S122="X"), ALL!$V122=0),ALL!E122,"")</f>
        <v>Carthage</v>
      </c>
      <c r="F44" s="1">
        <f>IF(AND(OR(ALL!$Q122="X",ALL!$R122="X",ALL!$S122="X"), ALL!$V122=0),ALL!F122,"")</f>
        <v>4177</v>
      </c>
      <c r="G44" s="1" t="str">
        <f>IF(AND(OR(ALL!$Q122="X",ALL!$R122="X",ALL!$S122="X"), ALL!$V122=0),ALL!G122,"")</f>
        <v>Tunisia</v>
      </c>
      <c r="H44" s="2">
        <f>IF(AND(OR(ALL!$Q122="X",ALL!$R122="X",ALL!$S122="X"), ALL!$V122=0),ALL!H122,"")</f>
        <v>8500</v>
      </c>
      <c r="I44" s="2">
        <f>IF(AND(OR(ALL!$Q122="X",ALL!$R122="X",ALL!$S122="X"), ALL!$V122=0),ALL!I122,"")</f>
        <v>12000</v>
      </c>
      <c r="J44" s="2">
        <f>IF(AND(OR(ALL!$Q122="X",ALL!$R122="X",ALL!$S122="X"), ALL!$V122=0),ALL!J122,"")</f>
        <v>5100</v>
      </c>
      <c r="L44" s="4">
        <f>IF(AND(OR(ALL!$Q122="X",ALL!$R122="X",ALL!$S122="X"), ALL!$V122=0),ALL!L122,"")</f>
        <v>0.70833333333333337</v>
      </c>
      <c r="M44" s="4">
        <f>IF(AND(OR(ALL!$Q122="X",ALL!$R122="X",ALL!$S122="X"), ALL!$V122=0),ALL!M122,"")</f>
        <v>0.42499999999999999</v>
      </c>
      <c r="N44" s="4">
        <f>IF(AND(OR(ALL!$Q122="X",ALL!$R122="X",ALL!$S122="X"), ALL!$V122=0),ALL!N122,"")</f>
        <v>0.6</v>
      </c>
      <c r="O44" s="4"/>
      <c r="P44" s="4"/>
      <c r="Q44" s="2">
        <f>IF(AND(OR(ALL!$Q122="X",ALL!$R122="X",ALL!$S122="X"), ALL!$V122=0),ALL!Q122,"")</f>
        <v>0</v>
      </c>
      <c r="R44" s="2" t="str">
        <f>IF(AND(OR(ALL!$Q122="X",ALL!$R122="X",ALL!$S122="X"), ALL!$V122=0),ALL!R122,"")</f>
        <v>X</v>
      </c>
      <c r="S44" s="2">
        <f>IF(AND(OR(ALL!$Q122="X",ALL!$R122="X",ALL!$S122="X"), ALL!$V122=0),ALL!S122,"")</f>
        <v>0</v>
      </c>
      <c r="T44" s="2">
        <f>IF(AND(OR(ALL!$Q122="X",ALL!$R122="X",ALL!$S122="X"), ALL!$V122=0),ALL!T122,"")</f>
        <v>0</v>
      </c>
      <c r="U44" s="2">
        <f>IF(AND(OR(ALL!$Q122="X",ALL!$R122="X",ALL!$S122="X"), ALL!$V122=0),ALL!U122,"")</f>
        <v>0</v>
      </c>
      <c r="V44" s="2">
        <f>IF(AND(OR(ALL!$Q122="X",ALL!$R122="X",ALL!$S122="X"), ALL!$V122=0),ALL!V122,"")</f>
        <v>0</v>
      </c>
      <c r="W44" s="2">
        <f>IF(AND(OR(ALL!$Q122="X",ALL!$R122="X",ALL!$S122="X"), ALL!$V122=0),ALL!W122,"")</f>
        <v>0</v>
      </c>
      <c r="X44" s="2" t="str">
        <f>IF(AND(OR(ALL!$Q122="X",ALL!$R122="X",ALL!$S122="X"), ALL!$V122=0),ALL!X122,"")</f>
        <v>Sd</v>
      </c>
      <c r="Y44" s="2">
        <f>IF(AND(OR(ALL!$Q122="X",ALL!$R122="X",ALL!$S122="X"), ALL!$V122=0),ALL!Y122,"")</f>
        <v>132</v>
      </c>
      <c r="Z44" s="2">
        <f>IF(AND(OR(ALL!$Q122="X",ALL!$R122="X",ALL!$S122="X"), ALL!$V122=0),ALL!Z122,"")</f>
        <v>260</v>
      </c>
      <c r="AA44" s="2" t="str">
        <f>IF(AND(OR(ALL!$Q122="X",ALL!$R122="X",ALL!$S122="X"), ALL!$V122=0),ALL!AA122,"")</f>
        <v>-</v>
      </c>
      <c r="AB44" s="2">
        <f>IF(AND(OR(ALL!$Q122="X",ALL!$R122="X",ALL!$S122="X"), ALL!$V122=0),ALL!AB122,"")</f>
        <v>0</v>
      </c>
      <c r="AC44" s="1" t="str">
        <f>IF(AND(OR(ALL!$Q122="X",ALL!$R122="X",ALL!$S122="X"), ALL!$V122=0),ALL!AC122,"")</f>
        <v>headland with 2 wave climates</v>
      </c>
    </row>
    <row r="45" spans="1:29" x14ac:dyDescent="0.25">
      <c r="A45" s="2">
        <f>IF(AND(OR(ALL!$Q120="X",ALL!$R120="X",ALL!$S120="X"), ALL!$V120=0),ALL!A120,"")</f>
        <v>119</v>
      </c>
      <c r="B45" t="str">
        <f>IF(AND(OR(ALL!$Q120="X",ALL!$R120="X",ALL!$S120="X"), ALL!$V120=0),ALL!B120,"")</f>
        <v>Mahdia</v>
      </c>
      <c r="C45" s="24">
        <f>IF(AND(OR(ALL!$Q120="X",ALL!$R120="X",ALL!$S120="X"), ALL!$V120=0),ALL!C120,"")</f>
        <v>35.503667999999998</v>
      </c>
      <c r="D45" s="24">
        <f>IF(AND(OR(ALL!$Q120="X",ALL!$R120="X",ALL!$S120="X"), ALL!$V120=0),ALL!D120,"")</f>
        <v>11.069478</v>
      </c>
      <c r="E45" s="1" t="str">
        <f>IF(AND(OR(ALL!$Q120="X",ALL!$R120="X",ALL!$S120="X"), ALL!$V120=0),ALL!E120,"")</f>
        <v>Gummi</v>
      </c>
      <c r="F45" s="1">
        <f>IF(AND(OR(ALL!$Q120="X",ALL!$R120="X",ALL!$S120="X"), ALL!$V120=0),ALL!F120,"")</f>
        <v>4136</v>
      </c>
      <c r="G45" s="1" t="str">
        <f>IF(AND(OR(ALL!$Q120="X",ALL!$R120="X",ALL!$S120="X"), ALL!$V120=0),ALL!G120,"")</f>
        <v>Tunisia</v>
      </c>
      <c r="H45" s="2">
        <f>IF(AND(OR(ALL!$Q120="X",ALL!$R120="X",ALL!$S120="X"), ALL!$V120=0),ALL!H120,"")</f>
        <v>450</v>
      </c>
      <c r="I45" s="2">
        <f>IF(AND(OR(ALL!$Q120="X",ALL!$R120="X",ALL!$S120="X"), ALL!$V120=0),ALL!I120,"")</f>
        <v>600</v>
      </c>
      <c r="J45" s="2">
        <f>IF(AND(OR(ALL!$Q120="X",ALL!$R120="X",ALL!$S120="X"), ALL!$V120=0),ALL!J120,"")</f>
        <v>300</v>
      </c>
      <c r="L45" s="4">
        <f>IF(AND(OR(ALL!$Q120="X",ALL!$R120="X",ALL!$S120="X"), ALL!$V120=0),ALL!L120,"")</f>
        <v>0.75</v>
      </c>
      <c r="M45" s="4">
        <f>IF(AND(OR(ALL!$Q120="X",ALL!$R120="X",ALL!$S120="X"), ALL!$V120=0),ALL!M120,"")</f>
        <v>0.5</v>
      </c>
      <c r="N45" s="4">
        <f>IF(AND(OR(ALL!$Q120="X",ALL!$R120="X",ALL!$S120="X"), ALL!$V120=0),ALL!N120,"")</f>
        <v>0.66666666666666663</v>
      </c>
      <c r="O45" s="4"/>
      <c r="P45" s="4"/>
      <c r="Q45" s="2">
        <f>IF(AND(OR(ALL!$Q120="X",ALL!$R120="X",ALL!$S120="X"), ALL!$V120=0),ALL!Q120,"")</f>
        <v>0</v>
      </c>
      <c r="R45" s="2" t="str">
        <f>IF(AND(OR(ALL!$Q120="X",ALL!$R120="X",ALL!$S120="X"), ALL!$V120=0),ALL!R120,"")</f>
        <v>X</v>
      </c>
      <c r="S45" s="2">
        <f>IF(AND(OR(ALL!$Q120="X",ALL!$R120="X",ALL!$S120="X"), ALL!$V120=0),ALL!S120,"")</f>
        <v>0</v>
      </c>
      <c r="T45" s="2">
        <f>IF(AND(OR(ALL!$Q120="X",ALL!$R120="X",ALL!$S120="X"), ALL!$V120=0),ALL!T120,"")</f>
        <v>0</v>
      </c>
      <c r="U45" s="2">
        <f>IF(AND(OR(ALL!$Q120="X",ALL!$R120="X",ALL!$S120="X"), ALL!$V120=0),ALL!U120,"")</f>
        <v>0</v>
      </c>
      <c r="V45" s="2">
        <f>IF(AND(OR(ALL!$Q120="X",ALL!$R120="X",ALL!$S120="X"), ALL!$V120=0),ALL!V120,"")</f>
        <v>0</v>
      </c>
      <c r="W45" s="2">
        <f>IF(AND(OR(ALL!$Q120="X",ALL!$R120="X",ALL!$S120="X"), ALL!$V120=0),ALL!W120,"")</f>
        <v>0</v>
      </c>
      <c r="X45" s="2" t="str">
        <f>IF(AND(OR(ALL!$Q120="X",ALL!$R120="X",ALL!$S120="X"), ALL!$V120=0),ALL!X120,"")</f>
        <v>Sd</v>
      </c>
      <c r="Y45" s="2">
        <f>IF(AND(OR(ALL!$Q120="X",ALL!$R120="X",ALL!$S120="X"), ALL!$V120=0),ALL!Y120,"")</f>
        <v>157</v>
      </c>
      <c r="Z45" s="2">
        <f>IF(AND(OR(ALL!$Q120="X",ALL!$R120="X",ALL!$S120="X"), ALL!$V120=0),ALL!Z120,"")</f>
        <v>255</v>
      </c>
      <c r="AA45" s="6">
        <f>IF(AND(OR(ALL!$Q120="X",ALL!$R120="X",ALL!$S120="X"), ALL!$V120=0),ALL!AA120,"")</f>
        <v>176</v>
      </c>
      <c r="AB45" s="6">
        <f>IF(AND(OR(ALL!$Q120="X",ALL!$R120="X",ALL!$S120="X"), ALL!$V120=0),ALL!AB120,"")</f>
        <v>0</v>
      </c>
      <c r="AC45" s="1" t="str">
        <f>IF(AND(OR(ALL!$Q120="X",ALL!$R120="X",ALL!$S120="X"), ALL!$V120=0),ALL!AC120,"")</f>
        <v>D=600 m can be discussed (but see FIG)</v>
      </c>
    </row>
    <row r="46" spans="1:29" x14ac:dyDescent="0.25">
      <c r="A46" s="2">
        <f>IF(AND(OR(ALL!$Q43="X",ALL!$R43="X",ALL!$S43="X"), ALL!$V43=0),ALL!A43,"")</f>
        <v>42</v>
      </c>
      <c r="B46" t="str">
        <f>IF(AND(OR(ALL!$Q43="X",ALL!$R43="X",ALL!$S43="X"), ALL!$V43=0),ALL!B43,"")</f>
        <v>Piombino</v>
      </c>
      <c r="C46" s="24">
        <f>IF(AND(OR(ALL!$Q43="X",ALL!$R43="X",ALL!$S43="X"), ALL!$V43=0),ALL!C43,"")</f>
        <v>42.975999999999999</v>
      </c>
      <c r="D46" s="24">
        <f>IF(AND(OR(ALL!$Q43="X",ALL!$R43="X",ALL!$S43="X"), ALL!$V43=0),ALL!D43,"")</f>
        <v>10.545999999999999</v>
      </c>
      <c r="E46" s="1" t="str">
        <f>IF(AND(OR(ALL!$Q43="X",ALL!$R43="X",ALL!$S43="X"), ALL!$V43=0),ALL!E43,"")</f>
        <v>Populonio</v>
      </c>
      <c r="F46" s="1">
        <f>IF(AND(OR(ALL!$Q43="X",ALL!$R43="X",ALL!$S43="X"), ALL!$V43=0),ALL!F43,"")</f>
        <v>859</v>
      </c>
      <c r="G46" s="1" t="str">
        <f>IF(AND(OR(ALL!$Q43="X",ALL!$R43="X",ALL!$S43="X"), ALL!$V43=0),ALL!G43,"")</f>
        <v>Italy W</v>
      </c>
      <c r="H46" s="2">
        <f>IF(AND(OR(ALL!$Q43="X",ALL!$R43="X",ALL!$S43="X"), ALL!$V43=0),ALL!H43,"")</f>
        <v>9000</v>
      </c>
      <c r="I46" s="2">
        <f>IF(AND(OR(ALL!$Q43="X",ALL!$R43="X",ALL!$S43="X"), ALL!$V43=0),ALL!I43,"")</f>
        <v>11000</v>
      </c>
      <c r="J46" s="2">
        <f>IF(AND(OR(ALL!$Q43="X",ALL!$R43="X",ALL!$S43="X"), ALL!$V43=0),ALL!J43,"")</f>
        <v>6100</v>
      </c>
      <c r="K46" s="2">
        <f>IF(AND(OR(ALL!$Q43="X",ALL!$R43="X",ALL!$S43="X"), ALL!$V43=0),ALL!K43,"")</f>
        <v>0</v>
      </c>
      <c r="L46" s="4">
        <f>IF(AND(OR(ALL!$Q43="X",ALL!$R43="X",ALL!$S43="X"), ALL!$V43=0),ALL!L43,"")</f>
        <v>0.81818181818181823</v>
      </c>
      <c r="M46" s="4">
        <f>IF(AND(OR(ALL!$Q43="X",ALL!$R43="X",ALL!$S43="X"), ALL!$V43=0),ALL!M43,"")</f>
        <v>0.55454545454545456</v>
      </c>
      <c r="N46" s="4">
        <f>IF(AND(OR(ALL!$Q43="X",ALL!$R43="X",ALL!$S43="X"), ALL!$V43=0),ALL!N43,"")</f>
        <v>0.67777777777777781</v>
      </c>
      <c r="O46" s="4" t="str">
        <f>IF(AND(OR(ALL!$Q43="X",ALL!$R43="X",ALL!$S43="X"), ALL!$V43=0),ALL!O43,"")</f>
        <v/>
      </c>
      <c r="P46" s="4" t="str">
        <f>IF(AND(OR(ALL!$Q43="X",ALL!$R43="X",ALL!$S43="X"), ALL!$V43=0),ALL!P43,"")</f>
        <v/>
      </c>
      <c r="Q46" s="2">
        <f>IF(AND(OR(ALL!$Q43="X",ALL!$R43="X",ALL!$S43="X"), ALL!$V43=0),ALL!Q43,"")</f>
        <v>0</v>
      </c>
      <c r="R46" s="2" t="str">
        <f>IF(AND(OR(ALL!$Q43="X",ALL!$R43="X",ALL!$S43="X"), ALL!$V43=0),ALL!R43,"")</f>
        <v>X</v>
      </c>
      <c r="S46" s="2">
        <f>IF(AND(OR(ALL!$Q43="X",ALL!$R43="X",ALL!$S43="X"), ALL!$V43=0),ALL!S43,"")</f>
        <v>0</v>
      </c>
      <c r="T46" s="2">
        <f>IF(AND(OR(ALL!$Q43="X",ALL!$R43="X",ALL!$S43="X"), ALL!$V43=0),ALL!T43,"")</f>
        <v>0</v>
      </c>
      <c r="U46" s="2">
        <f>IF(AND(OR(ALL!$Q43="X",ALL!$R43="X",ALL!$S43="X"), ALL!$V43=0),ALL!U43,"")</f>
        <v>0</v>
      </c>
      <c r="V46" s="2">
        <f>IF(AND(OR(ALL!$Q43="X",ALL!$R43="X",ALL!$S43="X"), ALL!$V43=0),ALL!V43,"")</f>
        <v>0</v>
      </c>
      <c r="W46" s="2">
        <f>IF(AND(OR(ALL!$Q43="X",ALL!$R43="X",ALL!$S43="X"), ALL!$V43=0),ALL!W43,"")</f>
        <v>0</v>
      </c>
      <c r="X46" s="2" t="str">
        <f>IF(AND(OR(ALL!$Q43="X",ALL!$R43="X",ALL!$S43="X"), ALL!$V43=0),ALL!X43,"")</f>
        <v>Sd</v>
      </c>
      <c r="Y46" s="2">
        <f>IF(AND(OR(ALL!$Q43="X",ALL!$R43="X",ALL!$S43="X"), ALL!$V43=0),ALL!Y43,"")</f>
        <v>150</v>
      </c>
      <c r="Z46" s="2">
        <f>IF(AND(OR(ALL!$Q43="X",ALL!$R43="X",ALL!$S43="X"), ALL!$V43=0),ALL!Z43,"")</f>
        <v>230</v>
      </c>
      <c r="AA46" s="6" t="str">
        <f>IF(AND(OR(ALL!$Q43="X",ALL!$R43="X",ALL!$S43="X"), ALL!$V43=0),ALL!AA43,"")</f>
        <v>-</v>
      </c>
      <c r="AB46" s="6">
        <f>IF(AND(OR(ALL!$Q43="X",ALL!$R43="X",ALL!$S43="X"), ALL!$V43=0),ALL!AB43,"")</f>
        <v>0</v>
      </c>
      <c r="AC46" s="1" t="str">
        <f>IF(AND(OR(ALL!$Q43="X",ALL!$R43="X",ALL!$S43="X"), ALL!$V43=0),ALL!AC43,"")</f>
        <v>headland with 2 wave climates</v>
      </c>
    </row>
    <row r="47" spans="1:29" x14ac:dyDescent="0.25">
      <c r="A47" s="2">
        <f>IF(AND(OR(ALL!$Q18="X",ALL!$R18="X",ALL!$S18="X"), ALL!$V18=0),ALL!A18,"")</f>
        <v>17</v>
      </c>
      <c r="B47" t="str">
        <f>IF(AND(OR(ALL!$Q18="X",ALL!$R18="X",ALL!$S18="X"), ALL!$V18=0),ALL!B18,"")</f>
        <v>Peniscola</v>
      </c>
      <c r="C47" s="24">
        <f>IF(AND(OR(ALL!$Q18="X",ALL!$R18="X",ALL!$S18="X"), ALL!$V18=0),ALL!C18,"")</f>
        <v>40.358772999999999</v>
      </c>
      <c r="D47" s="24">
        <f>IF(AND(OR(ALL!$Q18="X",ALL!$R18="X",ALL!$S18="X"), ALL!$V18=0),ALL!D18,"")</f>
        <v>0.40360800000000002</v>
      </c>
      <c r="E47" s="1" t="str">
        <f>IF(AND(OR(ALL!$Q18="X",ALL!$R18="X",ALL!$S18="X"), ALL!$V18=0),ALL!E18,"")</f>
        <v>Tyreche</v>
      </c>
      <c r="F47" s="1">
        <f>IF(AND(OR(ALL!$Q18="X",ALL!$R18="X",ALL!$S18="X"), ALL!$V18=0),ALL!F18,"")</f>
        <v>416.1</v>
      </c>
      <c r="G47" s="1" t="str">
        <f>IF(AND(OR(ALL!$Q18="X",ALL!$R18="X",ALL!$S18="X"), ALL!$V18=0),ALL!G18,"")</f>
        <v>Spain E</v>
      </c>
      <c r="H47" s="2">
        <f>IF(AND(OR(ALL!$Q18="X",ALL!$R18="X",ALL!$S18="X"), ALL!$V18=0),ALL!H18,"")</f>
        <v>400</v>
      </c>
      <c r="I47" s="2">
        <f>IF(AND(OR(ALL!$Q18="X",ALL!$R18="X",ALL!$S18="X"), ALL!$V18=0),ALL!I18,"")</f>
        <v>450</v>
      </c>
      <c r="J47" s="2">
        <f>IF(AND(OR(ALL!$Q18="X",ALL!$R18="X",ALL!$S18="X"), ALL!$V18=0),ALL!J18,"")</f>
        <v>300</v>
      </c>
      <c r="L47" s="4">
        <f>IF(AND(OR(ALL!$Q18="X",ALL!$R18="X",ALL!$S18="X"), ALL!$V18=0),ALL!L18,"")</f>
        <v>0.88888888888888884</v>
      </c>
      <c r="M47" s="4">
        <f>IF(AND(OR(ALL!$Q18="X",ALL!$R18="X",ALL!$S18="X"), ALL!$V18=0),ALL!M18,"")</f>
        <v>0.66666666666666663</v>
      </c>
      <c r="N47" s="4">
        <f>IF(AND(OR(ALL!$Q18="X",ALL!$R18="X",ALL!$S18="X"), ALL!$V18=0),ALL!N18,"")</f>
        <v>0.75</v>
      </c>
      <c r="O47" s="4"/>
      <c r="P47" s="4"/>
      <c r="Q47" s="2">
        <f>IF(AND(OR(ALL!$Q18="X",ALL!$R18="X",ALL!$S18="X"), ALL!$V18=0),ALL!Q18,"")</f>
        <v>0</v>
      </c>
      <c r="R47" s="2" t="str">
        <f>IF(AND(OR(ALL!$Q18="X",ALL!$R18="X",ALL!$S18="X"), ALL!$V18=0),ALL!R18,"")</f>
        <v>X</v>
      </c>
      <c r="S47" s="2">
        <f>IF(AND(OR(ALL!$Q18="X",ALL!$R18="X",ALL!$S18="X"), ALL!$V18=0),ALL!S18,"")</f>
        <v>0</v>
      </c>
      <c r="T47" s="2">
        <f>IF(AND(OR(ALL!$Q18="X",ALL!$R18="X",ALL!$S18="X"), ALL!$V18=0),ALL!T18,"")</f>
        <v>0</v>
      </c>
      <c r="U47" s="2">
        <f>IF(AND(OR(ALL!$Q18="X",ALL!$R18="X",ALL!$S18="X"), ALL!$V18=0),ALL!U18,"")</f>
        <v>0</v>
      </c>
      <c r="V47" s="2">
        <f>IF(AND(OR(ALL!$Q18="X",ALL!$R18="X",ALL!$S18="X"), ALL!$V18=0),ALL!V18,"")</f>
        <v>0</v>
      </c>
      <c r="W47" s="2">
        <f>IF(AND(OR(ALL!$Q18="X",ALL!$R18="X",ALL!$S18="X"), ALL!$V18=0),ALL!W18,"")</f>
        <v>0</v>
      </c>
      <c r="X47" s="2" t="str">
        <f>IF(AND(OR(ALL!$Q18="X",ALL!$R18="X",ALL!$S18="X"), ALL!$V18=0),ALL!X18,"")</f>
        <v>Sd</v>
      </c>
      <c r="Y47" s="2" t="str">
        <f>IF(AND(OR(ALL!$Q18="X",ALL!$R18="X",ALL!$S18="X"), ALL!$V18=0),ALL!Y18,"")</f>
        <v>-</v>
      </c>
      <c r="Z47" s="2">
        <f>IF(AND(OR(ALL!$Q18="X",ALL!$R18="X",ALL!$S18="X"), ALL!$V18=0),ALL!Z18,"")</f>
        <v>300</v>
      </c>
      <c r="AA47" s="6">
        <f>IF(AND(OR(ALL!$Q18="X",ALL!$R18="X",ALL!$S18="X"), ALL!$V18=0),ALL!AA18,"")</f>
        <v>20</v>
      </c>
      <c r="AB47" s="6">
        <f>IF(AND(OR(ALL!$Q18="X",ALL!$R18="X",ALL!$S18="X"), ALL!$V18=0),ALL!AB18,"")</f>
        <v>0</v>
      </c>
      <c r="AC47" s="1">
        <f>IF(AND(OR(ALL!$Q18="X",ALL!$R18="X",ALL!$S18="X"), ALL!$V18=0),ALL!AC18,"")</f>
        <v>0</v>
      </c>
    </row>
    <row r="48" spans="1:29" x14ac:dyDescent="0.25">
      <c r="A48" s="2">
        <f>IF(AND(OR(ALL!$Q62="X",ALL!$R62="X",ALL!$S62="X"), ALL!$V62=0),ALL!A62,"")</f>
        <v>61</v>
      </c>
      <c r="B48" t="str">
        <f>IF(AND(OR(ALL!$Q62="X",ALL!$R62="X",ALL!$S62="X"), ALL!$V62=0),ALL!B62,"")</f>
        <v>Coron</v>
      </c>
      <c r="C48" s="24">
        <f>IF(AND(OR(ALL!$Q62="X",ALL!$R62="X",ALL!$S62="X"), ALL!$V62=0),ALL!C62,"")</f>
        <v>36.794741000000002</v>
      </c>
      <c r="D48" s="24">
        <f>IF(AND(OR(ALL!$Q62="X",ALL!$R62="X",ALL!$S62="X"), ALL!$V62=0),ALL!D62,"")</f>
        <v>21.957841999999999</v>
      </c>
      <c r="E48" s="1" t="str">
        <f>IF(AND(OR(ALL!$Q62="X",ALL!$R62="X",ALL!$S62="X"), ALL!$V62=0),ALL!E62,"")</f>
        <v>Asine</v>
      </c>
      <c r="F48" s="1">
        <f>IF(AND(OR(ALL!$Q62="X",ALL!$R62="X",ALL!$S62="X"), ALL!$V62=0),ALL!F62,"")</f>
        <v>1934</v>
      </c>
      <c r="G48" s="1" t="str">
        <f>IF(AND(OR(ALL!$Q62="X",ALL!$R62="X",ALL!$S62="X"), ALL!$V62=0),ALL!G62,"")</f>
        <v>Greece Pelop</v>
      </c>
      <c r="H48" s="2">
        <f>IF(AND(OR(ALL!$Q62="X",ALL!$R62="X",ALL!$S62="X"), ALL!$V62=0),ALL!H62,"")</f>
        <v>450</v>
      </c>
      <c r="I48" s="2">
        <f>IF(AND(OR(ALL!$Q62="X",ALL!$R62="X",ALL!$S62="X"), ALL!$V62=0),ALL!I62,"")</f>
        <v>500</v>
      </c>
      <c r="J48" s="2">
        <f>IF(AND(OR(ALL!$Q62="X",ALL!$R62="X",ALL!$S62="X"), ALL!$V62=0),ALL!J62,"")</f>
        <v>300</v>
      </c>
      <c r="L48" s="4">
        <f>IF(AND(OR(ALL!$Q62="X",ALL!$R62="X",ALL!$S62="X"), ALL!$V62=0),ALL!L62,"")</f>
        <v>0.9</v>
      </c>
      <c r="M48" s="4">
        <f>IF(AND(OR(ALL!$Q62="X",ALL!$R62="X",ALL!$S62="X"), ALL!$V62=0),ALL!M62,"")</f>
        <v>0.6</v>
      </c>
      <c r="N48" s="4">
        <f>IF(AND(OR(ALL!$Q62="X",ALL!$R62="X",ALL!$S62="X"), ALL!$V62=0),ALL!N62,"")</f>
        <v>0.66666666666666663</v>
      </c>
      <c r="O48" s="4"/>
      <c r="P48" s="4"/>
      <c r="Q48" s="2">
        <f>IF(AND(OR(ALL!$Q62="X",ALL!$R62="X",ALL!$S62="X"), ALL!$V62=0),ALL!Q62,"")</f>
        <v>0</v>
      </c>
      <c r="R48" s="2" t="str">
        <f>IF(AND(OR(ALL!$Q62="X",ALL!$R62="X",ALL!$S62="X"), ALL!$V62=0),ALL!R62,"")</f>
        <v>X</v>
      </c>
      <c r="S48" s="2">
        <f>IF(AND(OR(ALL!$Q62="X",ALL!$R62="X",ALL!$S62="X"), ALL!$V62=0),ALL!S62,"")</f>
        <v>0</v>
      </c>
      <c r="T48" s="2">
        <f>IF(AND(OR(ALL!$Q62="X",ALL!$R62="X",ALL!$S62="X"), ALL!$V62=0),ALL!T62,"")</f>
        <v>0</v>
      </c>
      <c r="U48" s="2">
        <f>IF(AND(OR(ALL!$Q62="X",ALL!$R62="X",ALL!$S62="X"), ALL!$V62=0),ALL!U62,"")</f>
        <v>0</v>
      </c>
      <c r="V48" s="2">
        <f>IF(AND(OR(ALL!$Q62="X",ALL!$R62="X",ALL!$S62="X"), ALL!$V62=0),ALL!V62,"")</f>
        <v>0</v>
      </c>
      <c r="W48" s="2">
        <f>IF(AND(OR(ALL!$Q62="X",ALL!$R62="X",ALL!$S62="X"), ALL!$V62=0),ALL!W62,"")</f>
        <v>0</v>
      </c>
      <c r="X48" s="2" t="str">
        <f>IF(AND(OR(ALL!$Q62="X",ALL!$R62="X",ALL!$S62="X"), ALL!$V62=0),ALL!X62,"")</f>
        <v>Sd</v>
      </c>
      <c r="Y48" s="2">
        <f>IF(AND(OR(ALL!$Q62="X",ALL!$R62="X",ALL!$S62="X"), ALL!$V62=0),ALL!Y62,"")</f>
        <v>180</v>
      </c>
      <c r="Z48" s="2">
        <f>IF(AND(OR(ALL!$Q62="X",ALL!$R62="X",ALL!$S62="X"), ALL!$V62=0),ALL!Z62,"")</f>
        <v>270</v>
      </c>
      <c r="AA48" s="6">
        <f>IF(AND(OR(ALL!$Q62="X",ALL!$R62="X",ALL!$S62="X"), ALL!$V62=0),ALL!AA62,"")</f>
        <v>180</v>
      </c>
      <c r="AB48" s="6">
        <f>IF(AND(OR(ALL!$Q62="X",ALL!$R62="X",ALL!$S62="X"), ALL!$V62=0),ALL!AB62,"")</f>
        <v>0</v>
      </c>
      <c r="AC48" s="1" t="str">
        <f>IF(AND(OR(ALL!$Q62="X",ALL!$R62="X",ALL!$S62="X"), ALL!$V62=0),ALL!AC62,"")</f>
        <v>headland?</v>
      </c>
    </row>
    <row r="49" spans="1:29" x14ac:dyDescent="0.25">
      <c r="A49" s="2">
        <f>IF(AND(OR(ALL!$Q106="X",ALL!$R106="X",ALL!$S106="X"), ALL!$V106=0),ALL!A106,"")</f>
        <v>105</v>
      </c>
      <c r="B49" t="str">
        <f>IF(AND(OR(ALL!$Q106="X",ALL!$R106="X",ALL!$S106="X"), ALL!$V106=0),ALL!B106,"")</f>
        <v>Altinkum Beach</v>
      </c>
      <c r="C49" s="24">
        <f>IF(AND(OR(ALL!$Q106="X",ALL!$R106="X",ALL!$S106="X"), ALL!$V106=0),ALL!C106,"")</f>
        <v>35.636248999999999</v>
      </c>
      <c r="D49" s="24">
        <f>IF(AND(OR(ALL!$Q106="X",ALL!$R106="X",ALL!$S106="X"), ALL!$V106=0),ALL!D106,"")</f>
        <v>34.529682000000001</v>
      </c>
      <c r="E49" s="5" t="str">
        <f>IF(AND(OR(ALL!$Q106="X",ALL!$R106="X",ALL!$S106="X"), ALL!$V106=0),ALL!E106,"")</f>
        <v>Phileunte</v>
      </c>
      <c r="F49" s="5">
        <f>IF(AND(OR(ALL!$Q106="X",ALL!$R106="X",ALL!$S106="X"), ALL!$V106=0),ALL!F106,"")</f>
        <v>3032</v>
      </c>
      <c r="G49" s="1" t="str">
        <f>IF(AND(OR(ALL!$Q106="X",ALL!$R106="X",ALL!$S106="X"), ALL!$V106=0),ALL!G106,"")</f>
        <v>Cyprus</v>
      </c>
      <c r="H49" s="2">
        <f>IF(AND(OR(ALL!$Q106="X",ALL!$R106="X",ALL!$S106="X"), ALL!$V106=0),ALL!H106,"")</f>
        <v>220</v>
      </c>
      <c r="I49" s="2">
        <f>IF(AND(OR(ALL!$Q106="X",ALL!$R106="X",ALL!$S106="X"), ALL!$V106=0),ALL!I106,"")</f>
        <v>230</v>
      </c>
      <c r="J49" s="2">
        <f>IF(AND(OR(ALL!$Q106="X",ALL!$R106="X",ALL!$S106="X"), ALL!$V106=0),ALL!J106,"")</f>
        <v>160</v>
      </c>
      <c r="L49" s="4">
        <f>IF(AND(OR(ALL!$Q106="X",ALL!$R106="X",ALL!$S106="X"), ALL!$V106=0),ALL!L106,"")</f>
        <v>0.95652173913043481</v>
      </c>
      <c r="M49" s="4">
        <f>IF(AND(OR(ALL!$Q106="X",ALL!$R106="X",ALL!$S106="X"), ALL!$V106=0),ALL!M106,"")</f>
        <v>0.69565217391304346</v>
      </c>
      <c r="N49" s="4">
        <f>IF(AND(OR(ALL!$Q106="X",ALL!$R106="X",ALL!$S106="X"), ALL!$V106=0),ALL!N106,"")</f>
        <v>0.72727272727272729</v>
      </c>
      <c r="O49" s="4"/>
      <c r="P49" s="4"/>
      <c r="Q49" s="2">
        <f>IF(AND(OR(ALL!$Q106="X",ALL!$R106="X",ALL!$S106="X"), ALL!$V106=0),ALL!Q106,"")</f>
        <v>0</v>
      </c>
      <c r="R49" s="2" t="str">
        <f>IF(AND(OR(ALL!$Q106="X",ALL!$R106="X",ALL!$S106="X"), ALL!$V106=0),ALL!R106,"")</f>
        <v>X</v>
      </c>
      <c r="S49" s="2">
        <f>IF(AND(OR(ALL!$Q106="X",ALL!$R106="X",ALL!$S106="X"), ALL!$V106=0),ALL!S106,"")</f>
        <v>0</v>
      </c>
      <c r="T49" s="2">
        <f>IF(AND(OR(ALL!$Q106="X",ALL!$R106="X",ALL!$S106="X"), ALL!$V106=0),ALL!T106,"")</f>
        <v>0</v>
      </c>
      <c r="U49" s="2">
        <f>IF(AND(OR(ALL!$Q106="X",ALL!$R106="X",ALL!$S106="X"), ALL!$V106=0),ALL!U106,"")</f>
        <v>0</v>
      </c>
      <c r="V49" s="2">
        <f>IF(AND(OR(ALL!$Q106="X",ALL!$R106="X",ALL!$S106="X"), ALL!$V106=0),ALL!V106,"")</f>
        <v>0</v>
      </c>
      <c r="W49" s="2">
        <f>IF(AND(OR(ALL!$Q106="X",ALL!$R106="X",ALL!$S106="X"), ALL!$V106=0),ALL!W106,"")</f>
        <v>0</v>
      </c>
      <c r="X49" s="2" t="str">
        <f>IF(AND(OR(ALL!$Q106="X",ALL!$R106="X",ALL!$S106="X"), ALL!$V106=0),ALL!X106,"")</f>
        <v>Sd</v>
      </c>
      <c r="Y49" s="2">
        <f>IF(AND(OR(ALL!$Q106="X",ALL!$R106="X",ALL!$S106="X"), ALL!$V106=0),ALL!Y106,"")</f>
        <v>55</v>
      </c>
      <c r="Z49" s="2">
        <f>IF(AND(OR(ALL!$Q106="X",ALL!$R106="X",ALL!$S106="X"), ALL!$V106=0),ALL!Z106,"")</f>
        <v>330</v>
      </c>
      <c r="AA49" s="6" t="str">
        <f>IF(AND(OR(ALL!$Q106="X",ALL!$R106="X",ALL!$S106="X"), ALL!$V106=0),ALL!AA106,"")</f>
        <v>-</v>
      </c>
      <c r="AB49" s="6">
        <f>IF(AND(OR(ALL!$Q106="X",ALL!$R106="X",ALL!$S106="X"), ALL!$V106=0),ALL!AB106,"")</f>
        <v>0</v>
      </c>
      <c r="AC49" s="1">
        <f>IF(AND(OR(ALL!$Q106="X",ALL!$R106="X",ALL!$S106="X"), ALL!$V106=0),ALL!AC106,"")</f>
        <v>0</v>
      </c>
    </row>
    <row r="50" spans="1:29" x14ac:dyDescent="0.25">
      <c r="A50" s="2">
        <f>IF(AND(OR(ALL!$Q2="X",ALL!$R2="X",ALL!$S2="X"), ALL!$V2=0),ALL!A2,"")</f>
        <v>1</v>
      </c>
      <c r="B50" t="str">
        <f>IF(AND(OR(ALL!$Q2="X",ALL!$R2="X",ALL!$S2="X"), ALL!$V2=0),ALL!B2,"")</f>
        <v>Trafalgar</v>
      </c>
      <c r="C50" s="24">
        <f>IF(AND(OR(ALL!$Q2="X",ALL!$R2="X",ALL!$S2="X"), ALL!$V2=0),ALL!C2,"")</f>
        <v>36.182383000000002</v>
      </c>
      <c r="D50" s="24">
        <f>IF(AND(OR(ALL!$Q2="X",ALL!$R2="X",ALL!$S2="X"), ALL!$V2=0),ALL!D2,"")</f>
        <v>-6.0333209999999999</v>
      </c>
      <c r="E50" s="5" t="str">
        <f>IF(AND(OR(ALL!$Q2="X",ALL!$R2="X",ALL!$S2="X"), ALL!$V2=0),ALL!E2,"")</f>
        <v>Junonis prom.</v>
      </c>
      <c r="F50" s="5">
        <f>IF(AND(OR(ALL!$Q2="X",ALL!$R2="X",ALL!$S2="X"), ALL!$V2=0),ALL!F2,"")</f>
        <v>343</v>
      </c>
      <c r="G50" s="1" t="str">
        <f>IF(AND(OR(ALL!$Q2="X",ALL!$R2="X",ALL!$S2="X"), ALL!$V2=0),ALL!G2,"")</f>
        <v>Spain S</v>
      </c>
      <c r="H50" s="2">
        <f>IF(AND(OR(ALL!$Q2="X",ALL!$R2="X",ALL!$S2="X"), ALL!$V2=0),ALL!H2,"")</f>
        <v>700</v>
      </c>
      <c r="I50" s="2">
        <f>IF(AND(OR(ALL!$Q2="X",ALL!$R2="X",ALL!$S2="X"), ALL!$V2=0),ALL!I2,"")</f>
        <v>700</v>
      </c>
      <c r="J50" s="2">
        <f>IF(AND(OR(ALL!$Q2="X",ALL!$R2="X",ALL!$S2="X"), ALL!$V2=0),ALL!J2,"")</f>
        <v>600</v>
      </c>
      <c r="L50" s="4">
        <f>IF(AND(OR(ALL!$Q2="X",ALL!$R2="X",ALL!$S2="X"), ALL!$V2=0),ALL!L2,"")</f>
        <v>1</v>
      </c>
      <c r="M50" s="4">
        <f>IF(AND(OR(ALL!$Q2="X",ALL!$R2="X",ALL!$S2="X"), ALL!$V2=0),ALL!M2,"")</f>
        <v>0.8571428571428571</v>
      </c>
      <c r="N50" s="4">
        <f>IF(AND(OR(ALL!$Q2="X",ALL!$R2="X",ALL!$S2="X"), ALL!$V2=0),ALL!N2,"")</f>
        <v>0.8571428571428571</v>
      </c>
      <c r="O50" s="4"/>
      <c r="P50" s="4"/>
      <c r="Q50" s="2">
        <f>IF(AND(OR(ALL!$Q2="X",ALL!$R2="X",ALL!$S2="X"), ALL!$V2=0),ALL!Q2,"")</f>
        <v>0</v>
      </c>
      <c r="R50" s="2" t="str">
        <f>IF(AND(OR(ALL!$Q2="X",ALL!$R2="X",ALL!$S2="X"), ALL!$V2=0),ALL!R2,"")</f>
        <v>X</v>
      </c>
      <c r="S50" s="2">
        <f>IF(AND(OR(ALL!$Q2="X",ALL!$R2="X",ALL!$S2="X"), ALL!$V2=0),ALL!S2,"")</f>
        <v>0</v>
      </c>
      <c r="T50" s="2">
        <f>IF(AND(OR(ALL!$Q2="X",ALL!$R2="X",ALL!$S2="X"), ALL!$V2=0),ALL!T2,"")</f>
        <v>0</v>
      </c>
      <c r="U50" s="2">
        <f>IF(AND(OR(ALL!$Q2="X",ALL!$R2="X",ALL!$S2="X"), ALL!$V2=0),ALL!U2,"")</f>
        <v>0</v>
      </c>
      <c r="V50" s="2">
        <f>IF(AND(OR(ALL!$Q2="X",ALL!$R2="X",ALL!$S2="X"), ALL!$V2=0),ALL!V2,"")</f>
        <v>0</v>
      </c>
      <c r="W50" s="2">
        <f>IF(AND(OR(ALL!$Q2="X",ALL!$R2="X",ALL!$S2="X"), ALL!$V2=0),ALL!W2,"")</f>
        <v>0</v>
      </c>
      <c r="X50" s="2" t="str">
        <f>IF(AND(OR(ALL!$Q2="X",ALL!$R2="X",ALL!$S2="X"), ALL!$V2=0),ALL!X2,"")</f>
        <v>Sd</v>
      </c>
      <c r="Y50" s="2">
        <f>IF(AND(OR(ALL!$Q2="X",ALL!$R2="X",ALL!$S2="X"), ALL!$V2=0),ALL!Y2,"")</f>
        <v>103</v>
      </c>
      <c r="Z50" s="2">
        <f>IF(AND(OR(ALL!$Q2="X",ALL!$R2="X",ALL!$S2="X"), ALL!$V2=0),ALL!Z2,"")</f>
        <v>15</v>
      </c>
      <c r="AA50" s="6">
        <f>IF(AND(OR(ALL!$Q2="X",ALL!$R2="X",ALL!$S2="X"), ALL!$V2=0),ALL!AA2,"")</f>
        <v>112</v>
      </c>
      <c r="AB50" s="6">
        <f>IF(AND(OR(ALL!$Q2="X",ALL!$R2="X",ALL!$S2="X"), ALL!$V2=0),ALL!AB2,"")</f>
        <v>0</v>
      </c>
      <c r="AC50" s="1">
        <f>IF(AND(OR(ALL!$Q2="X",ALL!$R2="X",ALL!$S2="X"), ALL!$V2=0),ALL!AC2,"")</f>
        <v>0</v>
      </c>
    </row>
    <row r="51" spans="1:29" x14ac:dyDescent="0.25">
      <c r="A51" s="2">
        <f>IF(AND(OR(ALL!$Q111="X",ALL!$R111="X",ALL!$S111="X"), ALL!$V111=0),ALL!A111,"")</f>
        <v>110</v>
      </c>
      <c r="B51" t="str">
        <f>IF(AND(OR(ALL!$Q111="X",ALL!$R111="X",ALL!$S111="X"), ALL!$V111=0),ALL!B111,"")</f>
        <v>Tell Nami</v>
      </c>
      <c r="C51" s="24">
        <f>IF(AND(OR(ALL!$Q111="X",ALL!$R111="X",ALL!$S111="X"), ALL!$V111=0),ALL!C111,"")</f>
        <v>32.660128999999998</v>
      </c>
      <c r="D51" s="24">
        <f>IF(AND(OR(ALL!$Q111="X",ALL!$R111="X",ALL!$S111="X"), ALL!$V111=0),ALL!D111,"")</f>
        <v>34.926856999999998</v>
      </c>
      <c r="E51" s="5" t="str">
        <f>IF(AND(OR(ALL!$Q111="X",ALL!$R111="X",ALL!$S111="X"), ALL!$V111=0),ALL!E111,"")</f>
        <v>-</v>
      </c>
      <c r="F51" s="5">
        <f>IF(AND(OR(ALL!$Q111="X",ALL!$R111="X",ALL!$S111="X"), ALL!$V111=0),ALL!F111,"")</f>
        <v>3485</v>
      </c>
      <c r="G51" s="1" t="str">
        <f>IF(AND(OR(ALL!$Q111="X",ALL!$R111="X",ALL!$S111="X"), ALL!$V111=0),ALL!G111,"")</f>
        <v>Israel</v>
      </c>
      <c r="H51" s="2">
        <f>IF(AND(OR(ALL!$Q111="X",ALL!$R111="X",ALL!$S111="X"), ALL!$V111=0),ALL!H111,"")</f>
        <v>150</v>
      </c>
      <c r="I51" s="2">
        <f>IF(AND(OR(ALL!$Q111="X",ALL!$R111="X",ALL!$S111="X"), ALL!$V111=0),ALL!I111,"")</f>
        <v>150</v>
      </c>
      <c r="J51" s="2">
        <f>IF(AND(OR(ALL!$Q111="X",ALL!$R111="X",ALL!$S111="X"), ALL!$V111=0),ALL!J111,"")</f>
        <v>100</v>
      </c>
      <c r="L51" s="4">
        <f>IF(AND(OR(ALL!$Q111="X",ALL!$R111="X",ALL!$S111="X"), ALL!$V111=0),ALL!L111,"")</f>
        <v>1</v>
      </c>
      <c r="M51" s="4">
        <f>IF(AND(OR(ALL!$Q111="X",ALL!$R111="X",ALL!$S111="X"), ALL!$V111=0),ALL!M111,"")</f>
        <v>0.66666666666666663</v>
      </c>
      <c r="N51" s="4">
        <f>IF(AND(OR(ALL!$Q111="X",ALL!$R111="X",ALL!$S111="X"), ALL!$V111=0),ALL!N111,"")</f>
        <v>0.66666666666666663</v>
      </c>
      <c r="O51" s="4"/>
      <c r="P51" s="4"/>
      <c r="Q51" s="2">
        <f>IF(AND(OR(ALL!$Q111="X",ALL!$R111="X",ALL!$S111="X"), ALL!$V111=0),ALL!Q111,"")</f>
        <v>0</v>
      </c>
      <c r="R51" s="2" t="str">
        <f>IF(AND(OR(ALL!$Q111="X",ALL!$R111="X",ALL!$S111="X"), ALL!$V111=0),ALL!R111,"")</f>
        <v>X</v>
      </c>
      <c r="S51" s="2">
        <f>IF(AND(OR(ALL!$Q111="X",ALL!$R111="X",ALL!$S111="X"), ALL!$V111=0),ALL!S111,"")</f>
        <v>0</v>
      </c>
      <c r="T51" s="2">
        <f>IF(AND(OR(ALL!$Q111="X",ALL!$R111="X",ALL!$S111="X"), ALL!$V111=0),ALL!T111,"")</f>
        <v>0</v>
      </c>
      <c r="U51" s="2">
        <f>IF(AND(OR(ALL!$Q111="X",ALL!$R111="X",ALL!$S111="X"), ALL!$V111=0),ALL!U111,"")</f>
        <v>0</v>
      </c>
      <c r="V51" s="2">
        <f>IF(AND(OR(ALL!$Q111="X",ALL!$R111="X",ALL!$S111="X"), ALL!$V111=0),ALL!V111,"")</f>
        <v>0</v>
      </c>
      <c r="W51" s="2">
        <f>IF(AND(OR(ALL!$Q111="X",ALL!$R111="X",ALL!$S111="X"), ALL!$V111=0),ALL!W111,"")</f>
        <v>0</v>
      </c>
      <c r="X51" s="2" t="str">
        <f>IF(AND(OR(ALL!$Q111="X",ALL!$R111="X",ALL!$S111="X"), ALL!$V111=0),ALL!X111,"")</f>
        <v>Sd</v>
      </c>
      <c r="Y51" s="2" t="str">
        <f>IF(AND(OR(ALL!$Q111="X",ALL!$R111="X",ALL!$S111="X"), ALL!$V111=0),ALL!Y111,"")</f>
        <v>-</v>
      </c>
      <c r="Z51" s="2">
        <f>IF(AND(OR(ALL!$Q111="X",ALL!$R111="X",ALL!$S111="X"), ALL!$V111=0),ALL!Z111,"")</f>
        <v>98</v>
      </c>
      <c r="AA51" s="2">
        <f>IF(AND(OR(ALL!$Q111="X",ALL!$R111="X",ALL!$S111="X"), ALL!$V111=0),ALL!AA111,"")</f>
        <v>8</v>
      </c>
      <c r="AB51" s="2">
        <f>IF(AND(OR(ALL!$Q111="X",ALL!$R111="X",ALL!$S111="X"), ALL!$V111=0),ALL!AB111,"")</f>
        <v>0</v>
      </c>
      <c r="AC51" s="1">
        <f>IF(AND(OR(ALL!$Q111="X",ALL!$R111="X",ALL!$S111="X"), ALL!$V111=0),ALL!AC111,"")</f>
        <v>0</v>
      </c>
    </row>
    <row r="52" spans="1:29" x14ac:dyDescent="0.25">
      <c r="A52" s="2">
        <f>IF(AND(OR(ALL!$Q48="X",ALL!$R48="X",ALL!$S48="X"), ALL!$V48=0),ALL!A48,"")</f>
        <v>47</v>
      </c>
      <c r="B52" t="str">
        <f>IF(AND(OR(ALL!$Q48="X",ALL!$R48="X",ALL!$S48="X"), ALL!$V48=0),ALL!B48,"")</f>
        <v>Gaeta</v>
      </c>
      <c r="C52" s="24">
        <f>IF(AND(OR(ALL!$Q48="X",ALL!$R48="X",ALL!$S48="X"), ALL!$V48=0),ALL!C48,"")</f>
        <v>41.213344999999997</v>
      </c>
      <c r="D52" s="24">
        <f>IF(AND(OR(ALL!$Q48="X",ALL!$R48="X",ALL!$S48="X"), ALL!$V48=0),ALL!D48,"")</f>
        <v>13.567829</v>
      </c>
      <c r="E52" s="5" t="str">
        <f>IF(AND(OR(ALL!$Q48="X",ALL!$R48="X",ALL!$S48="X"), ALL!$V48=0),ALL!E48,"")</f>
        <v>Caieta</v>
      </c>
      <c r="F52" s="5">
        <f>IF(AND(OR(ALL!$Q48="X",ALL!$R48="X",ALL!$S48="X"), ALL!$V48=0),ALL!F48,"")</f>
        <v>962</v>
      </c>
      <c r="G52" s="1" t="str">
        <f>IF(AND(OR(ALL!$Q48="X",ALL!$R48="X",ALL!$S48="X"), ALL!$V48=0),ALL!G48,"")</f>
        <v>Italy W</v>
      </c>
      <c r="H52" s="2">
        <f>IF(AND(OR(ALL!$Q48="X",ALL!$R48="X",ALL!$S48="X"), ALL!$V48=0),ALL!H48,"")</f>
        <v>1300</v>
      </c>
      <c r="I52" s="2">
        <f>IF(AND(OR(ALL!$Q48="X",ALL!$R48="X",ALL!$S48="X"), ALL!$V48=0),ALL!I48,"")</f>
        <v>1200</v>
      </c>
      <c r="J52" s="2">
        <f>IF(AND(OR(ALL!$Q48="X",ALL!$R48="X",ALL!$S48="X"), ALL!$V48=0),ALL!J48,"")</f>
        <v>700</v>
      </c>
      <c r="L52" s="4">
        <f>IF(AND(OR(ALL!$Q48="X",ALL!$R48="X",ALL!$S48="X"), ALL!$V48=0),ALL!L48,"")</f>
        <v>1.0833333333333333</v>
      </c>
      <c r="M52" s="4">
        <f>IF(AND(OR(ALL!$Q48="X",ALL!$R48="X",ALL!$S48="X"), ALL!$V48=0),ALL!M48,"")</f>
        <v>0.58333333333333337</v>
      </c>
      <c r="N52" s="4">
        <f>IF(AND(OR(ALL!$Q48="X",ALL!$R48="X",ALL!$S48="X"), ALL!$V48=0),ALL!N48,"")</f>
        <v>0.53846153846153844</v>
      </c>
      <c r="O52" s="4"/>
      <c r="P52" s="4"/>
      <c r="Q52" s="2">
        <f>IF(AND(OR(ALL!$Q48="X",ALL!$R48="X",ALL!$S48="X"), ALL!$V48=0),ALL!Q48,"")</f>
        <v>0</v>
      </c>
      <c r="R52" s="2" t="str">
        <f>IF(AND(OR(ALL!$Q48="X",ALL!$R48="X",ALL!$S48="X"), ALL!$V48=0),ALL!R48,"")</f>
        <v>X</v>
      </c>
      <c r="S52" s="2">
        <f>IF(AND(OR(ALL!$Q48="X",ALL!$R48="X",ALL!$S48="X"), ALL!$V48=0),ALL!S48,"")</f>
        <v>0</v>
      </c>
      <c r="T52" s="2">
        <f>IF(AND(OR(ALL!$Q48="X",ALL!$R48="X",ALL!$S48="X"), ALL!$V48=0),ALL!T48,"")</f>
        <v>0</v>
      </c>
      <c r="U52" s="2">
        <f>IF(AND(OR(ALL!$Q48="X",ALL!$R48="X",ALL!$S48="X"), ALL!$V48=0),ALL!U48,"")</f>
        <v>0</v>
      </c>
      <c r="V52" s="2">
        <f>IF(AND(OR(ALL!$Q48="X",ALL!$R48="X",ALL!$S48="X"), ALL!$V48=0),ALL!V48,"")</f>
        <v>0</v>
      </c>
      <c r="W52" s="2">
        <f>IF(AND(OR(ALL!$Q48="X",ALL!$R48="X",ALL!$S48="X"), ALL!$V48=0),ALL!W48,"")</f>
        <v>0</v>
      </c>
      <c r="X52" s="2" t="str">
        <f>IF(AND(OR(ALL!$Q48="X",ALL!$R48="X",ALL!$S48="X"), ALL!$V48=0),ALL!X48,"")</f>
        <v>Sd</v>
      </c>
      <c r="Y52" s="2">
        <f>IF(AND(OR(ALL!$Q48="X",ALL!$R48="X",ALL!$S48="X"), ALL!$V48=0),ALL!Y48,"")</f>
        <v>35</v>
      </c>
      <c r="Z52" s="2">
        <f>IF(AND(OR(ALL!$Q48="X",ALL!$R48="X",ALL!$S48="X"), ALL!$V48=0),ALL!Z48,"")</f>
        <v>305</v>
      </c>
      <c r="AA52" s="2" t="str">
        <f>IF(AND(OR(ALL!$Q48="X",ALL!$R48="X",ALL!$S48="X"), ALL!$V48=0),ALL!AA48,"")</f>
        <v>-</v>
      </c>
      <c r="AB52" s="2">
        <f>IF(AND(OR(ALL!$Q48="X",ALL!$R48="X",ALL!$S48="X"), ALL!$V48=0),ALL!AB48,"")</f>
        <v>0</v>
      </c>
      <c r="AC52" s="1" t="str">
        <f>IF(AND(OR(ALL!$Q48="X",ALL!$R48="X",ALL!$S48="X"), ALL!$V48=0),ALL!AC48,"")</f>
        <v>headland with 2 wave climates</v>
      </c>
    </row>
    <row r="53" spans="1:29" x14ac:dyDescent="0.25">
      <c r="A53" s="2">
        <f>IF(AND(OR(ALL!$Q78="X",ALL!$R78="X",ALL!$S78="X"), ALL!$V78=0),ALL!A78,"")</f>
        <v>77</v>
      </c>
      <c r="B53" t="str">
        <f>IF(AND(OR(ALL!$Q78="X",ALL!$R78="X",ALL!$S78="X"), ALL!$V78=0),ALL!B78,"")</f>
        <v>Molivoti</v>
      </c>
      <c r="C53" s="24">
        <f>IF(AND(OR(ALL!$Q78="X",ALL!$R78="X",ALL!$S78="X"), ALL!$V78=0),ALL!C78,"")</f>
        <v>40.932425000000002</v>
      </c>
      <c r="D53" s="24">
        <f>IF(AND(OR(ALL!$Q78="X",ALL!$R78="X",ALL!$S78="X"), ALL!$V78=0),ALL!D78,"")</f>
        <v>25.262322000000001</v>
      </c>
      <c r="E53" s="5" t="str">
        <f>IF(AND(OR(ALL!$Q78="X",ALL!$R78="X",ALL!$S78="X"), ALL!$V78=0),ALL!E78,"")</f>
        <v>Stryme</v>
      </c>
      <c r="F53" s="1">
        <f>IF(AND(OR(ALL!$Q78="X",ALL!$R78="X",ALL!$S78="X"), ALL!$V78=0),ALL!F78,"")</f>
        <v>1847</v>
      </c>
      <c r="G53" s="1" t="str">
        <f>IF(AND(OR(ALL!$Q78="X",ALL!$R78="X",ALL!$S78="X"), ALL!$V78=0),ALL!G78,"")</f>
        <v>Greece NE</v>
      </c>
      <c r="H53" s="2">
        <f>IF(AND(OR(ALL!$Q78="X",ALL!$R78="X",ALL!$S78="X"), ALL!$V78=0),ALL!H78,"")</f>
        <v>1200</v>
      </c>
      <c r="I53" s="2">
        <f>IF(AND(OR(ALL!$Q78="X",ALL!$R78="X",ALL!$S78="X"), ALL!$V78=0),ALL!I78,"")</f>
        <v>1000</v>
      </c>
      <c r="J53" s="2">
        <f>IF(AND(OR(ALL!$Q78="X",ALL!$R78="X",ALL!$S78="X"), ALL!$V78=0),ALL!J78,"")</f>
        <v>900</v>
      </c>
      <c r="L53" s="4">
        <f>IF(AND(OR(ALL!$Q78="X",ALL!$R78="X",ALL!$S78="X"), ALL!$V78=0),ALL!L78,"")</f>
        <v>1.2</v>
      </c>
      <c r="M53" s="4">
        <f>IF(AND(OR(ALL!$Q78="X",ALL!$R78="X",ALL!$S78="X"), ALL!$V78=0),ALL!M78,"")</f>
        <v>0.9</v>
      </c>
      <c r="N53" s="4">
        <f>IF(AND(OR(ALL!$Q78="X",ALL!$R78="X",ALL!$S78="X"), ALL!$V78=0),ALL!N78,"")</f>
        <v>0.75</v>
      </c>
      <c r="O53" s="4"/>
      <c r="P53" s="4"/>
      <c r="Q53" s="2">
        <f>IF(AND(OR(ALL!$Q78="X",ALL!$R78="X",ALL!$S78="X"), ALL!$V78=0),ALL!Q78,"")</f>
        <v>0</v>
      </c>
      <c r="R53" s="2" t="str">
        <f>IF(AND(OR(ALL!$Q78="X",ALL!$R78="X",ALL!$S78="X"), ALL!$V78=0),ALL!R78,"")</f>
        <v>X</v>
      </c>
      <c r="S53" s="2">
        <f>IF(AND(OR(ALL!$Q78="X",ALL!$R78="X",ALL!$S78="X"), ALL!$V78=0),ALL!S78,"")</f>
        <v>0</v>
      </c>
      <c r="T53" s="2">
        <f>IF(AND(OR(ALL!$Q78="X",ALL!$R78="X",ALL!$S78="X"), ALL!$V78=0),ALL!T78,"")</f>
        <v>0</v>
      </c>
      <c r="U53" s="2">
        <f>IF(AND(OR(ALL!$Q78="X",ALL!$R78="X",ALL!$S78="X"), ALL!$V78=0),ALL!U78,"")</f>
        <v>0</v>
      </c>
      <c r="V53" s="2">
        <f>IF(AND(OR(ALL!$Q78="X",ALL!$R78="X",ALL!$S78="X"), ALL!$V78=0),ALL!V78,"")</f>
        <v>0</v>
      </c>
      <c r="W53" s="2">
        <f>IF(AND(OR(ALL!$Q78="X",ALL!$R78="X",ALL!$S78="X"), ALL!$V78=0),ALL!W78,"")</f>
        <v>0</v>
      </c>
      <c r="X53" s="2" t="str">
        <f>IF(AND(OR(ALL!$Q78="X",ALL!$R78="X",ALL!$S78="X"), ALL!$V78=0),ALL!X78,"")</f>
        <v>Sd</v>
      </c>
      <c r="Y53" s="2">
        <f>IF(AND(OR(ALL!$Q78="X",ALL!$R78="X",ALL!$S78="X"), ALL!$V78=0),ALL!Y78,"")</f>
        <v>90</v>
      </c>
      <c r="Z53" s="2" t="str">
        <f>IF(AND(OR(ALL!$Q78="X",ALL!$R78="X",ALL!$S78="X"), ALL!$V78=0),ALL!Z78,"")</f>
        <v>-</v>
      </c>
      <c r="AA53" s="2">
        <f>IF(AND(OR(ALL!$Q78="X",ALL!$R78="X",ALL!$S78="X"), ALL!$V78=0),ALL!AA78,"")</f>
        <v>90</v>
      </c>
      <c r="AB53" s="2">
        <f>IF(AND(OR(ALL!$Q78="X",ALL!$R78="X",ALL!$S78="X"), ALL!$V78=0),ALL!AB78,"")</f>
        <v>0</v>
      </c>
      <c r="AC53" s="1">
        <f>IF(AND(OR(ALL!$Q78="X",ALL!$R78="X",ALL!$S78="X"), ALL!$V78=0),ALL!AC78,"")</f>
        <v>0</v>
      </c>
    </row>
    <row r="54" spans="1:29" x14ac:dyDescent="0.25">
      <c r="A54" s="2">
        <f>IF(AND(OR(ALL!$Q4="X",ALL!$R4="X",ALL!$S4="X"), ALL!$V4=0),ALL!A4,"")</f>
        <v>3</v>
      </c>
      <c r="B54" t="str">
        <f>IF(AND(OR(ALL!$Q4="X",ALL!$R4="X",ALL!$S4="X"), ALL!$V4=0),ALL!B4,"")</f>
        <v>Gibraltar</v>
      </c>
      <c r="C54" s="24">
        <f>IF(AND(OR(ALL!$Q4="X",ALL!$R4="X",ALL!$S4="X"), ALL!$V4=0),ALL!C4,"")</f>
        <v>36.151515000000003</v>
      </c>
      <c r="D54" s="24">
        <f>IF(AND(OR(ALL!$Q4="X",ALL!$R4="X",ALL!$S4="X"), ALL!$V4=0),ALL!D4,"")</f>
        <v>-5.3456869999999999</v>
      </c>
      <c r="E54" s="5" t="str">
        <f>IF(AND(OR(ALL!$Q4="X",ALL!$R4="X",ALL!$S4="X"), ALL!$V4=0),ALL!E4,"")</f>
        <v>-</v>
      </c>
      <c r="F54" s="5" t="str">
        <f>IF(AND(OR(ALL!$Q4="X",ALL!$R4="X",ALL!$S4="X"), ALL!$V4=0),ALL!F4,"")</f>
        <v>-</v>
      </c>
      <c r="G54" s="1" t="str">
        <f>IF(AND(OR(ALL!$Q4="X",ALL!$R4="X",ALL!$S4="X"), ALL!$V4=0),ALL!G4,"")</f>
        <v>Spain S</v>
      </c>
      <c r="H54" s="2">
        <f>IF(AND(OR(ALL!$Q4="X",ALL!$R4="X",ALL!$S4="X"), ALL!$V4=0),ALL!H4,"")</f>
        <v>1700</v>
      </c>
      <c r="I54" s="2">
        <f>IF(AND(OR(ALL!$Q4="X",ALL!$R4="X",ALL!$S4="X"), ALL!$V4=0),ALL!I4,"")</f>
        <v>1400</v>
      </c>
      <c r="J54" s="2">
        <f>IF(AND(OR(ALL!$Q4="X",ALL!$R4="X",ALL!$S4="X"), ALL!$V4=0),ALL!J4,"")</f>
        <v>1000</v>
      </c>
      <c r="L54" s="4">
        <f>IF(AND(OR(ALL!$Q4="X",ALL!$R4="X",ALL!$S4="X"), ALL!$V4=0),ALL!L4,"")</f>
        <v>1.2142857142857142</v>
      </c>
      <c r="M54" s="4">
        <f>IF(AND(OR(ALL!$Q4="X",ALL!$R4="X",ALL!$S4="X"), ALL!$V4=0),ALL!M4,"")</f>
        <v>0.7142857142857143</v>
      </c>
      <c r="N54" s="4">
        <f>IF(AND(OR(ALL!$Q4="X",ALL!$R4="X",ALL!$S4="X"), ALL!$V4=0),ALL!N4,"")</f>
        <v>0.58823529411764708</v>
      </c>
      <c r="O54" s="4"/>
      <c r="P54" s="4"/>
      <c r="Q54" s="2">
        <f>IF(AND(OR(ALL!$Q4="X",ALL!$R4="X",ALL!$S4="X"), ALL!$V4=0),ALL!Q4,"")</f>
        <v>0</v>
      </c>
      <c r="R54" s="2" t="str">
        <f>IF(AND(OR(ALL!$Q4="X",ALL!$R4="X",ALL!$S4="X"), ALL!$V4=0),ALL!R4,"")</f>
        <v>X</v>
      </c>
      <c r="S54" s="2">
        <f>IF(AND(OR(ALL!$Q4="X",ALL!$R4="X",ALL!$S4="X"), ALL!$V4=0),ALL!S4,"")</f>
        <v>0</v>
      </c>
      <c r="T54" s="2">
        <f>IF(AND(OR(ALL!$Q4="X",ALL!$R4="X",ALL!$S4="X"), ALL!$V4=0),ALL!T4,"")</f>
        <v>0</v>
      </c>
      <c r="U54" s="2">
        <f>IF(AND(OR(ALL!$Q4="X",ALL!$R4="X",ALL!$S4="X"), ALL!$V4=0),ALL!U4,"")</f>
        <v>0</v>
      </c>
      <c r="V54" s="2">
        <f>IF(AND(OR(ALL!$Q4="X",ALL!$R4="X",ALL!$S4="X"), ALL!$V4=0),ALL!V4,"")</f>
        <v>0</v>
      </c>
      <c r="W54" s="2">
        <f>IF(AND(OR(ALL!$Q4="X",ALL!$R4="X",ALL!$S4="X"), ALL!$V4=0),ALL!W4,"")</f>
        <v>0</v>
      </c>
      <c r="X54" s="2" t="str">
        <f>IF(AND(OR(ALL!$Q4="X",ALL!$R4="X",ALL!$S4="X"), ALL!$V4=0),ALL!X4,"")</f>
        <v>Sd</v>
      </c>
      <c r="Y54" s="2" t="str">
        <f>IF(AND(OR(ALL!$Q4="X",ALL!$R4="X",ALL!$S4="X"), ALL!$V4=0),ALL!Y4,"")</f>
        <v>-</v>
      </c>
      <c r="Z54" s="2">
        <f>IF(AND(OR(ALL!$Q4="X",ALL!$R4="X",ALL!$S4="X"), ALL!$V4=0),ALL!Z4,"")</f>
        <v>2</v>
      </c>
      <c r="AA54" s="2" t="str">
        <f>IF(AND(OR(ALL!$Q4="X",ALL!$R4="X",ALL!$S4="X"), ALL!$V4=0),ALL!AA4,"")</f>
        <v>-</v>
      </c>
      <c r="AB54" s="2">
        <f>IF(AND(OR(ALL!$Q4="X",ALL!$R4="X",ALL!$S4="X"), ALL!$V4=0),ALL!AB4,"")</f>
        <v>0</v>
      </c>
      <c r="AC54" s="1" t="str">
        <f>IF(AND(OR(ALL!$Q4="X",ALL!$R4="X",ALL!$S4="X"), ALL!$V4=0),ALL!AC4,"")</f>
        <v>lateral waves = headland?</v>
      </c>
    </row>
    <row r="55" spans="1:29" x14ac:dyDescent="0.25">
      <c r="A55" s="2">
        <f>IF(AND(OR(ALL!$Q68="X",ALL!$R68="X",ALL!$S68="X"), ALL!$V68=0),ALL!A68,"")</f>
        <v>67</v>
      </c>
      <c r="B55" t="str">
        <f>IF(AND(OR(ALL!$Q68="X",ALL!$R68="X",ALL!$S68="X"), ALL!$V68=0),ALL!B68,"")</f>
        <v>Piraeus</v>
      </c>
      <c r="C55" s="24">
        <f>IF(AND(OR(ALL!$Q68="X",ALL!$R68="X",ALL!$S68="X"), ALL!$V68=0),ALL!C68,"")</f>
        <v>37.950107000000003</v>
      </c>
      <c r="D55" s="24">
        <f>IF(AND(OR(ALL!$Q68="X",ALL!$R68="X",ALL!$S68="X"), ALL!$V68=0),ALL!D68,"")</f>
        <v>23.657961</v>
      </c>
      <c r="E55" s="5" t="str">
        <f>IF(AND(OR(ALL!$Q68="X",ALL!$R68="X",ALL!$S68="X"), ALL!$V68=0),ALL!E68,"")</f>
        <v>Kantharos</v>
      </c>
      <c r="F55" s="5">
        <f>IF(AND(OR(ALL!$Q68="X",ALL!$R68="X",ALL!$S68="X"), ALL!$V68=0),ALL!F68,"")</f>
        <v>1628</v>
      </c>
      <c r="G55" s="1" t="str">
        <f>IF(AND(OR(ALL!$Q68="X",ALL!$R68="X",ALL!$S68="X"), ALL!$V68=0),ALL!G68,"")</f>
        <v>Greece Attica</v>
      </c>
      <c r="H55" s="2">
        <f>IF(AND(OR(ALL!$Q68="X",ALL!$R68="X",ALL!$S68="X"), ALL!$V68=0),ALL!H68,"")</f>
        <v>1900</v>
      </c>
      <c r="I55" s="2">
        <f>IF(AND(OR(ALL!$Q68="X",ALL!$R68="X",ALL!$S68="X"), ALL!$V68=0),ALL!I68,"")</f>
        <v>1400</v>
      </c>
      <c r="J55" s="2">
        <f>IF(AND(OR(ALL!$Q68="X",ALL!$R68="X",ALL!$S68="X"), ALL!$V68=0),ALL!J68,"")</f>
        <v>1500</v>
      </c>
      <c r="L55" s="4">
        <f>IF(AND(OR(ALL!$Q68="X",ALL!$R68="X",ALL!$S68="X"), ALL!$V68=0),ALL!L68,"")</f>
        <v>1.3571428571428572</v>
      </c>
      <c r="M55" s="4">
        <f>IF(AND(OR(ALL!$Q68="X",ALL!$R68="X",ALL!$S68="X"), ALL!$V68=0),ALL!M68,"")</f>
        <v>1.0714285714285714</v>
      </c>
      <c r="N55" s="4">
        <f>IF(AND(OR(ALL!$Q68="X",ALL!$R68="X",ALL!$S68="X"), ALL!$V68=0),ALL!N68,"")</f>
        <v>0.78947368421052633</v>
      </c>
      <c r="O55" s="4"/>
      <c r="P55" s="4"/>
      <c r="Q55" s="2">
        <f>IF(AND(OR(ALL!$Q68="X",ALL!$R68="X",ALL!$S68="X"), ALL!$V68=0),ALL!Q68,"")</f>
        <v>0</v>
      </c>
      <c r="R55" s="2" t="str">
        <f>IF(AND(OR(ALL!$Q68="X",ALL!$R68="X",ALL!$S68="X"), ALL!$V68=0),ALL!R68,"")</f>
        <v>X</v>
      </c>
      <c r="S55" s="2">
        <f>IF(AND(OR(ALL!$Q68="X",ALL!$R68="X",ALL!$S68="X"), ALL!$V68=0),ALL!S68,"")</f>
        <v>0</v>
      </c>
      <c r="T55" s="2">
        <f>IF(AND(OR(ALL!$Q68="X",ALL!$R68="X",ALL!$S68="X"), ALL!$V68=0),ALL!T68,"")</f>
        <v>0</v>
      </c>
      <c r="U55" s="2">
        <f>IF(AND(OR(ALL!$Q68="X",ALL!$R68="X",ALL!$S68="X"), ALL!$V68=0),ALL!U68,"")</f>
        <v>0</v>
      </c>
      <c r="V55" s="2">
        <f>IF(AND(OR(ALL!$Q68="X",ALL!$R68="X",ALL!$S68="X"), ALL!$V68=0),ALL!V68,"")</f>
        <v>0</v>
      </c>
      <c r="W55" s="2">
        <f>IF(AND(OR(ALL!$Q68="X",ALL!$R68="X",ALL!$S68="X"), ALL!$V68=0),ALL!W68,"")</f>
        <v>0</v>
      </c>
      <c r="X55" s="2" t="str">
        <f>IF(AND(OR(ALL!$Q68="X",ALL!$R68="X",ALL!$S68="X"), ALL!$V68=0),ALL!X68,"")</f>
        <v>Sd</v>
      </c>
      <c r="Y55" s="2">
        <f>IF(AND(OR(ALL!$Q68="X",ALL!$R68="X",ALL!$S68="X"), ALL!$V68=0),ALL!Y68,"")</f>
        <v>126</v>
      </c>
      <c r="Z55" s="2">
        <f>IF(AND(OR(ALL!$Q68="X",ALL!$R68="X",ALL!$S68="X"), ALL!$V68=0),ALL!Z68,"")</f>
        <v>35</v>
      </c>
      <c r="AA55" s="2" t="str">
        <f>IF(AND(OR(ALL!$Q68="X",ALL!$R68="X",ALL!$S68="X"), ALL!$V68=0),ALL!AA68,"")</f>
        <v>-</v>
      </c>
      <c r="AB55" s="2" t="str">
        <f>IF(AND(OR(ALL!$Q68="X",ALL!$R68="X",ALL!$S68="X"), ALL!$V68=0),ALL!AB68,"")</f>
        <v>X</v>
      </c>
      <c r="AC55" s="1" t="str">
        <f>IF(AND(OR(ALL!$Q68="X",ALL!$R68="X",ALL!$S68="X"), ALL!$V68=0),ALL!AC68,"")</f>
        <v>cf. Goiran (2011)</v>
      </c>
    </row>
    <row r="56" spans="1:29" x14ac:dyDescent="0.25">
      <c r="A56" s="2">
        <f>IF(AND(OR(ALL!$Q107="X",ALL!$R107="X",ALL!$S107="X"), ALL!$V107=0),ALL!A107,"")</f>
        <v>106</v>
      </c>
      <c r="B56" t="str">
        <f>IF(AND(OR(ALL!$Q107="X",ALL!$R107="X",ALL!$S107="X"), ALL!$V107=0),ALL!B107,"")</f>
        <v>Akrotiri</v>
      </c>
      <c r="C56" s="24">
        <f>IF(AND(OR(ALL!$Q107="X",ALL!$R107="X",ALL!$S107="X"), ALL!$V107=0),ALL!C107,"")</f>
        <v>34.616253999999998</v>
      </c>
      <c r="D56" s="24">
        <f>IF(AND(OR(ALL!$Q107="X",ALL!$R107="X",ALL!$S107="X"), ALL!$V107=0),ALL!D107,"")</f>
        <v>32.965702</v>
      </c>
      <c r="E56" s="5" t="str">
        <f>IF(AND(OR(ALL!$Q107="X",ALL!$R107="X",ALL!$S107="X"), ALL!$V107=0),ALL!E107,"")</f>
        <v>Curias Prom.</v>
      </c>
      <c r="F56" s="5">
        <f>IF(AND(OR(ALL!$Q107="X",ALL!$R107="X",ALL!$S107="X"), ALL!$V107=0),ALL!F107,"")</f>
        <v>3061</v>
      </c>
      <c r="G56" s="1" t="str">
        <f>IF(AND(OR(ALL!$Q107="X",ALL!$R107="X",ALL!$S107="X"), ALL!$V107=0),ALL!G107,"")</f>
        <v>Cyprus</v>
      </c>
      <c r="H56" s="2">
        <f>IF(AND(OR(ALL!$Q107="X",ALL!$R107="X",ALL!$S107="X"), ALL!$V107=0),ALL!H107,"")</f>
        <v>9600</v>
      </c>
      <c r="I56" s="2">
        <f>IF(AND(OR(ALL!$Q107="X",ALL!$R107="X",ALL!$S107="X"), ALL!$V107=0),ALL!I107,"")</f>
        <v>6500</v>
      </c>
      <c r="J56" s="2">
        <f>IF(AND(OR(ALL!$Q107="X",ALL!$R107="X",ALL!$S107="X"), ALL!$V107=0),ALL!J107,"")</f>
        <v>6700</v>
      </c>
      <c r="L56" s="4">
        <f>IF(AND(OR(ALL!$Q107="X",ALL!$R107="X",ALL!$S107="X"), ALL!$V107=0),ALL!L107,"")</f>
        <v>1.476923076923077</v>
      </c>
      <c r="M56" s="4">
        <f>IF(AND(OR(ALL!$Q107="X",ALL!$R107="X",ALL!$S107="X"), ALL!$V107=0),ALL!M107,"")</f>
        <v>1.0307692307692307</v>
      </c>
      <c r="N56" s="4">
        <f>IF(AND(OR(ALL!$Q107="X",ALL!$R107="X",ALL!$S107="X"), ALL!$V107=0),ALL!N107,"")</f>
        <v>0.69791666666666663</v>
      </c>
      <c r="O56" s="4"/>
      <c r="P56" s="4"/>
      <c r="Q56" s="2">
        <f>IF(AND(OR(ALL!$Q107="X",ALL!$R107="X",ALL!$S107="X"), ALL!$V107=0),ALL!Q107,"")</f>
        <v>0</v>
      </c>
      <c r="R56" s="2" t="str">
        <f>IF(AND(OR(ALL!$Q107="X",ALL!$R107="X",ALL!$S107="X"), ALL!$V107=0),ALL!R107,"")</f>
        <v>X</v>
      </c>
      <c r="S56" s="2">
        <f>IF(AND(OR(ALL!$Q107="X",ALL!$R107="X",ALL!$S107="X"), ALL!$V107=0),ALL!S107,"")</f>
        <v>0</v>
      </c>
      <c r="T56" s="2">
        <f>IF(AND(OR(ALL!$Q107="X",ALL!$R107="X",ALL!$S107="X"), ALL!$V107=0),ALL!T107,"")</f>
        <v>0</v>
      </c>
      <c r="U56" s="2">
        <f>IF(AND(OR(ALL!$Q107="X",ALL!$R107="X",ALL!$S107="X"), ALL!$V107=0),ALL!U107,"")</f>
        <v>0</v>
      </c>
      <c r="V56" s="2">
        <f>IF(AND(OR(ALL!$Q107="X",ALL!$R107="X",ALL!$S107="X"), ALL!$V107=0),ALL!V107,"")</f>
        <v>0</v>
      </c>
      <c r="W56" s="2">
        <f>IF(AND(OR(ALL!$Q107="X",ALL!$R107="X",ALL!$S107="X"), ALL!$V107=0),ALL!W107,"")</f>
        <v>0</v>
      </c>
      <c r="X56" s="2" t="str">
        <f>IF(AND(OR(ALL!$Q107="X",ALL!$R107="X",ALL!$S107="X"), ALL!$V107=0),ALL!X107,"")</f>
        <v>Sd</v>
      </c>
      <c r="Y56" s="2">
        <f>IF(AND(OR(ALL!$Q107="X",ALL!$R107="X",ALL!$S107="X"), ALL!$V107=0),ALL!Y107,"")</f>
        <v>90</v>
      </c>
      <c r="Z56" s="2">
        <f>IF(AND(OR(ALL!$Q107="X",ALL!$R107="X",ALL!$S107="X"), ALL!$V107=0),ALL!Z107,"")</f>
        <v>355</v>
      </c>
      <c r="AA56" s="2" t="str">
        <f>IF(AND(OR(ALL!$Q107="X",ALL!$R107="X",ALL!$S107="X"), ALL!$V107=0),ALL!AA107,"")</f>
        <v>-</v>
      </c>
      <c r="AB56" s="2">
        <f>IF(AND(OR(ALL!$Q107="X",ALL!$R107="X",ALL!$S107="X"), ALL!$V107=0),ALL!AB107,"")</f>
        <v>0</v>
      </c>
      <c r="AC56" s="1" t="str">
        <f>IF(AND(OR(ALL!$Q107="X",ALL!$R107="X",ALL!$S107="X"), ALL!$V107=0),ALL!AC107,"")</f>
        <v>headland with 2 wave climates</v>
      </c>
    </row>
    <row r="57" spans="1:29" x14ac:dyDescent="0.25">
      <c r="A57" s="2">
        <f>IF(AND(OR(ALL!$Q89="X",ALL!$R89="X",ALL!$S89="X"), ALL!$V89=0),ALL!A89,"")</f>
        <v>88</v>
      </c>
      <c r="B57" t="str">
        <f>IF(AND(OR(ALL!$Q89="X",ALL!$R89="X",ALL!$S89="X"), ALL!$V89=0),ALL!B89,"")</f>
        <v>Kizik</v>
      </c>
      <c r="C57" s="24">
        <f>IF(AND(OR(ALL!$Q89="X",ALL!$R89="X",ALL!$S89="X"), ALL!$V89=0),ALL!C89,"")</f>
        <v>38.076622</v>
      </c>
      <c r="D57" s="24">
        <f>IF(AND(OR(ALL!$Q89="X",ALL!$R89="X",ALL!$S89="X"), ALL!$V89=0),ALL!D89,"")</f>
        <v>26.967040999999998</v>
      </c>
      <c r="E57" s="1" t="str">
        <f>IF(AND(OR(ALL!$Q89="X",ALL!$R89="X",ALL!$S89="X"), ALL!$V89=0),ALL!E89,"")</f>
        <v>Lebedos</v>
      </c>
      <c r="F57" s="1">
        <f>IF(AND(OR(ALL!$Q89="X",ALL!$R89="X",ALL!$S89="X"), ALL!$V89=0),ALL!F89,"")</f>
        <v>3166</v>
      </c>
      <c r="G57" s="1" t="str">
        <f>IF(AND(OR(ALL!$Q89="X",ALL!$R89="X",ALL!$S89="X"), ALL!$V89=0),ALL!G89,"")</f>
        <v>Turkey W</v>
      </c>
      <c r="H57" s="2">
        <f>IF(AND(OR(ALL!$Q89="X",ALL!$R89="X",ALL!$S89="X"), ALL!$V89=0),ALL!H89,"")</f>
        <v>300</v>
      </c>
      <c r="I57" s="2">
        <f>IF(AND(OR(ALL!$Q89="X",ALL!$R89="X",ALL!$S89="X"), ALL!$V89=0),ALL!I89,"")</f>
        <v>200</v>
      </c>
      <c r="J57" s="2">
        <f>IF(AND(OR(ALL!$Q89="X",ALL!$R89="X",ALL!$S89="X"), ALL!$V89=0),ALL!J89,"")</f>
        <v>200</v>
      </c>
      <c r="L57" s="4">
        <f>IF(AND(OR(ALL!$Q89="X",ALL!$R89="X",ALL!$S89="X"), ALL!$V89=0),ALL!L89,"")</f>
        <v>1.5</v>
      </c>
      <c r="M57" s="4">
        <f>IF(AND(OR(ALL!$Q89="X",ALL!$R89="X",ALL!$S89="X"), ALL!$V89=0),ALL!M89,"")</f>
        <v>1</v>
      </c>
      <c r="N57" s="4">
        <f>IF(AND(OR(ALL!$Q89="X",ALL!$R89="X",ALL!$S89="X"), ALL!$V89=0),ALL!N89,"")</f>
        <v>0.66666666666666663</v>
      </c>
      <c r="O57" s="4"/>
      <c r="P57" s="4"/>
      <c r="Q57" s="2">
        <f>IF(AND(OR(ALL!$Q89="X",ALL!$R89="X",ALL!$S89="X"), ALL!$V89=0),ALL!Q89,"")</f>
        <v>0</v>
      </c>
      <c r="R57" s="2" t="str">
        <f>IF(AND(OR(ALL!$Q89="X",ALL!$R89="X",ALL!$S89="X"), ALL!$V89=0),ALL!R89,"")</f>
        <v>X</v>
      </c>
      <c r="S57" s="2">
        <f>IF(AND(OR(ALL!$Q89="X",ALL!$R89="X",ALL!$S89="X"), ALL!$V89=0),ALL!S89,"")</f>
        <v>0</v>
      </c>
      <c r="T57" s="2">
        <f>IF(AND(OR(ALL!$Q89="X",ALL!$R89="X",ALL!$S89="X"), ALL!$V89=0),ALL!T89,"")</f>
        <v>0</v>
      </c>
      <c r="U57" s="2">
        <f>IF(AND(OR(ALL!$Q89="X",ALL!$R89="X",ALL!$S89="X"), ALL!$V89=0),ALL!U89,"")</f>
        <v>0</v>
      </c>
      <c r="V57" s="2">
        <f>IF(AND(OR(ALL!$Q89="X",ALL!$R89="X",ALL!$S89="X"), ALL!$V89=0),ALL!V89,"")</f>
        <v>0</v>
      </c>
      <c r="W57" s="2">
        <f>IF(AND(OR(ALL!$Q89="X",ALL!$R89="X",ALL!$S89="X"), ALL!$V89=0),ALL!W89,"")</f>
        <v>0</v>
      </c>
      <c r="X57" s="2" t="str">
        <f>IF(AND(OR(ALL!$Q89="X",ALL!$R89="X",ALL!$S89="X"), ALL!$V89=0),ALL!X89,"")</f>
        <v>Sd</v>
      </c>
      <c r="Y57" s="2">
        <f>IF(AND(OR(ALL!$Q89="X",ALL!$R89="X",ALL!$S89="X"), ALL!$V89=0),ALL!Y89,"")</f>
        <v>90</v>
      </c>
      <c r="Z57" s="2">
        <f>IF(AND(OR(ALL!$Q89="X",ALL!$R89="X",ALL!$S89="X"), ALL!$V89=0),ALL!Z89,"")</f>
        <v>3</v>
      </c>
      <c r="AA57" s="2">
        <f>IF(AND(OR(ALL!$Q89="X",ALL!$R89="X",ALL!$S89="X"), ALL!$V89=0),ALL!AA89,"")</f>
        <v>95</v>
      </c>
      <c r="AB57" s="2">
        <f>IF(AND(OR(ALL!$Q89="X",ALL!$R89="X",ALL!$S89="X"), ALL!$V89=0),ALL!AB89,"")</f>
        <v>0</v>
      </c>
      <c r="AC57" s="1">
        <f>IF(AND(OR(ALL!$Q89="X",ALL!$R89="X",ALL!$S89="X"), ALL!$V89=0),ALL!AC89,"")</f>
        <v>0</v>
      </c>
    </row>
    <row r="58" spans="1:29" x14ac:dyDescent="0.25">
      <c r="A58" s="2">
        <f>IF(AND(OR(ALL!$Q121="X",ALL!$R121="X",ALL!$S121="X"), ALL!$V121=0),ALL!A121,"")</f>
        <v>120</v>
      </c>
      <c r="B58" t="str">
        <f>IF(AND(OR(ALL!$Q121="X",ALL!$R121="X",ALL!$S121="X"), ALL!$V121=0),ALL!B121,"")</f>
        <v>Haouaria</v>
      </c>
      <c r="C58" s="24">
        <f>IF(AND(OR(ALL!$Q121="X",ALL!$R121="X",ALL!$S121="X"), ALL!$V121=0),ALL!C121,"")</f>
        <v>37.045087000000002</v>
      </c>
      <c r="D58" s="24">
        <f>IF(AND(OR(ALL!$Q121="X",ALL!$R121="X",ALL!$S121="X"), ALL!$V121=0),ALL!D121,"")</f>
        <v>11.028942000000001</v>
      </c>
      <c r="E58" s="5" t="str">
        <f>IF(AND(OR(ALL!$Q121="X",ALL!$R121="X",ALL!$S121="X"), ALL!$V121=0),ALL!E121,"")</f>
        <v>-</v>
      </c>
      <c r="F58" s="5">
        <f>IF(AND(OR(ALL!$Q121="X",ALL!$R121="X",ALL!$S121="X"), ALL!$V121=0),ALL!F121,"")</f>
        <v>4159</v>
      </c>
      <c r="G58" s="1" t="str">
        <f>IF(AND(OR(ALL!$Q121="X",ALL!$R121="X",ALL!$S121="X"), ALL!$V121=0),ALL!G121,"")</f>
        <v>Tunisia</v>
      </c>
      <c r="H58" s="2">
        <f>IF(AND(OR(ALL!$Q121="X",ALL!$R121="X",ALL!$S121="X"), ALL!$V121=0),ALL!H121,"")</f>
        <v>6200</v>
      </c>
      <c r="I58" s="2">
        <f>IF(AND(OR(ALL!$Q121="X",ALL!$R121="X",ALL!$S121="X"), ALL!$V121=0),ALL!I121,"")</f>
        <v>4000</v>
      </c>
      <c r="J58" s="2">
        <f>IF(AND(OR(ALL!$Q121="X",ALL!$R121="X",ALL!$S121="X"), ALL!$V121=0),ALL!J121,"")</f>
        <v>5000</v>
      </c>
      <c r="L58" s="4">
        <f>IF(AND(OR(ALL!$Q121="X",ALL!$R121="X",ALL!$S121="X"), ALL!$V121=0),ALL!L121,"")</f>
        <v>1.55</v>
      </c>
      <c r="M58" s="4">
        <f>IF(AND(OR(ALL!$Q121="X",ALL!$R121="X",ALL!$S121="X"), ALL!$V121=0),ALL!M121,"")</f>
        <v>1.25</v>
      </c>
      <c r="N58" s="4">
        <f>IF(AND(OR(ALL!$Q121="X",ALL!$R121="X",ALL!$S121="X"), ALL!$V121=0),ALL!N121,"")</f>
        <v>0.80645161290322576</v>
      </c>
      <c r="O58" s="4"/>
      <c r="P58" s="4"/>
      <c r="Q58" s="2">
        <f>IF(AND(OR(ALL!$Q121="X",ALL!$R121="X",ALL!$S121="X"), ALL!$V121=0),ALL!Q121,"")</f>
        <v>0</v>
      </c>
      <c r="R58" s="2" t="str">
        <f>IF(AND(OR(ALL!$Q121="X",ALL!$R121="X",ALL!$S121="X"), ALL!$V121=0),ALL!R121,"")</f>
        <v>X</v>
      </c>
      <c r="S58" s="2">
        <f>IF(AND(OR(ALL!$Q121="X",ALL!$R121="X",ALL!$S121="X"), ALL!$V121=0),ALL!S121,"")</f>
        <v>0</v>
      </c>
      <c r="T58" s="2">
        <f>IF(AND(OR(ALL!$Q121="X",ALL!$R121="X",ALL!$S121="X"), ALL!$V121=0),ALL!T121,"")</f>
        <v>0</v>
      </c>
      <c r="U58" s="2">
        <f>IF(AND(OR(ALL!$Q121="X",ALL!$R121="X",ALL!$S121="X"), ALL!$V121=0),ALL!U121,"")</f>
        <v>0</v>
      </c>
      <c r="V58" s="2">
        <f>IF(AND(OR(ALL!$Q121="X",ALL!$R121="X",ALL!$S121="X"), ALL!$V121=0),ALL!V121,"")</f>
        <v>0</v>
      </c>
      <c r="W58" s="2">
        <f>IF(AND(OR(ALL!$Q121="X",ALL!$R121="X",ALL!$S121="X"), ALL!$V121=0),ALL!W121,"")</f>
        <v>0</v>
      </c>
      <c r="X58" s="2" t="str">
        <f>IF(AND(OR(ALL!$Q121="X",ALL!$R121="X",ALL!$S121="X"), ALL!$V121=0),ALL!X121,"")</f>
        <v>Sd</v>
      </c>
      <c r="Y58" s="2">
        <f>IF(AND(OR(ALL!$Q121="X",ALL!$R121="X",ALL!$S121="X"), ALL!$V121=0),ALL!Y121,"")</f>
        <v>135</v>
      </c>
      <c r="Z58" s="2">
        <f>IF(AND(OR(ALL!$Q121="X",ALL!$R121="X",ALL!$S121="X"), ALL!$V121=0),ALL!Z121,"")</f>
        <v>225</v>
      </c>
      <c r="AA58" s="2" t="str">
        <f>IF(AND(OR(ALL!$Q121="X",ALL!$R121="X",ALL!$S121="X"), ALL!$V121=0),ALL!AA121,"")</f>
        <v>-</v>
      </c>
      <c r="AB58" s="2">
        <f>IF(AND(OR(ALL!$Q121="X",ALL!$R121="X",ALL!$S121="X"), ALL!$V121=0),ALL!AB121,"")</f>
        <v>0</v>
      </c>
      <c r="AC58" s="1" t="str">
        <f>IF(AND(OR(ALL!$Q121="X",ALL!$R121="X",ALL!$S121="X"), ALL!$V121=0),ALL!AC121,"")</f>
        <v>not relevant headland? with rocky east shore</v>
      </c>
    </row>
    <row r="59" spans="1:29" x14ac:dyDescent="0.25">
      <c r="A59" s="2">
        <f>IF(AND(OR(ALL!$Q57="X",ALL!$R57="X",ALL!$S57="X"), ALL!$V57=0),ALL!A57,"")</f>
        <v>56</v>
      </c>
      <c r="B59" t="str">
        <f>IF(AND(OR(ALL!$Q57="X",ALL!$R57="X",ALL!$S57="X"), ALL!$V57=0),ALL!B57,"")</f>
        <v>Parga</v>
      </c>
      <c r="C59" s="24">
        <f>IF(AND(OR(ALL!$Q57="X",ALL!$R57="X",ALL!$S57="X"), ALL!$V57=0),ALL!C57,"")</f>
        <v>39.284013999999999</v>
      </c>
      <c r="D59" s="24">
        <f>IF(AND(OR(ALL!$Q57="X",ALL!$R57="X",ALL!$S57="X"), ALL!$V57=0),ALL!D57,"")</f>
        <v>20.398344000000002</v>
      </c>
      <c r="E59" s="5" t="str">
        <f>IF(AND(OR(ALL!$Q57="X",ALL!$R57="X",ALL!$S57="X"), ALL!$V57=0),ALL!E57,"")</f>
        <v>Toryne</v>
      </c>
      <c r="F59" s="5">
        <f>IF(AND(OR(ALL!$Q57="X",ALL!$R57="X",ALL!$S57="X"), ALL!$V57=0),ALL!F57,"")</f>
        <v>1544</v>
      </c>
      <c r="G59" s="1" t="str">
        <f>IF(AND(OR(ALL!$Q57="X",ALL!$R57="X",ALL!$S57="X"), ALL!$V57=0),ALL!G57,"")</f>
        <v>Greece NW</v>
      </c>
      <c r="H59" s="2">
        <f>IF(AND(OR(ALL!$Q57="X",ALL!$R57="X",ALL!$S57="X"), ALL!$V57=0),ALL!H57,"")</f>
        <v>250</v>
      </c>
      <c r="I59" s="2">
        <f>IF(AND(OR(ALL!$Q57="X",ALL!$R57="X",ALL!$S57="X"), ALL!$V57=0),ALL!I57,"")</f>
        <v>135</v>
      </c>
      <c r="J59" s="2">
        <f>IF(AND(OR(ALL!$Q57="X",ALL!$R57="X",ALL!$S57="X"), ALL!$V57=0),ALL!J57,"")</f>
        <v>180</v>
      </c>
      <c r="L59" s="4">
        <f>IF(AND(OR(ALL!$Q57="X",ALL!$R57="X",ALL!$S57="X"), ALL!$V57=0),ALL!L57,"")</f>
        <v>1.8518518518518519</v>
      </c>
      <c r="M59" s="4">
        <f>IF(AND(OR(ALL!$Q57="X",ALL!$R57="X",ALL!$S57="X"), ALL!$V57=0),ALL!M57,"")</f>
        <v>1.3333333333333333</v>
      </c>
      <c r="N59" s="4">
        <f>IF(AND(OR(ALL!$Q57="X",ALL!$R57="X",ALL!$S57="X"), ALL!$V57=0),ALL!N57,"")</f>
        <v>0.72</v>
      </c>
      <c r="O59" s="4"/>
      <c r="P59" s="4"/>
      <c r="Q59" s="2">
        <f>IF(AND(OR(ALL!$Q57="X",ALL!$R57="X",ALL!$S57="X"), ALL!$V57=0),ALL!Q57,"")</f>
        <v>0</v>
      </c>
      <c r="R59" s="2" t="str">
        <f>IF(AND(OR(ALL!$Q57="X",ALL!$R57="X",ALL!$S57="X"), ALL!$V57=0),ALL!R57,"")</f>
        <v>X</v>
      </c>
      <c r="S59" s="2">
        <f>IF(AND(OR(ALL!$Q57="X",ALL!$R57="X",ALL!$S57="X"), ALL!$V57=0),ALL!S57,"")</f>
        <v>0</v>
      </c>
      <c r="T59" s="2">
        <f>IF(AND(OR(ALL!$Q57="X",ALL!$R57="X",ALL!$S57="X"), ALL!$V57=0),ALL!T57,"")</f>
        <v>0</v>
      </c>
      <c r="U59" s="2">
        <f>IF(AND(OR(ALL!$Q57="X",ALL!$R57="X",ALL!$S57="X"), ALL!$V57=0),ALL!U57,"")</f>
        <v>0</v>
      </c>
      <c r="V59" s="2">
        <f>IF(AND(OR(ALL!$Q57="X",ALL!$R57="X",ALL!$S57="X"), ALL!$V57=0),ALL!V57,"")</f>
        <v>0</v>
      </c>
      <c r="W59" s="2">
        <f>IF(AND(OR(ALL!$Q57="X",ALL!$R57="X",ALL!$S57="X"), ALL!$V57=0),ALL!W57,"")</f>
        <v>0</v>
      </c>
      <c r="X59" s="6" t="str">
        <f>IF(AND(OR(ALL!$Q57="X",ALL!$R57="X",ALL!$S57="X"), ALL!$V57=0),ALL!X57,"")</f>
        <v>Sd</v>
      </c>
      <c r="Y59" s="2">
        <f>IF(AND(OR(ALL!$Q57="X",ALL!$R57="X",ALL!$S57="X"), ALL!$V57=0),ALL!Y57,"")</f>
        <v>120</v>
      </c>
      <c r="Z59" s="2">
        <f>IF(AND(OR(ALL!$Q57="X",ALL!$R57="X",ALL!$S57="X"), ALL!$V57=0),ALL!Z57,"")</f>
        <v>22</v>
      </c>
      <c r="AA59" s="2">
        <f>IF(AND(OR(ALL!$Q57="X",ALL!$R57="X",ALL!$S57="X"), ALL!$V57=0),ALL!AA57,"")</f>
        <v>110</v>
      </c>
      <c r="AB59" s="2">
        <f>IF(AND(OR(ALL!$Q57="X",ALL!$R57="X",ALL!$S57="X"), ALL!$V57=0),ALL!AB57,"")</f>
        <v>0</v>
      </c>
      <c r="AC59" s="1">
        <f>IF(AND(OR(ALL!$Q57="X",ALL!$R57="X",ALL!$S57="X"), ALL!$V57=0),ALL!AC57,"")</f>
        <v>0</v>
      </c>
    </row>
    <row r="60" spans="1:29" x14ac:dyDescent="0.25">
      <c r="A60" s="2">
        <f>IF(AND(OR(ALL!$Q83="X",ALL!$R83="X",ALL!$S83="X"), ALL!$V83=0),ALL!A83,"")</f>
        <v>82</v>
      </c>
      <c r="B60" t="str">
        <f>IF(AND(OR(ALL!$Q83="X",ALL!$R83="X",ALL!$S83="X"), ALL!$V83=0),ALL!B83,"")</f>
        <v>Kane</v>
      </c>
      <c r="C60" s="24">
        <f>IF(AND(OR(ALL!$Q83="X",ALL!$R83="X",ALL!$S83="X"), ALL!$V83=0),ALL!C83,"")</f>
        <v>39.031156000000003</v>
      </c>
      <c r="D60" s="24">
        <f>IF(AND(OR(ALL!$Q83="X",ALL!$R83="X",ALL!$S83="X"), ALL!$V83=0),ALL!D83,"")</f>
        <v>26.818702999999999</v>
      </c>
      <c r="E60" s="5" t="str">
        <f>IF(AND(OR(ALL!$Q83="X",ALL!$R83="X",ALL!$S83="X"), ALL!$V83=0),ALL!E83,"")</f>
        <v>Cana</v>
      </c>
      <c r="F60" s="5">
        <f>IF(AND(OR(ALL!$Q83="X",ALL!$R83="X",ALL!$S83="X"), ALL!$V83=0),ALL!F83,"")</f>
        <v>3126</v>
      </c>
      <c r="G60" s="1" t="str">
        <f>IF(AND(OR(ALL!$Q83="X",ALL!$R83="X",ALL!$S83="X"), ALL!$V83=0),ALL!G83,"")</f>
        <v>Turkey W</v>
      </c>
      <c r="H60" s="2">
        <f>IF(AND(OR(ALL!$Q83="X",ALL!$R83="X",ALL!$S83="X"), ALL!$V83=0),ALL!H83,"")</f>
        <v>3100</v>
      </c>
      <c r="I60" s="2">
        <f>IF(AND(OR(ALL!$Q83="X",ALL!$R83="X",ALL!$S83="X"), ALL!$V83=0),ALL!I83,"")</f>
        <v>500</v>
      </c>
      <c r="J60" s="2">
        <f>IF(AND(OR(ALL!$Q83="X",ALL!$R83="X",ALL!$S83="X"), ALL!$V83=0),ALL!J83,"")</f>
        <v>1300</v>
      </c>
      <c r="L60" s="4">
        <f>IF(AND(OR(ALL!$Q83="X",ALL!$R83="X",ALL!$S83="X"), ALL!$V83=0),ALL!L83,"")</f>
        <v>6.2</v>
      </c>
      <c r="M60" s="4">
        <f>IF(AND(OR(ALL!$Q83="X",ALL!$R83="X",ALL!$S83="X"), ALL!$V83=0),ALL!M83,"")</f>
        <v>2.6</v>
      </c>
      <c r="N60" s="4">
        <f>IF(AND(OR(ALL!$Q83="X",ALL!$R83="X",ALL!$S83="X"), ALL!$V83=0),ALL!N83,"")</f>
        <v>0.41935483870967744</v>
      </c>
      <c r="O60" s="4"/>
      <c r="P60" s="4"/>
      <c r="Q60" s="2">
        <f>IF(AND(OR(ALL!$Q83="X",ALL!$R83="X",ALL!$S83="X"), ALL!$V83=0),ALL!Q83,"")</f>
        <v>0</v>
      </c>
      <c r="R60" s="2" t="str">
        <f>IF(AND(OR(ALL!$Q83="X",ALL!$R83="X",ALL!$S83="X"), ALL!$V83=0),ALL!R83,"")</f>
        <v>X</v>
      </c>
      <c r="S60" s="2">
        <f>IF(AND(OR(ALL!$Q83="X",ALL!$R83="X",ALL!$S83="X"), ALL!$V83=0),ALL!S83,"")</f>
        <v>0</v>
      </c>
      <c r="T60" s="2">
        <f>IF(AND(OR(ALL!$Q83="X",ALL!$R83="X",ALL!$S83="X"), ALL!$V83=0),ALL!T83,"")</f>
        <v>0</v>
      </c>
      <c r="U60" s="2">
        <f>IF(AND(OR(ALL!$Q83="X",ALL!$R83="X",ALL!$S83="X"), ALL!$V83=0),ALL!U83,"")</f>
        <v>0</v>
      </c>
      <c r="V60" s="2">
        <f>IF(AND(OR(ALL!$Q83="X",ALL!$R83="X",ALL!$S83="X"), ALL!$V83=0),ALL!V83,"")</f>
        <v>0</v>
      </c>
      <c r="W60" s="2">
        <f>IF(AND(OR(ALL!$Q83="X",ALL!$R83="X",ALL!$S83="X"), ALL!$V83=0),ALL!W83,"")</f>
        <v>0</v>
      </c>
      <c r="X60" s="6" t="str">
        <f>IF(AND(OR(ALL!$Q83="X",ALL!$R83="X",ALL!$S83="X"), ALL!$V83=0),ALL!X83,"")</f>
        <v>Sd</v>
      </c>
      <c r="Y60" s="2">
        <f>IF(AND(OR(ALL!$Q83="X",ALL!$R83="X",ALL!$S83="X"), ALL!$V83=0),ALL!Y83,"")</f>
        <v>200</v>
      </c>
      <c r="Z60" s="2">
        <f>IF(AND(OR(ALL!$Q83="X",ALL!$R83="X",ALL!$S83="X"), ALL!$V83=0),ALL!Z83,"")</f>
        <v>100</v>
      </c>
      <c r="AA60" s="2" t="str">
        <f>IF(AND(OR(ALL!$Q83="X",ALL!$R83="X",ALL!$S83="X"), ALL!$V83=0),ALL!AA83,"")</f>
        <v>-</v>
      </c>
      <c r="AB60" s="2">
        <f>IF(AND(OR(ALL!$Q83="X",ALL!$R83="X",ALL!$S83="X"), ALL!$V83=0),ALL!AB83,"")</f>
        <v>0</v>
      </c>
      <c r="AC60" s="1" t="str">
        <f>IF(AND(OR(ALL!$Q83="X",ALL!$R83="X",ALL!$S83="X"), ALL!$V83=0),ALL!AC83,"")</f>
        <v>headland with 2 wave climates</v>
      </c>
    </row>
    <row r="61" spans="1:29" x14ac:dyDescent="0.25">
      <c r="A61" s="2">
        <f>IF(AND(OR(ALL!$Q98="X",ALL!$R98="X",ALL!$S98="X"), ALL!$V98=0),ALL!A98,"")</f>
        <v>97</v>
      </c>
      <c r="B61" t="str">
        <f>IF(AND(OR(ALL!$Q98="X",ALL!$R98="X",ALL!$S98="X"), ALL!$V98=0),ALL!B98,"")</f>
        <v>Ag. Apostoli (Crete)</v>
      </c>
      <c r="C61" s="24">
        <f>IF(AND(OR(ALL!$Q98="X",ALL!$R98="X",ALL!$S98="X"), ALL!$V98=0),ALL!C98,"")</f>
        <v>35.512531000000003</v>
      </c>
      <c r="D61" s="24">
        <f>IF(AND(OR(ALL!$Q98="X",ALL!$R98="X",ALL!$S98="X"), ALL!$V98=0),ALL!D98,"")</f>
        <v>23.982831000000001</v>
      </c>
      <c r="E61" s="5" t="str">
        <f>IF(AND(OR(ALL!$Q98="X",ALL!$R98="X",ALL!$S98="X"), ALL!$V98=0),ALL!E98,"")</f>
        <v>-</v>
      </c>
      <c r="F61" s="5" t="str">
        <f>IF(AND(OR(ALL!$Q98="X",ALL!$R98="X",ALL!$S98="X"), ALL!$V98=0),ALL!F98,"")</f>
        <v>-</v>
      </c>
      <c r="G61" s="1" t="str">
        <f>IF(AND(OR(ALL!$Q98="X",ALL!$R98="X",ALL!$S98="X"), ALL!$V98=0),ALL!G98,"")</f>
        <v>Greece isl.</v>
      </c>
      <c r="H61" s="2">
        <f>IF(AND(OR(ALL!$Q98="X",ALL!$R98="X",ALL!$S98="X"), ALL!$V98=0),ALL!H98,"")</f>
        <v>1350</v>
      </c>
      <c r="I61" s="2">
        <f>IF(AND(OR(ALL!$Q98="X",ALL!$R98="X",ALL!$S98="X"), ALL!$V98=0),ALL!I98,"")</f>
        <v>200</v>
      </c>
      <c r="J61" s="2">
        <f>IF(AND(OR(ALL!$Q98="X",ALL!$R98="X",ALL!$S98="X"), ALL!$V98=0),ALL!J98,"")</f>
        <v>1030</v>
      </c>
      <c r="L61" s="4">
        <f>IF(AND(OR(ALL!$Q98="X",ALL!$R98="X",ALL!$S98="X"), ALL!$V98=0),ALL!L98,"")</f>
        <v>6.75</v>
      </c>
      <c r="M61" s="4">
        <f>IF(AND(OR(ALL!$Q98="X",ALL!$R98="X",ALL!$S98="X"), ALL!$V98=0),ALL!M98,"")</f>
        <v>5.15</v>
      </c>
      <c r="N61" s="4">
        <f>IF(AND(OR(ALL!$Q98="X",ALL!$R98="X",ALL!$S98="X"), ALL!$V98=0),ALL!N98,"")</f>
        <v>0.76296296296296295</v>
      </c>
      <c r="O61" s="4"/>
      <c r="P61" s="4"/>
      <c r="Q61" s="2">
        <f>IF(AND(OR(ALL!$Q98="X",ALL!$R98="X",ALL!$S98="X"), ALL!$V98=0),ALL!Q98,"")</f>
        <v>0</v>
      </c>
      <c r="R61" s="2" t="str">
        <f>IF(AND(OR(ALL!$Q98="X",ALL!$R98="X",ALL!$S98="X"), ALL!$V98=0),ALL!R98,"")</f>
        <v>X</v>
      </c>
      <c r="S61" s="2">
        <f>IF(AND(OR(ALL!$Q98="X",ALL!$R98="X",ALL!$S98="X"), ALL!$V98=0),ALL!S98,"")</f>
        <v>0</v>
      </c>
      <c r="T61" s="2">
        <f>IF(AND(OR(ALL!$Q98="X",ALL!$R98="X",ALL!$S98="X"), ALL!$V98=0),ALL!T98,"")</f>
        <v>0</v>
      </c>
      <c r="U61" s="2">
        <f>IF(AND(OR(ALL!$Q98="X",ALL!$R98="X",ALL!$S98="X"), ALL!$V98=0),ALL!U98,"")</f>
        <v>0</v>
      </c>
      <c r="V61" s="2">
        <f>IF(AND(OR(ALL!$Q98="X",ALL!$R98="X",ALL!$S98="X"), ALL!$V98=0),ALL!V98,"")</f>
        <v>0</v>
      </c>
      <c r="W61" s="2">
        <f>IF(AND(OR(ALL!$Q98="X",ALL!$R98="X",ALL!$S98="X"), ALL!$V98=0),ALL!W98,"")</f>
        <v>0</v>
      </c>
      <c r="X61" s="2" t="str">
        <f>IF(AND(OR(ALL!$Q98="X",ALL!$R98="X",ALL!$S98="X"), ALL!$V98=0),ALL!X98,"")</f>
        <v>Sd</v>
      </c>
      <c r="Y61" s="6">
        <f>IF(AND(OR(ALL!$Q98="X",ALL!$R98="X",ALL!$S98="X"), ALL!$V98=0),ALL!Y98,"")</f>
        <v>83</v>
      </c>
      <c r="Z61" s="6">
        <f>IF(AND(OR(ALL!$Q98="X",ALL!$R98="X",ALL!$S98="X"), ALL!$V98=0),ALL!Z98,"")</f>
        <v>0</v>
      </c>
      <c r="AA61" s="2">
        <f>IF(AND(OR(ALL!$Q98="X",ALL!$R98="X",ALL!$S98="X"), ALL!$V98=0),ALL!AA98,"")</f>
        <v>88</v>
      </c>
      <c r="AB61" s="2">
        <f>IF(AND(OR(ALL!$Q98="X",ALL!$R98="X",ALL!$S98="X"), ALL!$V98=0),ALL!AB98,"")</f>
        <v>0</v>
      </c>
      <c r="AC61" s="1">
        <f>IF(AND(OR(ALL!$Q98="X",ALL!$R98="X",ALL!$S98="X"), ALL!$V98=0),ALL!AC98,"")</f>
        <v>0</v>
      </c>
    </row>
    <row r="62" spans="1:29" x14ac:dyDescent="0.25">
      <c r="A62" s="2">
        <f>IF(AND(OR(ALL!$Q87="X",ALL!$R87="X",ALL!$S87="X"), ALL!$V87=0),ALL!A87,"")</f>
        <v>86</v>
      </c>
      <c r="B62" t="str">
        <f>IF(AND(OR(ALL!$Q87="X",ALL!$R87="X",ALL!$S87="X"), ALL!$V87=0),ALL!B87,"")</f>
        <v>Ciçek Adasi</v>
      </c>
      <c r="C62" s="24">
        <f>IF(AND(OR(ALL!$Q87="X",ALL!$R87="X",ALL!$S87="X"), ALL!$V87=0),ALL!C87,"")</f>
        <v>38.166446999999998</v>
      </c>
      <c r="D62" s="24">
        <f>IF(AND(OR(ALL!$Q87="X",ALL!$R87="X",ALL!$S87="X"), ALL!$V87=0),ALL!D87,"")</f>
        <v>26.808389999999999</v>
      </c>
      <c r="E62" s="1" t="str">
        <f>IF(AND(OR(ALL!$Q87="X",ALL!$R87="X",ALL!$S87="X"), ALL!$V87=0),ALL!E87,"")</f>
        <v>Teos</v>
      </c>
      <c r="F62" s="1">
        <f>IF(AND(OR(ALL!$Q87="X",ALL!$R87="X",ALL!$S87="X"), ALL!$V87=0),ALL!F87,"")</f>
        <v>3162</v>
      </c>
      <c r="G62" s="1" t="str">
        <f>IF(AND(OR(ALL!$Q87="X",ALL!$R87="X",ALL!$S87="X"), ALL!$V87=0),ALL!G87,"")</f>
        <v>Turkey W</v>
      </c>
      <c r="H62" s="2">
        <f>IF(AND(OR(ALL!$Q87="X",ALL!$R87="X",ALL!$S87="X"), ALL!$V87=0),ALL!H87,"")</f>
        <v>260</v>
      </c>
      <c r="I62" s="2">
        <f>IF(AND(OR(ALL!$Q87="X",ALL!$R87="X",ALL!$S87="X"), ALL!$V87=0),ALL!I87,"")</f>
        <v>400</v>
      </c>
      <c r="J62" s="2">
        <f>IF(AND(OR(ALL!$Q87="X",ALL!$R87="X",ALL!$S87="X"), ALL!$V87=0),ALL!J87,"")</f>
        <v>1</v>
      </c>
      <c r="L62" s="4">
        <f>IF(AND(OR(ALL!$Q87="X",ALL!$R87="X",ALL!$S87="X"), ALL!$V87=0),ALL!L87,"")</f>
        <v>0.65</v>
      </c>
      <c r="M62" s="4">
        <f>IF(AND(OR(ALL!$Q87="X",ALL!$R87="X",ALL!$S87="X"), ALL!$V87=0),ALL!M87,"")</f>
        <v>2.5000000000000001E-3</v>
      </c>
      <c r="N62" s="4">
        <f>IF(AND(OR(ALL!$Q87="X",ALL!$R87="X",ALL!$S87="X"), ALL!$V87=0),ALL!N87,"")</f>
        <v>3.8461538461538464E-3</v>
      </c>
      <c r="O62" s="4"/>
      <c r="P62" s="4"/>
      <c r="Q62" s="2">
        <f>IF(AND(OR(ALL!$Q87="X",ALL!$R87="X",ALL!$S87="X"), ALL!$V87=0),ALL!Q87,"")</f>
        <v>0</v>
      </c>
      <c r="R62" s="2">
        <f>IF(AND(OR(ALL!$Q87="X",ALL!$R87="X",ALL!$S87="X"), ALL!$V87=0),ALL!R87,"")</f>
        <v>0</v>
      </c>
      <c r="S62" s="2" t="str">
        <f>IF(AND(OR(ALL!$Q87="X",ALL!$R87="X",ALL!$S87="X"), ALL!$V87=0),ALL!S87,"")</f>
        <v>X</v>
      </c>
      <c r="T62" s="2">
        <f>IF(AND(OR(ALL!$Q87="X",ALL!$R87="X",ALL!$S87="X"), ALL!$V87=0),ALL!T87,"")</f>
        <v>0</v>
      </c>
      <c r="U62" s="2">
        <f>IF(AND(OR(ALL!$Q87="X",ALL!$R87="X",ALL!$S87="X"), ALL!$V87=0),ALL!U87,"")</f>
        <v>0</v>
      </c>
      <c r="V62" s="2">
        <f>IF(AND(OR(ALL!$Q87="X",ALL!$R87="X",ALL!$S87="X"), ALL!$V87=0),ALL!V87,"")</f>
        <v>0</v>
      </c>
      <c r="W62" s="2">
        <f>IF(AND(OR(ALL!$Q87="X",ALL!$R87="X",ALL!$S87="X"), ALL!$V87=0),ALL!W87,"")</f>
        <v>0</v>
      </c>
      <c r="X62" s="2" t="str">
        <f>IF(AND(OR(ALL!$Q87="X",ALL!$R87="X",ALL!$S87="X"), ALL!$V87=0),ALL!X87,"")</f>
        <v>Sd</v>
      </c>
      <c r="Y62" s="2" t="str">
        <f>IF(AND(OR(ALL!$Q87="X",ALL!$R87="X",ALL!$S87="X"), ALL!$V87=0),ALL!Y87,"")</f>
        <v>-</v>
      </c>
      <c r="Z62" s="2">
        <f>IF(AND(OR(ALL!$Q87="X",ALL!$R87="X",ALL!$S87="X"), ALL!$V87=0),ALL!Z87,"")</f>
        <v>39</v>
      </c>
      <c r="AA62" s="2" t="str">
        <f>IF(AND(OR(ALL!$Q87="X",ALL!$R87="X",ALL!$S87="X"), ALL!$V87=0),ALL!AA87,"")</f>
        <v>-</v>
      </c>
      <c r="AB62" s="2">
        <f>IF(AND(OR(ALL!$Q87="X",ALL!$R87="X",ALL!$S87="X"), ALL!$V87=0),ALL!AB87,"")</f>
        <v>0</v>
      </c>
      <c r="AC62" s="1">
        <f>IF(AND(OR(ALL!$Q87="X",ALL!$R87="X",ALL!$S87="X"), ALL!$V87=0),ALL!AC87,"")</f>
        <v>0</v>
      </c>
    </row>
    <row r="63" spans="1:29" x14ac:dyDescent="0.25">
      <c r="A63" s="2">
        <f>IF(AND(OR(ALL!$Q69="X",ALL!$R69="X",ALL!$S69="X"), ALL!$V69=0),ALL!A69,"")</f>
        <v>68</v>
      </c>
      <c r="B63" t="str">
        <f>IF(AND(OR(ALL!$Q69="X",ALL!$R69="X",ALL!$S69="X"), ALL!$V69=0),ALL!B69,"")</f>
        <v>Ag. Dimitrios</v>
      </c>
      <c r="C63" s="24">
        <f>IF(AND(OR(ALL!$Q69="X",ALL!$R69="X",ALL!$S69="X"), ALL!$V69=0),ALL!C69,"")</f>
        <v>37.807917000000003</v>
      </c>
      <c r="D63" s="24">
        <f>IF(AND(OR(ALL!$Q69="X",ALL!$R69="X",ALL!$S69="X"), ALL!$V69=0),ALL!D69,"")</f>
        <v>23.846629</v>
      </c>
      <c r="E63" s="5" t="str">
        <f>IF(AND(OR(ALL!$Q69="X",ALL!$R69="X",ALL!$S69="X"), ALL!$V69=0),ALL!E69,"")</f>
        <v>-</v>
      </c>
      <c r="F63" s="5" t="str">
        <f>IF(AND(OR(ALL!$Q69="X",ALL!$R69="X",ALL!$S69="X"), ALL!$V69=0),ALL!F69,"")</f>
        <v>-</v>
      </c>
      <c r="G63" s="1" t="str">
        <f>IF(AND(OR(ALL!$Q69="X",ALL!$R69="X",ALL!$S69="X"), ALL!$V69=0),ALL!G69,"")</f>
        <v>Greece Attica</v>
      </c>
      <c r="H63" s="2">
        <f>IF(AND(OR(ALL!$Q69="X",ALL!$R69="X",ALL!$S69="X"), ALL!$V69=0),ALL!H69,"")</f>
        <v>110</v>
      </c>
      <c r="I63" s="2">
        <f>IF(AND(OR(ALL!$Q69="X",ALL!$R69="X",ALL!$S69="X"), ALL!$V69=0),ALL!I69,"")</f>
        <v>170</v>
      </c>
      <c r="J63" s="2">
        <f>IF(AND(OR(ALL!$Q69="X",ALL!$R69="X",ALL!$S69="X"), ALL!$V69=0),ALL!J69,"")</f>
        <v>1</v>
      </c>
      <c r="L63" s="4">
        <f>IF(AND(OR(ALL!$Q69="X",ALL!$R69="X",ALL!$S69="X"), ALL!$V69=0),ALL!L69,"")</f>
        <v>0.6470588235294118</v>
      </c>
      <c r="M63" s="4">
        <f>IF(AND(OR(ALL!$Q69="X",ALL!$R69="X",ALL!$S69="X"), ALL!$V69=0),ALL!M69,"")</f>
        <v>5.8823529411764705E-3</v>
      </c>
      <c r="N63" s="4">
        <f>IF(AND(OR(ALL!$Q69="X",ALL!$R69="X",ALL!$S69="X"), ALL!$V69=0),ALL!N69,"")</f>
        <v>9.0909090909090905E-3</v>
      </c>
      <c r="O63" s="4"/>
      <c r="P63" s="4"/>
      <c r="Q63" s="2">
        <f>IF(AND(OR(ALL!$Q69="X",ALL!$R69="X",ALL!$S69="X"), ALL!$V69=0),ALL!Q69,"")</f>
        <v>0</v>
      </c>
      <c r="R63" s="2">
        <f>IF(AND(OR(ALL!$Q69="X",ALL!$R69="X",ALL!$S69="X"), ALL!$V69=0),ALL!R69,"")</f>
        <v>0</v>
      </c>
      <c r="S63" s="2" t="str">
        <f>IF(AND(OR(ALL!$Q69="X",ALL!$R69="X",ALL!$S69="X"), ALL!$V69=0),ALL!S69,"")</f>
        <v>X</v>
      </c>
      <c r="T63" s="2">
        <f>IF(AND(OR(ALL!$Q69="X",ALL!$R69="X",ALL!$S69="X"), ALL!$V69=0),ALL!T69,"")</f>
        <v>0</v>
      </c>
      <c r="U63" s="2">
        <f>IF(AND(OR(ALL!$Q69="X",ALL!$R69="X",ALL!$S69="X"), ALL!$V69=0),ALL!U69,"")</f>
        <v>0</v>
      </c>
      <c r="V63" s="2">
        <f>IF(AND(OR(ALL!$Q69="X",ALL!$R69="X",ALL!$S69="X"), ALL!$V69=0),ALL!V69,"")</f>
        <v>0</v>
      </c>
      <c r="W63" s="2">
        <f>IF(AND(OR(ALL!$Q69="X",ALL!$R69="X",ALL!$S69="X"), ALL!$V69=0),ALL!W69,"")</f>
        <v>0</v>
      </c>
      <c r="X63" s="2" t="str">
        <f>IF(AND(OR(ALL!$Q69="X",ALL!$R69="X",ALL!$S69="X"), ALL!$V69=0),ALL!X69,"")</f>
        <v>Sd</v>
      </c>
      <c r="Y63" s="6">
        <f>IF(AND(OR(ALL!$Q69="X",ALL!$R69="X",ALL!$S69="X"), ALL!$V69=0),ALL!Y69,"")</f>
        <v>140</v>
      </c>
      <c r="Z63" s="6">
        <f>IF(AND(OR(ALL!$Q69="X",ALL!$R69="X",ALL!$S69="X"), ALL!$V69=0),ALL!Z69,"")</f>
        <v>42</v>
      </c>
      <c r="AA63" s="2">
        <f>IF(AND(OR(ALL!$Q69="X",ALL!$R69="X",ALL!$S69="X"), ALL!$V69=0),ALL!AA69,"")</f>
        <v>135</v>
      </c>
      <c r="AB63" s="2">
        <f>IF(AND(OR(ALL!$Q69="X",ALL!$R69="X",ALL!$S69="X"), ALL!$V69=0),ALL!AB69,"")</f>
        <v>0</v>
      </c>
      <c r="AC63" s="1" t="str">
        <f>IF(AND(OR(ALL!$Q69="X",ALL!$R69="X",ALL!$S69="X"), ALL!$V69=0),ALL!AC69,"")</f>
        <v>limit case tombolo/salient</v>
      </c>
    </row>
    <row r="64" spans="1:29" x14ac:dyDescent="0.25">
      <c r="A64" s="2">
        <f>IF(AND(OR(ALL!$Q73="X",ALL!$R73="X",ALL!$S73="X"), ALL!$V73=0),ALL!A73,"")</f>
        <v>72</v>
      </c>
      <c r="B64" t="str">
        <f>IF(AND(OR(ALL!$Q73="X",ALL!$R73="X",ALL!$S73="X"), ALL!$V73=0),ALL!B73,"")</f>
        <v>Tragana</v>
      </c>
      <c r="C64" s="24">
        <f>IF(AND(OR(ALL!$Q73="X",ALL!$R73="X",ALL!$S73="X"), ALL!$V73=0),ALL!C73,"")</f>
        <v>38.633403999999999</v>
      </c>
      <c r="D64" s="24">
        <f>IF(AND(OR(ALL!$Q73="X",ALL!$R73="X",ALL!$S73="X"), ALL!$V73=0),ALL!D73,"")</f>
        <v>23.123934999999999</v>
      </c>
      <c r="E64" s="5" t="str">
        <f>IF(AND(OR(ALL!$Q73="X",ALL!$R73="X",ALL!$S73="X"), ALL!$V73=0),ALL!E73,"")</f>
        <v>Anastasis</v>
      </c>
      <c r="F64" s="5">
        <f>IF(AND(OR(ALL!$Q73="X",ALL!$R73="X",ALL!$S73="X"), ALL!$V73=0),ALL!F73,"")</f>
        <v>1674</v>
      </c>
      <c r="G64" s="1" t="str">
        <f>IF(AND(OR(ALL!$Q73="X",ALL!$R73="X",ALL!$S73="X"), ALL!$V73=0),ALL!G73,"")</f>
        <v>Greece Attica</v>
      </c>
      <c r="H64" s="2">
        <f>IF(AND(OR(ALL!$Q73="X",ALL!$R73="X",ALL!$S73="X"), ALL!$V73=0),ALL!H73,"")</f>
        <v>190</v>
      </c>
      <c r="I64" s="2">
        <f>IF(AND(OR(ALL!$Q73="X",ALL!$R73="X",ALL!$S73="X"), ALL!$V73=0),ALL!I73,"")</f>
        <v>280</v>
      </c>
      <c r="J64" s="2">
        <f>IF(AND(OR(ALL!$Q73="X",ALL!$R73="X",ALL!$S73="X"), ALL!$V73=0),ALL!J73,"")</f>
        <v>1</v>
      </c>
      <c r="L64" s="4">
        <f>IF(AND(OR(ALL!$Q73="X",ALL!$R73="X",ALL!$S73="X"), ALL!$V73=0),ALL!L73,"")</f>
        <v>0.6785714285714286</v>
      </c>
      <c r="M64" s="4">
        <f>IF(AND(OR(ALL!$Q73="X",ALL!$R73="X",ALL!$S73="X"), ALL!$V73=0),ALL!M73,"")</f>
        <v>3.5714285714285713E-3</v>
      </c>
      <c r="N64" s="4">
        <f>IF(AND(OR(ALL!$Q73="X",ALL!$R73="X",ALL!$S73="X"), ALL!$V73=0),ALL!N73,"")</f>
        <v>5.263157894736842E-3</v>
      </c>
      <c r="O64" s="4"/>
      <c r="P64" s="4"/>
      <c r="Q64" s="2">
        <f>IF(AND(OR(ALL!$Q73="X",ALL!$R73="X",ALL!$S73="X"), ALL!$V73=0),ALL!Q73,"")</f>
        <v>0</v>
      </c>
      <c r="R64" s="2">
        <f>IF(AND(OR(ALL!$Q73="X",ALL!$R73="X",ALL!$S73="X"), ALL!$V73=0),ALL!R73,"")</f>
        <v>0</v>
      </c>
      <c r="S64" s="2" t="str">
        <f>IF(AND(OR(ALL!$Q73="X",ALL!$R73="X",ALL!$S73="X"), ALL!$V73=0),ALL!S73,"")</f>
        <v>X</v>
      </c>
      <c r="T64" s="2">
        <f>IF(AND(OR(ALL!$Q73="X",ALL!$R73="X",ALL!$S73="X"), ALL!$V73=0),ALL!T73,"")</f>
        <v>0</v>
      </c>
      <c r="U64" s="2">
        <f>IF(AND(OR(ALL!$Q73="X",ALL!$R73="X",ALL!$S73="X"), ALL!$V73=0),ALL!U73,"")</f>
        <v>0</v>
      </c>
      <c r="V64" s="2">
        <f>IF(AND(OR(ALL!$Q73="X",ALL!$R73="X",ALL!$S73="X"), ALL!$V73=0),ALL!V73,"")</f>
        <v>0</v>
      </c>
      <c r="W64" s="2">
        <f>IF(AND(OR(ALL!$Q73="X",ALL!$R73="X",ALL!$S73="X"), ALL!$V73=0),ALL!W73,"")</f>
        <v>0</v>
      </c>
      <c r="X64" s="2" t="str">
        <f>IF(AND(OR(ALL!$Q73="X",ALL!$R73="X",ALL!$S73="X"), ALL!$V73=0),ALL!X73,"")</f>
        <v>Sd</v>
      </c>
      <c r="Y64" s="6">
        <f>IF(AND(OR(ALL!$Q73="X",ALL!$R73="X",ALL!$S73="X"), ALL!$V73=0),ALL!Y73,"")</f>
        <v>105</v>
      </c>
      <c r="Z64" s="6">
        <f>IF(AND(OR(ALL!$Q73="X",ALL!$R73="X",ALL!$S73="X"), ALL!$V73=0),ALL!Z73,"")</f>
        <v>195</v>
      </c>
      <c r="AA64" s="2" t="str">
        <f>IF(AND(OR(ALL!$Q73="X",ALL!$R73="X",ALL!$S73="X"), ALL!$V73=0),ALL!AA73,"")</f>
        <v>-</v>
      </c>
      <c r="AB64" s="2">
        <f>IF(AND(OR(ALL!$Q73="X",ALL!$R73="X",ALL!$S73="X"), ALL!$V73=0),ALL!AB73,"")</f>
        <v>0</v>
      </c>
      <c r="AC64" s="1" t="str">
        <f>IF(AND(OR(ALL!$Q73="X",ALL!$R73="X",ALL!$S73="X"), ALL!$V73=0),ALL!AC73,"")</f>
        <v>salient axis at 160°</v>
      </c>
    </row>
    <row r="65" spans="1:29" x14ac:dyDescent="0.25">
      <c r="A65" s="2">
        <f>IF(AND(OR(ALL!$Q72="X",ALL!$R72="X",ALL!$S72="X"), ALL!$V72=0),ALL!A72,"")</f>
        <v>71</v>
      </c>
      <c r="B65" t="str">
        <f>IF(AND(OR(ALL!$Q72="X",ALL!$R72="X",ALL!$S72="X"), ALL!$V72=0),ALL!B72,"")</f>
        <v>Daskalio</v>
      </c>
      <c r="C65" s="24">
        <f>IF(AND(OR(ALL!$Q72="X",ALL!$R72="X",ALL!$S72="X"), ALL!$V72=0),ALL!C72,"")</f>
        <v>37.825920000000004</v>
      </c>
      <c r="D65" s="24">
        <f>IF(AND(OR(ALL!$Q72="X",ALL!$R72="X",ALL!$S72="X"), ALL!$V72=0),ALL!D72,"")</f>
        <v>24.048864999999999</v>
      </c>
      <c r="E65" s="1" t="str">
        <f>IF(AND(OR(ALL!$Q72="X",ALL!$R72="X",ALL!$S72="X"), ALL!$V72=0),ALL!E72,"")</f>
        <v>Porthmos</v>
      </c>
      <c r="F65" s="1">
        <f>IF(AND(OR(ALL!$Q72="X",ALL!$R72="X",ALL!$S72="X"), ALL!$V72=0),ALL!F72,"")</f>
        <v>1647</v>
      </c>
      <c r="G65" s="1" t="str">
        <f>IF(AND(OR(ALL!$Q72="X",ALL!$R72="X",ALL!$S72="X"), ALL!$V72=0),ALL!G72,"")</f>
        <v>Greece Attica</v>
      </c>
      <c r="H65" s="2">
        <f>IF(AND(OR(ALL!$Q72="X",ALL!$R72="X",ALL!$S72="X"), ALL!$V72=0),ALL!H72,"")</f>
        <v>70</v>
      </c>
      <c r="I65" s="2">
        <f>IF(AND(OR(ALL!$Q72="X",ALL!$R72="X",ALL!$S72="X"), ALL!$V72=0),ALL!I72,"")</f>
        <v>100</v>
      </c>
      <c r="J65" s="2">
        <f>IF(AND(OR(ALL!$Q72="X",ALL!$R72="X",ALL!$S72="X"), ALL!$V72=0),ALL!J72,"")</f>
        <v>1</v>
      </c>
      <c r="K65" s="2">
        <f>IF(AND(OR(ALL!$Q72="X",ALL!$R72="X",ALL!$S72="X"), ALL!$V72=0),ALL!K72,"")</f>
        <v>0</v>
      </c>
      <c r="L65" s="4">
        <f>IF(AND(OR(ALL!$Q72="X",ALL!$R72="X",ALL!$S72="X"), ALL!$V72=0),ALL!L72,"")</f>
        <v>0.7</v>
      </c>
      <c r="M65" s="4">
        <f>IF(AND(OR(ALL!$Q72="X",ALL!$R72="X",ALL!$S72="X"), ALL!$V72=0),ALL!M72,"")</f>
        <v>0.01</v>
      </c>
      <c r="N65" s="4">
        <f>IF(AND(OR(ALL!$Q72="X",ALL!$R72="X",ALL!$S72="X"), ALL!$V72=0),ALL!N72,"")</f>
        <v>1.4285714285714285E-2</v>
      </c>
      <c r="O65" s="4"/>
      <c r="P65" s="4"/>
      <c r="Q65" s="2">
        <f>IF(AND(OR(ALL!$Q72="X",ALL!$R72="X",ALL!$S72="X"), ALL!$V72=0),ALL!Q72,"")</f>
        <v>0</v>
      </c>
      <c r="R65" s="2">
        <f>IF(AND(OR(ALL!$Q72="X",ALL!$R72="X",ALL!$S72="X"), ALL!$V72=0),ALL!R72,"")</f>
        <v>0</v>
      </c>
      <c r="S65" s="2" t="str">
        <f>IF(AND(OR(ALL!$Q72="X",ALL!$R72="X",ALL!$S72="X"), ALL!$V72=0),ALL!S72,"")</f>
        <v>X</v>
      </c>
      <c r="T65" s="2">
        <f>IF(AND(OR(ALL!$Q72="X",ALL!$R72="X",ALL!$S72="X"), ALL!$V72=0),ALL!T72,"")</f>
        <v>0</v>
      </c>
      <c r="U65" s="2">
        <f>IF(AND(OR(ALL!$Q72="X",ALL!$R72="X",ALL!$S72="X"), ALL!$V72=0),ALL!U72,"")</f>
        <v>0</v>
      </c>
      <c r="V65" s="2">
        <f>IF(AND(OR(ALL!$Q72="X",ALL!$R72="X",ALL!$S72="X"), ALL!$V72=0),ALL!V72,"")</f>
        <v>0</v>
      </c>
      <c r="W65" s="2">
        <f>IF(AND(OR(ALL!$Q72="X",ALL!$R72="X",ALL!$S72="X"), ALL!$V72=0),ALL!W72,"")</f>
        <v>0</v>
      </c>
      <c r="X65" s="2" t="str">
        <f>IF(AND(OR(ALL!$Q72="X",ALL!$R72="X",ALL!$S72="X"), ALL!$V72=0),ALL!X72,"")</f>
        <v>Sd</v>
      </c>
      <c r="Y65" s="2">
        <f>IF(AND(OR(ALL!$Q72="X",ALL!$R72="X",ALL!$S72="X"), ALL!$V72=0),ALL!Y72,"")</f>
        <v>40</v>
      </c>
      <c r="Z65" s="2">
        <f>IF(AND(OR(ALL!$Q72="X",ALL!$R72="X",ALL!$S72="X"), ALL!$V72=0),ALL!Z72,"")</f>
        <v>308</v>
      </c>
      <c r="AA65" s="6">
        <f>IF(AND(OR(ALL!$Q72="X",ALL!$R72="X",ALL!$S72="X"), ALL!$V72=0),ALL!AA72,"")</f>
        <v>35</v>
      </c>
      <c r="AB65" s="6">
        <f>IF(AND(OR(ALL!$Q72="X",ALL!$R72="X",ALL!$S72="X"), ALL!$V72=0),ALL!AB72,"")</f>
        <v>0</v>
      </c>
      <c r="AC65" s="1">
        <f>IF(AND(OR(ALL!$Q72="X",ALL!$R72="X",ALL!$S72="X"), ALL!$V72=0),ALL!AC72,"")</f>
        <v>0</v>
      </c>
    </row>
    <row r="66" spans="1:29" x14ac:dyDescent="0.25">
      <c r="A66" s="2">
        <f>IF(AND(OR(ALL!$Q93="X",ALL!$R93="X",ALL!$S93="X"), ALL!$V93=0),ALL!A93,"")</f>
        <v>92</v>
      </c>
      <c r="B66" t="str">
        <f>IF(AND(OR(ALL!$Q93="X",ALL!$R93="X",ALL!$S93="X"), ALL!$V93=0),ALL!B93,"")</f>
        <v>Perili</v>
      </c>
      <c r="C66" s="24">
        <f>IF(AND(OR(ALL!$Q93="X",ALL!$R93="X",ALL!$S93="X"), ALL!$V93=0),ALL!C93,"")</f>
        <v>36.758594000000002</v>
      </c>
      <c r="D66" s="24">
        <f>IF(AND(OR(ALL!$Q93="X",ALL!$R93="X",ALL!$S93="X"), ALL!$V93=0),ALL!D93,"")</f>
        <v>27.775486000000001</v>
      </c>
      <c r="E66" s="5" t="str">
        <f>IF(AND(OR(ALL!$Q93="X",ALL!$R93="X",ALL!$S93="X"), ALL!$V93=0),ALL!E93,"")</f>
        <v>-</v>
      </c>
      <c r="F66" s="5" t="str">
        <f>IF(AND(OR(ALL!$Q93="X",ALL!$R93="X",ALL!$S93="X"), ALL!$V93=0),ALL!F93,"")</f>
        <v>-</v>
      </c>
      <c r="G66" s="1" t="str">
        <f>IF(AND(OR(ALL!$Q93="X",ALL!$R93="X",ALL!$S93="X"), ALL!$V93=0),ALL!G93,"")</f>
        <v>Turkey W</v>
      </c>
      <c r="H66" s="2">
        <f>IF(AND(OR(ALL!$Q93="X",ALL!$R93="X",ALL!$S93="X"), ALL!$V93=0),ALL!H93,"")</f>
        <v>260</v>
      </c>
      <c r="I66" s="2">
        <f>IF(AND(OR(ALL!$Q93="X",ALL!$R93="X",ALL!$S93="X"), ALL!$V93=0),ALL!I93,"")</f>
        <v>320</v>
      </c>
      <c r="J66" s="2">
        <f>IF(AND(OR(ALL!$Q93="X",ALL!$R93="X",ALL!$S93="X"), ALL!$V93=0),ALL!J93,"")</f>
        <v>1</v>
      </c>
      <c r="K66" s="2">
        <f>IF(AND(OR(ALL!$Q93="X",ALL!$R93="X",ALL!$S93="X"), ALL!$V93=0),ALL!K93,"")</f>
        <v>0</v>
      </c>
      <c r="L66" s="4">
        <f>IF(AND(OR(ALL!$Q93="X",ALL!$R93="X",ALL!$S93="X"), ALL!$V93=0),ALL!L93,"")</f>
        <v>0.8125</v>
      </c>
      <c r="M66" s="4">
        <f>IF(AND(OR(ALL!$Q93="X",ALL!$R93="X",ALL!$S93="X"), ALL!$V93=0),ALL!M93,"")</f>
        <v>3.1250000000000002E-3</v>
      </c>
      <c r="N66" s="4">
        <f>IF(AND(OR(ALL!$Q93="X",ALL!$R93="X",ALL!$S93="X"), ALL!$V93=0),ALL!N93,"")</f>
        <v>3.8461538461538464E-3</v>
      </c>
      <c r="O66" s="4"/>
      <c r="P66" s="4"/>
      <c r="Q66" s="2">
        <f>IF(AND(OR(ALL!$Q93="X",ALL!$R93="X",ALL!$S93="X"), ALL!$V93=0),ALL!Q93,"")</f>
        <v>0</v>
      </c>
      <c r="R66" s="2">
        <f>IF(AND(OR(ALL!$Q93="X",ALL!$R93="X",ALL!$S93="X"), ALL!$V93=0),ALL!R93,"")</f>
        <v>0</v>
      </c>
      <c r="S66" s="2" t="str">
        <f>IF(AND(OR(ALL!$Q93="X",ALL!$R93="X",ALL!$S93="X"), ALL!$V93=0),ALL!S93,"")</f>
        <v>X</v>
      </c>
      <c r="T66" s="2">
        <f>IF(AND(OR(ALL!$Q93="X",ALL!$R93="X",ALL!$S93="X"), ALL!$V93=0),ALL!T93,"")</f>
        <v>0</v>
      </c>
      <c r="U66" s="2">
        <f>IF(AND(OR(ALL!$Q93="X",ALL!$R93="X",ALL!$S93="X"), ALL!$V93=0),ALL!U93,"")</f>
        <v>0</v>
      </c>
      <c r="V66" s="2">
        <f>IF(AND(OR(ALL!$Q93="X",ALL!$R93="X",ALL!$S93="X"), ALL!$V93=0),ALL!V93,"")</f>
        <v>0</v>
      </c>
      <c r="W66" s="2">
        <f>IF(AND(OR(ALL!$Q93="X",ALL!$R93="X",ALL!$S93="X"), ALL!$V93=0),ALL!W93,"")</f>
        <v>0</v>
      </c>
      <c r="X66" s="2" t="str">
        <f>IF(AND(OR(ALL!$Q93="X",ALL!$R93="X",ALL!$S93="X"), ALL!$V93=0),ALL!X93,"")</f>
        <v>Sd</v>
      </c>
      <c r="Y66" s="2">
        <f>IF(AND(OR(ALL!$Q93="X",ALL!$R93="X",ALL!$S93="X"), ALL!$V93=0),ALL!Y93,"")</f>
        <v>115</v>
      </c>
      <c r="Z66" s="2">
        <f>IF(AND(OR(ALL!$Q93="X",ALL!$R93="X",ALL!$S93="X"), ALL!$V93=0),ALL!Z93,"")</f>
        <v>5</v>
      </c>
      <c r="AA66" s="2">
        <f>IF(AND(OR(ALL!$Q93="X",ALL!$R93="X",ALL!$S93="X"), ALL!$V93=0),ALL!AA93,"")</f>
        <v>100</v>
      </c>
      <c r="AB66" s="2" t="str">
        <f>IF(AND(OR(ALL!$Q93="X",ALL!$R93="X",ALL!$S93="X"), ALL!$V93=0),ALL!AB93,"")</f>
        <v>X</v>
      </c>
      <c r="AC66" s="1">
        <f>IF(AND(OR(ALL!$Q93="X",ALL!$R93="X",ALL!$S93="X"), ALL!$V93=0),ALL!AC93,"")</f>
        <v>0</v>
      </c>
    </row>
    <row r="67" spans="1:29" x14ac:dyDescent="0.25">
      <c r="A67" s="2">
        <f>IF(AND(OR(ALL!$Q85="X",ALL!$R85="X",ALL!$S85="X"), ALL!$V85=0),ALL!A85,"")</f>
        <v>84</v>
      </c>
      <c r="B67" t="str">
        <f>IF(AND(OR(ALL!$Q85="X",ALL!$R85="X",ALL!$S85="X"), ALL!$V85=0),ALL!B85,"")</f>
        <v>Karantina</v>
      </c>
      <c r="C67" s="24">
        <f>IF(AND(OR(ALL!$Q85="X",ALL!$R85="X",ALL!$S85="X"), ALL!$V85=0),ALL!C85,"")</f>
        <v>38.365577000000002</v>
      </c>
      <c r="D67" s="24">
        <f>IF(AND(OR(ALL!$Q85="X",ALL!$R85="X",ALL!$S85="X"), ALL!$V85=0),ALL!D85,"")</f>
        <v>26.781348000000001</v>
      </c>
      <c r="E67" s="1" t="str">
        <f>IF(AND(OR(ALL!$Q85="X",ALL!$R85="X",ALL!$S85="X"), ALL!$V85=0),ALL!E85,"")</f>
        <v>Klazomenai</v>
      </c>
      <c r="F67" s="1">
        <f>IF(AND(OR(ALL!$Q85="X",ALL!$R85="X",ALL!$S85="X"), ALL!$V85=0),ALL!F85,"")</f>
        <v>3145</v>
      </c>
      <c r="G67" s="1" t="str">
        <f>IF(AND(OR(ALL!$Q85="X",ALL!$R85="X",ALL!$S85="X"), ALL!$V85=0),ALL!G85,"")</f>
        <v>Turkey W</v>
      </c>
      <c r="H67" s="2">
        <f>IF(AND(OR(ALL!$Q85="X",ALL!$R85="X",ALL!$S85="X"), ALL!$V85=0),ALL!H85,"")</f>
        <v>500</v>
      </c>
      <c r="I67" s="2">
        <f>IF(AND(OR(ALL!$Q85="X",ALL!$R85="X",ALL!$S85="X"), ALL!$V85=0),ALL!I85,"")</f>
        <v>530</v>
      </c>
      <c r="J67" s="2">
        <f>IF(AND(OR(ALL!$Q85="X",ALL!$R85="X",ALL!$S85="X"), ALL!$V85=0),ALL!J85,"")</f>
        <v>15</v>
      </c>
      <c r="L67" s="4">
        <f>IF(AND(OR(ALL!$Q85="X",ALL!$R85="X",ALL!$S85="X"), ALL!$V85=0),ALL!L85,"")</f>
        <v>0.94339622641509435</v>
      </c>
      <c r="M67" s="4">
        <f>IF(AND(OR(ALL!$Q85="X",ALL!$R85="X",ALL!$S85="X"), ALL!$V85=0),ALL!M85,"")</f>
        <v>2.8301886792452831E-2</v>
      </c>
      <c r="N67" s="4">
        <f>IF(AND(OR(ALL!$Q85="X",ALL!$R85="X",ALL!$S85="X"), ALL!$V85=0),ALL!N85,"")</f>
        <v>0.03</v>
      </c>
      <c r="O67" s="4"/>
      <c r="P67" s="4"/>
      <c r="Q67" s="2">
        <f>IF(AND(OR(ALL!$Q85="X",ALL!$R85="X",ALL!$S85="X"), ALL!$V85=0),ALL!Q85,"")</f>
        <v>0</v>
      </c>
      <c r="R67" s="2">
        <f>IF(AND(OR(ALL!$Q85="X",ALL!$R85="X",ALL!$S85="X"), ALL!$V85=0),ALL!R85,"")</f>
        <v>0</v>
      </c>
      <c r="S67" s="2" t="str">
        <f>IF(AND(OR(ALL!$Q85="X",ALL!$R85="X",ALL!$S85="X"), ALL!$V85=0),ALL!S85,"")</f>
        <v>X</v>
      </c>
      <c r="T67" s="2">
        <f>IF(AND(OR(ALL!$Q85="X",ALL!$R85="X",ALL!$S85="X"), ALL!$V85=0),ALL!T85,"")</f>
        <v>0</v>
      </c>
      <c r="U67" s="2">
        <f>IF(AND(OR(ALL!$Q85="X",ALL!$R85="X",ALL!$S85="X"), ALL!$V85=0),ALL!U85,"")</f>
        <v>0</v>
      </c>
      <c r="V67" s="2">
        <f>IF(AND(OR(ALL!$Q85="X",ALL!$R85="X",ALL!$S85="X"), ALL!$V85=0),ALL!V85,"")</f>
        <v>0</v>
      </c>
      <c r="W67" s="2" t="str">
        <f>IF(AND(OR(ALL!$Q85="X",ALL!$R85="X",ALL!$S85="X"), ALL!$V85=0),ALL!W85,"")</f>
        <v>X</v>
      </c>
      <c r="X67" s="2" t="str">
        <f>IF(AND(OR(ALL!$Q85="X",ALL!$R85="X",ALL!$S85="X"), ALL!$V85=0),ALL!X85,"")</f>
        <v>Pb</v>
      </c>
      <c r="Y67" s="2" t="str">
        <f>IF(AND(OR(ALL!$Q85="X",ALL!$R85="X",ALL!$S85="X"), ALL!$V85=0),ALL!Y85,"")</f>
        <v>-</v>
      </c>
      <c r="Z67" s="2">
        <f>IF(AND(OR(ALL!$Q85="X",ALL!$R85="X",ALL!$S85="X"), ALL!$V85=0),ALL!Z85,"")</f>
        <v>40</v>
      </c>
      <c r="AA67" s="6" t="str">
        <f>IF(AND(OR(ALL!$Q85="X",ALL!$R85="X",ALL!$S85="X"), ALL!$V85=0),ALL!AA85,"")</f>
        <v>-</v>
      </c>
      <c r="AB67" s="6" t="str">
        <f>IF(AND(OR(ALL!$Q85="X",ALL!$R85="X",ALL!$S85="X"), ALL!$V85=0),ALL!AB85,"")</f>
        <v>X</v>
      </c>
      <c r="AC67" s="5" t="str">
        <f>IF(AND(OR(ALL!$Q85="X",ALL!$R85="X",ALL!$S85="X"), ALL!$V85=0),ALL!AC85,"")</f>
        <v>man-made connection?</v>
      </c>
    </row>
    <row r="68" spans="1:29" x14ac:dyDescent="0.25">
      <c r="A68" s="2">
        <f>IF(AND(OR(ALL!$Q39="X",ALL!$R39="X",ALL!$S39="X"), ALL!$V39=0),ALL!A39,"")</f>
        <v>38</v>
      </c>
      <c r="B68" t="str">
        <f>IF(AND(OR(ALL!$Q39="X",ALL!$R39="X",ALL!$S39="X"), ALL!$V39=0),ALL!B39,"")</f>
        <v>Porto Pollo</v>
      </c>
      <c r="C68" s="24">
        <f>IF(AND(OR(ALL!$Q39="X",ALL!$R39="X",ALL!$S39="X"), ALL!$V39=0),ALL!C39,"")</f>
        <v>41.193339999999999</v>
      </c>
      <c r="D68" s="24">
        <f>IF(AND(OR(ALL!$Q39="X",ALL!$R39="X",ALL!$S39="X"), ALL!$V39=0),ALL!D39,"")</f>
        <v>9.3184950000000004</v>
      </c>
      <c r="E68" s="1" t="str">
        <f>IF(AND(OR(ALL!$Q39="X",ALL!$R39="X",ALL!$S39="X"), ALL!$V39=0),ALL!E39,"")</f>
        <v>-</v>
      </c>
      <c r="F68" s="1" t="str">
        <f>IF(AND(OR(ALL!$Q39="X",ALL!$R39="X",ALL!$S39="X"), ALL!$V39=0),ALL!F39,"")</f>
        <v>-</v>
      </c>
      <c r="G68" s="1" t="str">
        <f>IF(AND(OR(ALL!$Q39="X",ALL!$R39="X",ALL!$S39="X"), ALL!$V39=0),ALL!G39,"")</f>
        <v>Sardinia</v>
      </c>
      <c r="H68" s="6">
        <f>IF(AND(OR(ALL!$Q39="X",ALL!$R39="X",ALL!$S39="X"), ALL!$V39=0),ALL!H39,"")</f>
        <v>550</v>
      </c>
      <c r="I68" s="6">
        <f>IF(AND(OR(ALL!$Q39="X",ALL!$R39="X",ALL!$S39="X"), ALL!$V39=0),ALL!I39,"")</f>
        <v>550</v>
      </c>
      <c r="J68" s="6">
        <f>IF(AND(OR(ALL!$Q39="X",ALL!$R39="X",ALL!$S39="X"), ALL!$V39=0),ALL!J39,"")</f>
        <v>15</v>
      </c>
      <c r="K68" s="6"/>
      <c r="L68" s="4">
        <f>IF(AND(OR(ALL!$Q39="X",ALL!$R39="X",ALL!$S39="X"), ALL!$V39=0),ALL!L39,"")</f>
        <v>1</v>
      </c>
      <c r="M68" s="4">
        <f>IF(AND(OR(ALL!$Q39="X",ALL!$R39="X",ALL!$S39="X"), ALL!$V39=0),ALL!M39,"")</f>
        <v>2.7272727272727271E-2</v>
      </c>
      <c r="N68" s="4">
        <f>IF(AND(OR(ALL!$Q39="X",ALL!$R39="X",ALL!$S39="X"), ALL!$V39=0),ALL!N39,"")</f>
        <v>2.7272727272727271E-2</v>
      </c>
      <c r="O68" s="4"/>
      <c r="P68" s="4"/>
      <c r="Q68" s="6">
        <f>IF(AND(OR(ALL!$Q39="X",ALL!$R39="X",ALL!$S39="X"), ALL!$V39=0),ALL!Q39,"")</f>
        <v>0</v>
      </c>
      <c r="R68" s="6">
        <f>IF(AND(OR(ALL!$Q39="X",ALL!$R39="X",ALL!$S39="X"), ALL!$V39=0),ALL!R39,"")</f>
        <v>0</v>
      </c>
      <c r="S68" s="6" t="str">
        <f>IF(AND(OR(ALL!$Q39="X",ALL!$R39="X",ALL!$S39="X"), ALL!$V39=0),ALL!S39,"")</f>
        <v>X</v>
      </c>
      <c r="T68" s="6">
        <f>IF(AND(OR(ALL!$Q39="X",ALL!$R39="X",ALL!$S39="X"), ALL!$V39=0),ALL!T39,"")</f>
        <v>0</v>
      </c>
      <c r="U68" s="6">
        <f>IF(AND(OR(ALL!$Q39="X",ALL!$R39="X",ALL!$S39="X"), ALL!$V39=0),ALL!U39,"")</f>
        <v>0</v>
      </c>
      <c r="V68" s="6">
        <f>IF(AND(OR(ALL!$Q39="X",ALL!$R39="X",ALL!$S39="X"), ALL!$V39=0),ALL!V39,"")</f>
        <v>0</v>
      </c>
      <c r="W68" s="6">
        <f>IF(AND(OR(ALL!$Q39="X",ALL!$R39="X",ALL!$S39="X"), ALL!$V39=0),ALL!W39,"")</f>
        <v>0</v>
      </c>
      <c r="X68" s="6" t="str">
        <f>IF(AND(OR(ALL!$Q39="X",ALL!$R39="X",ALL!$S39="X"), ALL!$V39=0),ALL!X39,"")</f>
        <v>Sd</v>
      </c>
      <c r="Y68" s="6" t="str">
        <f>IF(AND(OR(ALL!$Q39="X",ALL!$R39="X",ALL!$S39="X"), ALL!$V39=0),ALL!Y39,"")</f>
        <v>-</v>
      </c>
      <c r="Z68" s="6">
        <f>IF(AND(OR(ALL!$Q39="X",ALL!$R39="X",ALL!$S39="X"), ALL!$V39=0),ALL!Z39,"")</f>
        <v>185</v>
      </c>
      <c r="AA68" s="6">
        <f>IF(AND(OR(ALL!$Q39="X",ALL!$R39="X",ALL!$S39="X"), ALL!$V39=0),ALL!AA39,"")</f>
        <v>90</v>
      </c>
      <c r="AB68" s="6">
        <f>IF(AND(OR(ALL!$Q39="X",ALL!$R39="X",ALL!$S39="X"), ALL!$V39=0),ALL!AB39,"")</f>
        <v>0</v>
      </c>
      <c r="AC68" s="1">
        <f>IF(AND(OR(ALL!$Q39="X",ALL!$R39="X",ALL!$S39="X"), ALL!$V39=0),ALL!AC39,"")</f>
        <v>0</v>
      </c>
    </row>
    <row r="69" spans="1:29" x14ac:dyDescent="0.25">
      <c r="A69" s="2">
        <f>IF(AND(OR(ALL!$Q74="X",ALL!$R74="X",ALL!$S74="X"), ALL!$V74=0),ALL!A74,"")</f>
        <v>73</v>
      </c>
      <c r="B69" t="str">
        <f>IF(AND(OR(ALL!$Q74="X",ALL!$R74="X",ALL!$S74="X"), ALL!$V74=0),ALL!B74,"")</f>
        <v>Eretria</v>
      </c>
      <c r="C69" s="24">
        <f>IF(AND(OR(ALL!$Q74="X",ALL!$R74="X",ALL!$S74="X"), ALL!$V74=0),ALL!C74,"")</f>
        <v>38.388627999999997</v>
      </c>
      <c r="D69" s="24">
        <f>IF(AND(OR(ALL!$Q74="X",ALL!$R74="X",ALL!$S74="X"), ALL!$V74=0),ALL!D74,"")</f>
        <v>23.800647000000001</v>
      </c>
      <c r="E69" s="5" t="str">
        <f>IF(AND(OR(ALL!$Q74="X",ALL!$R74="X",ALL!$S74="X"), ALL!$V74=0),ALL!E74,"")</f>
        <v>Eretria</v>
      </c>
      <c r="F69" s="5">
        <f>IF(AND(OR(ALL!$Q74="X",ALL!$R74="X",ALL!$S74="X"), ALL!$V74=0),ALL!F74,"")</f>
        <v>1704.1</v>
      </c>
      <c r="G69" s="1" t="str">
        <f>IF(AND(OR(ALL!$Q74="X",ALL!$R74="X",ALL!$S74="X"), ALL!$V74=0),ALL!G74,"")</f>
        <v>Greece Evia</v>
      </c>
      <c r="H69" s="2">
        <f>IF(AND(OR(ALL!$Q74="X",ALL!$R74="X",ALL!$S74="X"), ALL!$V74=0),ALL!H74,"")</f>
        <v>315</v>
      </c>
      <c r="I69" s="2">
        <f>IF(AND(OR(ALL!$Q74="X",ALL!$R74="X",ALL!$S74="X"), ALL!$V74=0),ALL!I74,"")</f>
        <v>300</v>
      </c>
      <c r="J69" s="2">
        <f>IF(AND(OR(ALL!$Q74="X",ALL!$R74="X",ALL!$S74="X"), ALL!$V74=0),ALL!J74,"")</f>
        <v>15</v>
      </c>
      <c r="L69" s="4">
        <f>IF(AND(OR(ALL!$Q74="X",ALL!$R74="X",ALL!$S74="X"), ALL!$V74=0),ALL!L74,"")</f>
        <v>1.05</v>
      </c>
      <c r="M69" s="4">
        <f>IF(AND(OR(ALL!$Q74="X",ALL!$R74="X",ALL!$S74="X"), ALL!$V74=0),ALL!M74,"")</f>
        <v>0.05</v>
      </c>
      <c r="N69" s="4">
        <f>IF(AND(OR(ALL!$Q74="X",ALL!$R74="X",ALL!$S74="X"), ALL!$V74=0),ALL!N74,"")</f>
        <v>4.7619047619047616E-2</v>
      </c>
      <c r="O69" s="4"/>
      <c r="P69" s="4"/>
      <c r="Q69" s="2">
        <f>IF(AND(OR(ALL!$Q74="X",ALL!$R74="X",ALL!$S74="X"), ALL!$V74=0),ALL!Q74,"")</f>
        <v>0</v>
      </c>
      <c r="R69" s="2">
        <f>IF(AND(OR(ALL!$Q74="X",ALL!$R74="X",ALL!$S74="X"), ALL!$V74=0),ALL!R74,"")</f>
        <v>0</v>
      </c>
      <c r="S69" s="2" t="str">
        <f>IF(AND(OR(ALL!$Q74="X",ALL!$R74="X",ALL!$S74="X"), ALL!$V74=0),ALL!S74,"")</f>
        <v>X</v>
      </c>
      <c r="T69" s="2">
        <f>IF(AND(OR(ALL!$Q74="X",ALL!$R74="X",ALL!$S74="X"), ALL!$V74=0),ALL!T74,"")</f>
        <v>0</v>
      </c>
      <c r="U69" s="2">
        <f>IF(AND(OR(ALL!$Q74="X",ALL!$R74="X",ALL!$S74="X"), ALL!$V74=0),ALL!U74,"")</f>
        <v>0</v>
      </c>
      <c r="V69" s="2">
        <f>IF(AND(OR(ALL!$Q74="X",ALL!$R74="X",ALL!$S74="X"), ALL!$V74=0),ALL!V74,"")</f>
        <v>0</v>
      </c>
      <c r="W69" s="2" t="str">
        <f>IF(AND(OR(ALL!$Q74="X",ALL!$R74="X",ALL!$S74="X"), ALL!$V74=0),ALL!W74,"")</f>
        <v>X</v>
      </c>
      <c r="X69" s="2" t="str">
        <f>IF(AND(OR(ALL!$Q74="X",ALL!$R74="X",ALL!$S74="X"), ALL!$V74=0),ALL!X74,"")</f>
        <v>Sd</v>
      </c>
      <c r="Y69" s="2">
        <f>IF(AND(OR(ALL!$Q74="X",ALL!$R74="X",ALL!$S74="X"), ALL!$V74=0),ALL!Y74,"")</f>
        <v>90</v>
      </c>
      <c r="Z69" s="2">
        <f>IF(AND(OR(ALL!$Q74="X",ALL!$R74="X",ALL!$S74="X"), ALL!$V74=0),ALL!Z74,"")</f>
        <v>355</v>
      </c>
      <c r="AA69" s="2">
        <f>IF(AND(OR(ALL!$Q74="X",ALL!$R74="X",ALL!$S74="X"), ALL!$V74=0),ALL!AA74,"")</f>
        <v>90</v>
      </c>
      <c r="AB69" s="2" t="str">
        <f>IF(AND(OR(ALL!$Q74="X",ALL!$R74="X",ALL!$S74="X"), ALL!$V74=0),ALL!AB74,"")</f>
        <v>X</v>
      </c>
      <c r="AC69" s="1">
        <f>IF(AND(OR(ALL!$Q74="X",ALL!$R74="X",ALL!$S74="X"), ALL!$V74=0),ALL!AC74,"")</f>
        <v>0</v>
      </c>
    </row>
    <row r="70" spans="1:29" x14ac:dyDescent="0.25">
      <c r="A70" s="2">
        <f>IF(AND(OR(ALL!$Q67="X",ALL!$R67="X",ALL!$S67="X"), ALL!$V67=0),ALL!A67,"")</f>
        <v>66</v>
      </c>
      <c r="B70" t="str">
        <f>IF(AND(OR(ALL!$Q67="X",ALL!$R67="X",ALL!$S67="X"), ALL!$V67=0),ALL!B67,"")</f>
        <v>Monemvasia</v>
      </c>
      <c r="C70" s="24">
        <f>IF(AND(OR(ALL!$Q67="X",ALL!$R67="X",ALL!$S67="X"), ALL!$V67=0),ALL!C67,"")</f>
        <v>36.686045999999997</v>
      </c>
      <c r="D70" s="24">
        <f>IF(AND(OR(ALL!$Q67="X",ALL!$R67="X",ALL!$S67="X"), ALL!$V67=0),ALL!D67,"")</f>
        <v>23.036960000000001</v>
      </c>
      <c r="E70" s="1" t="str">
        <f>IF(AND(OR(ALL!$Q67="X",ALL!$R67="X",ALL!$S67="X"), ALL!$V67=0),ALL!E67,"")</f>
        <v>Minoa</v>
      </c>
      <c r="F70" s="1">
        <f>IF(AND(OR(ALL!$Q67="X",ALL!$R67="X",ALL!$S67="X"), ALL!$V67=0),ALL!F67,"")</f>
        <v>1901</v>
      </c>
      <c r="G70" s="1" t="str">
        <f>IF(AND(OR(ALL!$Q67="X",ALL!$R67="X",ALL!$S67="X"), ALL!$V67=0),ALL!G67,"")</f>
        <v>Greece Pelop</v>
      </c>
      <c r="H70" s="2">
        <f>IF(AND(OR(ALL!$Q67="X",ALL!$R67="X",ALL!$S67="X"), ALL!$V67=0),ALL!H67,"")</f>
        <v>570</v>
      </c>
      <c r="I70" s="2">
        <f>IF(AND(OR(ALL!$Q67="X",ALL!$R67="X",ALL!$S67="X"), ALL!$V67=0),ALL!I67,"")</f>
        <v>500</v>
      </c>
      <c r="J70" s="2">
        <f>IF(AND(OR(ALL!$Q67="X",ALL!$R67="X",ALL!$S67="X"), ALL!$V67=0),ALL!J67,"")</f>
        <v>20</v>
      </c>
      <c r="L70" s="4">
        <f>IF(AND(OR(ALL!$Q67="X",ALL!$R67="X",ALL!$S67="X"), ALL!$V67=0),ALL!L67,"")</f>
        <v>1.1399999999999999</v>
      </c>
      <c r="M70" s="4">
        <f>IF(AND(OR(ALL!$Q67="X",ALL!$R67="X",ALL!$S67="X"), ALL!$V67=0),ALL!M67,"")</f>
        <v>0.04</v>
      </c>
      <c r="N70" s="4">
        <f>IF(AND(OR(ALL!$Q67="X",ALL!$R67="X",ALL!$S67="X"), ALL!$V67=0),ALL!N67,"")</f>
        <v>3.5087719298245612E-2</v>
      </c>
      <c r="O70" s="4"/>
      <c r="P70" s="4"/>
      <c r="Q70" s="2">
        <f>IF(AND(OR(ALL!$Q67="X",ALL!$R67="X",ALL!$S67="X"), ALL!$V67=0),ALL!Q67,"")</f>
        <v>0</v>
      </c>
      <c r="R70" s="2">
        <f>IF(AND(OR(ALL!$Q67="X",ALL!$R67="X",ALL!$S67="X"), ALL!$V67=0),ALL!R67,"")</f>
        <v>0</v>
      </c>
      <c r="S70" s="2" t="str">
        <f>IF(AND(OR(ALL!$Q67="X",ALL!$R67="X",ALL!$S67="X"), ALL!$V67=0),ALL!S67,"")</f>
        <v>X</v>
      </c>
      <c r="T70" s="2">
        <f>IF(AND(OR(ALL!$Q67="X",ALL!$R67="X",ALL!$S67="X"), ALL!$V67=0),ALL!T67,"")</f>
        <v>0</v>
      </c>
      <c r="U70" s="2">
        <f>IF(AND(OR(ALL!$Q67="X",ALL!$R67="X",ALL!$S67="X"), ALL!$V67=0),ALL!U67,"")</f>
        <v>0</v>
      </c>
      <c r="V70" s="2">
        <f>IF(AND(OR(ALL!$Q67="X",ALL!$R67="X",ALL!$S67="X"), ALL!$V67=0),ALL!V67,"")</f>
        <v>0</v>
      </c>
      <c r="W70" s="2" t="str">
        <f>IF(AND(OR(ALL!$Q67="X",ALL!$R67="X",ALL!$S67="X"), ALL!$V67=0),ALL!W67,"")</f>
        <v>X</v>
      </c>
      <c r="X70" s="2" t="str">
        <f>IF(AND(OR(ALL!$Q67="X",ALL!$R67="X",ALL!$S67="X"), ALL!$V67=0),ALL!X67,"")</f>
        <v>Sd</v>
      </c>
      <c r="Y70" s="2">
        <f>IF(AND(OR(ALL!$Q67="X",ALL!$R67="X",ALL!$S67="X"), ALL!$V67=0),ALL!Y67,"")</f>
        <v>166</v>
      </c>
      <c r="Z70" s="2">
        <f>IF(AND(OR(ALL!$Q67="X",ALL!$R67="X",ALL!$S67="X"), ALL!$V67=0),ALL!Z67,"")</f>
        <v>77</v>
      </c>
      <c r="AA70" s="6" t="str">
        <f>IF(AND(OR(ALL!$Q67="X",ALL!$R67="X",ALL!$S67="X"), ALL!$V67=0),ALL!AA67,"")</f>
        <v>-</v>
      </c>
      <c r="AB70" s="6">
        <f>IF(AND(OR(ALL!$Q67="X",ALL!$R67="X",ALL!$S67="X"), ALL!$V67=0),ALL!AB67,"")</f>
        <v>0</v>
      </c>
      <c r="AC70" s="1" t="str">
        <f>IF(AND(OR(ALL!$Q67="X",ALL!$R67="X",ALL!$S67="X"), ALL!$V67=0),ALL!AC67,"")</f>
        <v>man-made connection?</v>
      </c>
    </row>
    <row r="71" spans="1:29" x14ac:dyDescent="0.25">
      <c r="A71" s="2">
        <f>IF(AND(OR(ALL!$Q3="X",ALL!$R3="X",ALL!$S3="X"), ALL!$V3=0),ALL!A3,"")</f>
        <v>2</v>
      </c>
      <c r="B71" t="str">
        <f>IF(AND(OR(ALL!$Q3="X",ALL!$R3="X",ALL!$S3="X"), ALL!$V3=0),ALL!B3,"")</f>
        <v>Tarifa</v>
      </c>
      <c r="C71" s="24">
        <f>IF(AND(OR(ALL!$Q3="X",ALL!$R3="X",ALL!$S3="X"), ALL!$V3=0),ALL!C3,"")</f>
        <v>36.006501999999998</v>
      </c>
      <c r="D71" s="24">
        <f>IF(AND(OR(ALL!$Q3="X",ALL!$R3="X",ALL!$S3="X"), ALL!$V3=0),ALL!D3,"")</f>
        <v>-5.6084889999999996</v>
      </c>
      <c r="E71" s="5" t="str">
        <f>IF(AND(OR(ALL!$Q3="X",ALL!$R3="X",ALL!$S3="X"), ALL!$V3=0),ALL!E3,"")</f>
        <v>Mellaria</v>
      </c>
      <c r="F71" s="5">
        <f>IF(AND(OR(ALL!$Q3="X",ALL!$R3="X",ALL!$S3="X"), ALL!$V3=0),ALL!F3,"")</f>
        <v>347</v>
      </c>
      <c r="G71" s="1" t="str">
        <f>IF(AND(OR(ALL!$Q3="X",ALL!$R3="X",ALL!$S3="X"), ALL!$V3=0),ALL!G3,"")</f>
        <v>Spain S</v>
      </c>
      <c r="H71" s="2">
        <f>IF(AND(OR(ALL!$Q3="X",ALL!$R3="X",ALL!$S3="X"), ALL!$V3=0),ALL!H3,"")</f>
        <v>600</v>
      </c>
      <c r="I71" s="2">
        <f>IF(AND(OR(ALL!$Q3="X",ALL!$R3="X",ALL!$S3="X"), ALL!$V3=0),ALL!I3,"")</f>
        <v>500</v>
      </c>
      <c r="J71" s="2">
        <f>IF(AND(OR(ALL!$Q3="X",ALL!$R3="X",ALL!$S3="X"), ALL!$V3=0),ALL!J3,"")</f>
        <v>1</v>
      </c>
      <c r="L71" s="4">
        <f>IF(AND(OR(ALL!$Q3="X",ALL!$R3="X",ALL!$S3="X"), ALL!$V3=0),ALL!L3,"")</f>
        <v>1.2</v>
      </c>
      <c r="M71" s="4">
        <f>IF(AND(OR(ALL!$Q3="X",ALL!$R3="X",ALL!$S3="X"), ALL!$V3=0),ALL!M3,"")</f>
        <v>2E-3</v>
      </c>
      <c r="N71" s="4">
        <f>IF(AND(OR(ALL!$Q3="X",ALL!$R3="X",ALL!$S3="X"), ALL!$V3=0),ALL!N3,"")</f>
        <v>1.6666666666666668E-3</v>
      </c>
      <c r="O71" s="4"/>
      <c r="P71" s="4"/>
      <c r="Q71" s="2">
        <f>IF(AND(OR(ALL!$Q3="X",ALL!$R3="X",ALL!$S3="X"), ALL!$V3=0),ALL!Q3,"")</f>
        <v>0</v>
      </c>
      <c r="R71" s="2">
        <f>IF(AND(OR(ALL!$Q3="X",ALL!$R3="X",ALL!$S3="X"), ALL!$V3=0),ALL!R3,"")</f>
        <v>0</v>
      </c>
      <c r="S71" s="2" t="str">
        <f>IF(AND(OR(ALL!$Q3="X",ALL!$R3="X",ALL!$S3="X"), ALL!$V3=0),ALL!S3,"")</f>
        <v>X</v>
      </c>
      <c r="T71" s="2">
        <f>IF(AND(OR(ALL!$Q3="X",ALL!$R3="X",ALL!$S3="X"), ALL!$V3=0),ALL!T3,"")</f>
        <v>0</v>
      </c>
      <c r="U71" s="2">
        <f>IF(AND(OR(ALL!$Q3="X",ALL!$R3="X",ALL!$S3="X"), ALL!$V3=0),ALL!U3,"")</f>
        <v>0</v>
      </c>
      <c r="V71" s="2">
        <f>IF(AND(OR(ALL!$Q3="X",ALL!$R3="X",ALL!$S3="X"), ALL!$V3=0),ALL!V3,"")</f>
        <v>0</v>
      </c>
      <c r="W71" s="2" t="str">
        <f>IF(AND(OR(ALL!$Q3="X",ALL!$R3="X",ALL!$S3="X"), ALL!$V3=0),ALL!W3,"")</f>
        <v>X</v>
      </c>
      <c r="X71" s="2" t="str">
        <f>IF(AND(OR(ALL!$Q3="X",ALL!$R3="X",ALL!$S3="X"), ALL!$V3=0),ALL!X3,"")</f>
        <v>-</v>
      </c>
      <c r="Y71" s="2" t="str">
        <f>IF(AND(OR(ALL!$Q3="X",ALL!$R3="X",ALL!$S3="X"), ALL!$V3=0),ALL!Y3,"")</f>
        <v>-</v>
      </c>
      <c r="Z71" s="2">
        <f>IF(AND(OR(ALL!$Q3="X",ALL!$R3="X",ALL!$S3="X"), ALL!$V3=0),ALL!Z3,"")</f>
        <v>32</v>
      </c>
      <c r="AA71" s="6" t="str">
        <f>IF(AND(OR(ALL!$Q3="X",ALL!$R3="X",ALL!$S3="X"), ALL!$V3=0),ALL!AA3,"")</f>
        <v>-</v>
      </c>
      <c r="AB71" s="6">
        <f>IF(AND(OR(ALL!$Q3="X",ALL!$R3="X",ALL!$S3="X"), ALL!$V3=0),ALL!AB3,"")</f>
        <v>0</v>
      </c>
      <c r="AC71" s="1" t="str">
        <f>IF(AND(OR(ALL!$Q3="X",ALL!$R3="X",ALL!$S3="X"), ALL!$V3=0),ALL!AC3,"")</f>
        <v>lateral waves = headland?</v>
      </c>
    </row>
    <row r="72" spans="1:29" x14ac:dyDescent="0.25">
      <c r="A72" s="2">
        <f>IF(AND(OR(ALL!$Q90="X",ALL!$R90="X",ALL!$S90="X"), ALL!$V90=0),ALL!A90,"")</f>
        <v>89</v>
      </c>
      <c r="B72" t="str">
        <f>IF(AND(OR(ALL!$Q90="X",ALL!$R90="X",ALL!$S90="X"), ALL!$V90=0),ALL!B90,"")</f>
        <v>Sapli Adasi</v>
      </c>
      <c r="C72" s="24">
        <f>IF(AND(OR(ALL!$Q90="X",ALL!$R90="X",ALL!$S90="X"), ALL!$V90=0),ALL!C90,"")</f>
        <v>37.414645</v>
      </c>
      <c r="D72" s="24">
        <f>IF(AND(OR(ALL!$Q90="X",ALL!$R90="X",ALL!$S90="X"), ALL!$V90=0),ALL!D90,"")</f>
        <v>27.410518</v>
      </c>
      <c r="E72" s="1" t="str">
        <f>IF(AND(OR(ALL!$Q90="X",ALL!$R90="X",ALL!$S90="X"), ALL!$V90=0),ALL!E90,"")</f>
        <v>Teichiussa</v>
      </c>
      <c r="F72" s="1">
        <f>IF(AND(OR(ALL!$Q90="X",ALL!$R90="X",ALL!$S90="X"), ALL!$V90=0),ALL!F90,"")</f>
        <v>3203</v>
      </c>
      <c r="G72" s="1" t="str">
        <f>IF(AND(OR(ALL!$Q90="X",ALL!$R90="X",ALL!$S90="X"), ALL!$V90=0),ALL!G90,"")</f>
        <v>Turkey W</v>
      </c>
      <c r="H72" s="2">
        <f>IF(AND(OR(ALL!$Q90="X",ALL!$R90="X",ALL!$S90="X"), ALL!$V90=0),ALL!H90,"")</f>
        <v>300</v>
      </c>
      <c r="I72" s="2">
        <f>IF(AND(OR(ALL!$Q90="X",ALL!$R90="X",ALL!$S90="X"), ALL!$V90=0),ALL!I90,"")</f>
        <v>250</v>
      </c>
      <c r="J72" s="2">
        <f>IF(AND(OR(ALL!$Q90="X",ALL!$R90="X",ALL!$S90="X"), ALL!$V90=0),ALL!J90,"")</f>
        <v>12</v>
      </c>
      <c r="L72" s="4">
        <f>IF(AND(OR(ALL!$Q90="X",ALL!$R90="X",ALL!$S90="X"), ALL!$V90=0),ALL!L90,"")</f>
        <v>1.2</v>
      </c>
      <c r="M72" s="4">
        <f>IF(AND(OR(ALL!$Q90="X",ALL!$R90="X",ALL!$S90="X"), ALL!$V90=0),ALL!M90,"")</f>
        <v>4.8000000000000001E-2</v>
      </c>
      <c r="N72" s="4">
        <f>IF(AND(OR(ALL!$Q90="X",ALL!$R90="X",ALL!$S90="X"), ALL!$V90=0),ALL!N90,"")</f>
        <v>0.04</v>
      </c>
      <c r="O72" s="4"/>
      <c r="P72" s="4"/>
      <c r="Q72" s="2">
        <f>IF(AND(OR(ALL!$Q90="X",ALL!$R90="X",ALL!$S90="X"), ALL!$V90=0),ALL!Q90,"")</f>
        <v>0</v>
      </c>
      <c r="R72" s="2">
        <f>IF(AND(OR(ALL!$Q90="X",ALL!$R90="X",ALL!$S90="X"), ALL!$V90=0),ALL!R90,"")</f>
        <v>0</v>
      </c>
      <c r="S72" s="2" t="str">
        <f>IF(AND(OR(ALL!$Q90="X",ALL!$R90="X",ALL!$S90="X"), ALL!$V90=0),ALL!S90,"")</f>
        <v>X</v>
      </c>
      <c r="T72" s="2">
        <f>IF(AND(OR(ALL!$Q90="X",ALL!$R90="X",ALL!$S90="X"), ALL!$V90=0),ALL!T90,"")</f>
        <v>0</v>
      </c>
      <c r="U72" s="2">
        <f>IF(AND(OR(ALL!$Q90="X",ALL!$R90="X",ALL!$S90="X"), ALL!$V90=0),ALL!U90,"")</f>
        <v>0</v>
      </c>
      <c r="V72" s="2">
        <f>IF(AND(OR(ALL!$Q90="X",ALL!$R90="X",ALL!$S90="X"), ALL!$V90=0),ALL!V90,"")</f>
        <v>0</v>
      </c>
      <c r="W72" s="2">
        <f>IF(AND(OR(ALL!$Q90="X",ALL!$R90="X",ALL!$S90="X"), ALL!$V90=0),ALL!W90,"")</f>
        <v>0</v>
      </c>
      <c r="X72" s="2" t="str">
        <f>IF(AND(OR(ALL!$Q90="X",ALL!$R90="X",ALL!$S90="X"), ALL!$V90=0),ALL!X90,"")</f>
        <v>Sd</v>
      </c>
      <c r="Y72" s="2">
        <f>IF(AND(OR(ALL!$Q90="X",ALL!$R90="X",ALL!$S90="X"), ALL!$V90=0),ALL!Y90,"")</f>
        <v>142</v>
      </c>
      <c r="Z72" s="2">
        <f>IF(AND(OR(ALL!$Q90="X",ALL!$R90="X",ALL!$S90="X"), ALL!$V90=0),ALL!Z90,"")</f>
        <v>335</v>
      </c>
      <c r="AA72" s="2" t="str">
        <f>IF(AND(OR(ALL!$Q90="X",ALL!$R90="X",ALL!$S90="X"), ALL!$V90=0),ALL!AA90,"")</f>
        <v>-</v>
      </c>
      <c r="AB72" s="2" t="str">
        <f>IF(AND(OR(ALL!$Q90="X",ALL!$R90="X",ALL!$S90="X"), ALL!$V90=0),ALL!AB90,"")</f>
        <v>X</v>
      </c>
      <c r="AC72" s="1">
        <f>IF(AND(OR(ALL!$Q90="X",ALL!$R90="X",ALL!$S90="X"), ALL!$V90=0),ALL!AC90,"")</f>
        <v>0</v>
      </c>
    </row>
    <row r="73" spans="1:29" x14ac:dyDescent="0.25">
      <c r="A73" s="2">
        <f>IF(AND(OR(ALL!$Q54="X",ALL!$R54="X",ALL!$S54="X"), ALL!$V54=0),ALL!A54,"")</f>
        <v>53</v>
      </c>
      <c r="B73" s="27" t="str">
        <f>IF(AND(OR(ALL!$Q54="X",ALL!$R54="X",ALL!$S54="X"), ALL!$V54=0),ALL!B54,"")</f>
        <v>Klenovica</v>
      </c>
      <c r="C73" s="57">
        <f>IF(AND(OR(ALL!$Q54="X",ALL!$R54="X",ALL!$S54="X"), ALL!$V54=0),ALL!C54,"")</f>
        <v>45.097172999999998</v>
      </c>
      <c r="D73" s="57">
        <f>IF(AND(OR(ALL!$Q54="X",ALL!$R54="X",ALL!$S54="X"), ALL!$V54=0),ALL!D54,"")</f>
        <v>14.841958</v>
      </c>
      <c r="E73" s="1" t="str">
        <f>IF(AND(OR(ALL!$Q54="X",ALL!$R54="X",ALL!$S54="X"), ALL!$V54=0),ALL!E54,"")</f>
        <v>-</v>
      </c>
      <c r="F73" s="1" t="str">
        <f>IF(AND(OR(ALL!$Q54="X",ALL!$R54="X",ALL!$S54="X"), ALL!$V54=0),ALL!F54,"")</f>
        <v>-</v>
      </c>
      <c r="G73" s="1" t="str">
        <f>IF(AND(OR(ALL!$Q54="X",ALL!$R54="X",ALL!$S54="X"), ALL!$V54=0),ALL!G54,"")</f>
        <v>Croatia</v>
      </c>
      <c r="H73" s="2">
        <f>IF(AND(OR(ALL!$Q54="X",ALL!$R54="X",ALL!$S54="X"), ALL!$V54=0),ALL!H54,"")</f>
        <v>180</v>
      </c>
      <c r="I73" s="2">
        <f>IF(AND(OR(ALL!$Q54="X",ALL!$R54="X",ALL!$S54="X"), ALL!$V54=0),ALL!I54,"")</f>
        <v>120</v>
      </c>
      <c r="J73" s="2">
        <f>IF(AND(OR(ALL!$Q54="X",ALL!$R54="X",ALL!$S54="X"), ALL!$V54=0),ALL!J54,"")</f>
        <v>6</v>
      </c>
      <c r="L73" s="4">
        <f>IF(AND(OR(ALL!$Q54="X",ALL!$R54="X",ALL!$S54="X"), ALL!$V54=0),ALL!L54,"")</f>
        <v>1.5</v>
      </c>
      <c r="M73" s="4">
        <f>IF(AND(OR(ALL!$Q54="X",ALL!$R54="X",ALL!$S54="X"), ALL!$V54=0),ALL!M54,"")</f>
        <v>0.05</v>
      </c>
      <c r="N73" s="4">
        <f>IF(AND(OR(ALL!$Q54="X",ALL!$R54="X",ALL!$S54="X"), ALL!$V54=0),ALL!N54,"")</f>
        <v>3.3333333333333333E-2</v>
      </c>
      <c r="O73" s="4"/>
      <c r="P73" s="4"/>
      <c r="Q73" s="2">
        <f>IF(AND(OR(ALL!$Q54="X",ALL!$R54="X",ALL!$S54="X"), ALL!$V54=0),ALL!Q54,"")</f>
        <v>0</v>
      </c>
      <c r="R73" s="2">
        <f>IF(AND(OR(ALL!$Q54="X",ALL!$R54="X",ALL!$S54="X"), ALL!$V54=0),ALL!R54,"")</f>
        <v>0</v>
      </c>
      <c r="S73" s="2" t="str">
        <f>IF(AND(OR(ALL!$Q54="X",ALL!$R54="X",ALL!$S54="X"), ALL!$V54=0),ALL!S54,"")</f>
        <v>X</v>
      </c>
      <c r="T73" s="2">
        <f>IF(AND(OR(ALL!$Q54="X",ALL!$R54="X",ALL!$S54="X"), ALL!$V54=0),ALL!T54,"")</f>
        <v>0</v>
      </c>
      <c r="U73" s="2">
        <f>IF(AND(OR(ALL!$Q54="X",ALL!$R54="X",ALL!$S54="X"), ALL!$V54=0),ALL!U54,"")</f>
        <v>0</v>
      </c>
      <c r="V73" s="2">
        <f>IF(AND(OR(ALL!$Q54="X",ALL!$R54="X",ALL!$S54="X"), ALL!$V54=0),ALL!V54,"")</f>
        <v>0</v>
      </c>
      <c r="W73" s="2" t="str">
        <f>IF(AND(OR(ALL!$Q54="X",ALL!$R54="X",ALL!$S54="X"), ALL!$V54=0),ALL!W54,"")</f>
        <v>X</v>
      </c>
      <c r="X73" s="2" t="str">
        <f>IF(AND(OR(ALL!$Q54="X",ALL!$R54="X",ALL!$S54="X"), ALL!$V54=0),ALL!X54,"")</f>
        <v>Pb</v>
      </c>
      <c r="Y73" s="2">
        <f>IF(AND(OR(ALL!$Q54="X",ALL!$R54="X",ALL!$S54="X"), ALL!$V54=0),ALL!Y54,"")</f>
        <v>180</v>
      </c>
      <c r="Z73" s="2">
        <f>IF(AND(OR(ALL!$Q54="X",ALL!$R54="X",ALL!$S54="X"), ALL!$V54=0),ALL!Z54,"")</f>
        <v>95</v>
      </c>
      <c r="AA73" s="6">
        <f>IF(AND(OR(ALL!$Q54="X",ALL!$R54="X",ALL!$S54="X"), ALL!$V54=0),ALL!AA54,"")</f>
        <v>170</v>
      </c>
      <c r="AB73" s="6" t="str">
        <f>IF(AND(OR(ALL!$Q54="X",ALL!$R54="X",ALL!$S54="X"), ALL!$V54=0),ALL!AB54,"")</f>
        <v>X</v>
      </c>
      <c r="AC73" s="1" t="str">
        <f>IF(AND(OR(ALL!$Q54="X",ALL!$R54="X",ALL!$S54="X"), ALL!$V54=0),ALL!AC54,"")</f>
        <v>man-made connection?</v>
      </c>
    </row>
    <row r="74" spans="1:29" x14ac:dyDescent="0.25">
      <c r="A74" s="2">
        <f>IF(AND(OR(ALL!$Q88="X",ALL!$R88="X",ALL!$S88="X"), ALL!$V88=0),ALL!A88,"")</f>
        <v>87</v>
      </c>
      <c r="B74" t="str">
        <f>IF(AND(OR(ALL!$Q88="X",ALL!$R88="X",ALL!$S88="X"), ALL!$V88=0),ALL!B88,"")</f>
        <v>Cifit Adasi</v>
      </c>
      <c r="C74" s="24">
        <f>IF(AND(OR(ALL!$Q88="X",ALL!$R88="X",ALL!$S88="X"), ALL!$V88=0),ALL!C88,"")</f>
        <v>38.046264000000001</v>
      </c>
      <c r="D74" s="24">
        <f>IF(AND(OR(ALL!$Q88="X",ALL!$R88="X",ALL!$S88="X"), ALL!$V88=0),ALL!D88,"")</f>
        <v>26.857776999999999</v>
      </c>
      <c r="E74" s="1" t="str">
        <f>IF(AND(OR(ALL!$Q88="X",ALL!$R88="X",ALL!$S88="X"), ALL!$V88=0),ALL!E88,"")</f>
        <v>Myonnesos</v>
      </c>
      <c r="F74" s="1">
        <f>IF(AND(OR(ALL!$Q88="X",ALL!$R88="X",ALL!$S88="X"), ALL!$V88=0),ALL!F88,"")</f>
        <v>3163</v>
      </c>
      <c r="G74" s="1" t="str">
        <f>IF(AND(OR(ALL!$Q88="X",ALL!$R88="X",ALL!$S88="X"), ALL!$V88=0),ALL!G88,"")</f>
        <v>Turkey W</v>
      </c>
      <c r="H74" s="2">
        <f>IF(AND(OR(ALL!$Q88="X",ALL!$R88="X",ALL!$S88="X"), ALL!$V88=0),ALL!H88,"")</f>
        <v>200</v>
      </c>
      <c r="I74" s="2">
        <f>IF(AND(OR(ALL!$Q88="X",ALL!$R88="X",ALL!$S88="X"), ALL!$V88=0),ALL!I88,"")</f>
        <v>120</v>
      </c>
      <c r="J74" s="2">
        <f>IF(AND(OR(ALL!$Q88="X",ALL!$R88="X",ALL!$S88="X"), ALL!$V88=0),ALL!J88,"")</f>
        <v>1</v>
      </c>
      <c r="L74" s="4">
        <f>IF(AND(OR(ALL!$Q88="X",ALL!$R88="X",ALL!$S88="X"), ALL!$V88=0),ALL!L88,"")</f>
        <v>1.6666666666666667</v>
      </c>
      <c r="M74" s="4">
        <f>IF(AND(OR(ALL!$Q88="X",ALL!$R88="X",ALL!$S88="X"), ALL!$V88=0),ALL!M88,"")</f>
        <v>8.3333333333333332E-3</v>
      </c>
      <c r="N74" s="4">
        <f>IF(AND(OR(ALL!$Q88="X",ALL!$R88="X",ALL!$S88="X"), ALL!$V88=0),ALL!N88,"")</f>
        <v>5.0000000000000001E-3</v>
      </c>
      <c r="O74" s="4"/>
      <c r="P74" s="4"/>
      <c r="Q74" s="2">
        <f>IF(AND(OR(ALL!$Q88="X",ALL!$R88="X",ALL!$S88="X"), ALL!$V88=0),ALL!Q88,"")</f>
        <v>0</v>
      </c>
      <c r="R74" s="2">
        <f>IF(AND(OR(ALL!$Q88="X",ALL!$R88="X",ALL!$S88="X"), ALL!$V88=0),ALL!R88,"")</f>
        <v>0</v>
      </c>
      <c r="S74" s="2" t="str">
        <f>IF(AND(OR(ALL!$Q88="X",ALL!$R88="X",ALL!$S88="X"), ALL!$V88=0),ALL!S88,"")</f>
        <v>X</v>
      </c>
      <c r="T74" s="2">
        <f>IF(AND(OR(ALL!$Q88="X",ALL!$R88="X",ALL!$S88="X"), ALL!$V88=0),ALL!T88,"")</f>
        <v>0</v>
      </c>
      <c r="U74" s="2">
        <f>IF(AND(OR(ALL!$Q88="X",ALL!$R88="X",ALL!$S88="X"), ALL!$V88=0),ALL!U88,"")</f>
        <v>0</v>
      </c>
      <c r="V74" s="2">
        <f>IF(AND(OR(ALL!$Q88="X",ALL!$R88="X",ALL!$S88="X"), ALL!$V88=0),ALL!V88,"")</f>
        <v>0</v>
      </c>
      <c r="W74" s="2">
        <f>IF(AND(OR(ALL!$Q88="X",ALL!$R88="X",ALL!$S88="X"), ALL!$V88=0),ALL!W88,"")</f>
        <v>0</v>
      </c>
      <c r="X74" s="2" t="str">
        <f>IF(AND(OR(ALL!$Q88="X",ALL!$R88="X",ALL!$S88="X"), ALL!$V88=0),ALL!X88,"")</f>
        <v>Pb</v>
      </c>
      <c r="Y74" s="2" t="str">
        <f>IF(AND(OR(ALL!$Q88="X",ALL!$R88="X",ALL!$S88="X"), ALL!$V88=0),ALL!Y88,"")</f>
        <v>-</v>
      </c>
      <c r="Z74" s="2">
        <f>IF(AND(OR(ALL!$Q88="X",ALL!$R88="X",ALL!$S88="X"), ALL!$V88=0),ALL!Z88,"")</f>
        <v>75</v>
      </c>
      <c r="AA74" s="2" t="str">
        <f>IF(AND(OR(ALL!$Q88="X",ALL!$R88="X",ALL!$S88="X"), ALL!$V88=0),ALL!AA88,"")</f>
        <v>-</v>
      </c>
      <c r="AB74" s="2">
        <f>IF(AND(OR(ALL!$Q88="X",ALL!$R88="X",ALL!$S88="X"), ALL!$V88=0),ALL!AB88,"")</f>
        <v>0</v>
      </c>
      <c r="AC74" s="1">
        <f>IF(AND(OR(ALL!$Q88="X",ALL!$R88="X",ALL!$S88="X"), ALL!$V88=0),ALL!AC88,"")</f>
        <v>0</v>
      </c>
    </row>
    <row r="75" spans="1:29" x14ac:dyDescent="0.25">
      <c r="A75" s="2">
        <f>IF(AND(OR(ALL!$Q63="X",ALL!$R63="X",ALL!$S63="X"), ALL!$V63=0),ALL!A63,"")</f>
        <v>62</v>
      </c>
      <c r="B75" t="str">
        <f>IF(AND(OR(ALL!$Q63="X",ALL!$R63="X",ALL!$S63="X"), ALL!$V63=0),ALL!B63,"")</f>
        <v>Kotronas</v>
      </c>
      <c r="C75" s="24">
        <f>IF(AND(OR(ALL!$Q63="X",ALL!$R63="X",ALL!$S63="X"), ALL!$V63=0),ALL!C63,"")</f>
        <v>36.617182999999997</v>
      </c>
      <c r="D75" s="24">
        <f>IF(AND(OR(ALL!$Q63="X",ALL!$R63="X",ALL!$S63="X"), ALL!$V63=0),ALL!D63,"")</f>
        <v>22.487331000000001</v>
      </c>
      <c r="E75" s="5" t="str">
        <f>IF(AND(OR(ALL!$Q63="X",ALL!$R63="X",ALL!$S63="X"), ALL!$V63=0),ALL!E63,"")</f>
        <v>Teuthrone</v>
      </c>
      <c r="F75" s="5">
        <f>IF(AND(OR(ALL!$Q63="X",ALL!$R63="X",ALL!$S63="X"), ALL!$V63=0),ALL!F63,"")</f>
        <v>1919</v>
      </c>
      <c r="G75" s="1" t="str">
        <f>IF(AND(OR(ALL!$Q63="X",ALL!$R63="X",ALL!$S63="X"), ALL!$V63=0),ALL!G63,"")</f>
        <v>Greece Pelop</v>
      </c>
      <c r="H75" s="2">
        <f>IF(AND(OR(ALL!$Q63="X",ALL!$R63="X",ALL!$S63="X"), ALL!$V63=0),ALL!H63,"")</f>
        <v>135</v>
      </c>
      <c r="I75" s="2">
        <f>IF(AND(OR(ALL!$Q63="X",ALL!$R63="X",ALL!$S63="X"), ALL!$V63=0),ALL!I63,"")</f>
        <v>55</v>
      </c>
      <c r="J75" s="2">
        <f>IF(AND(OR(ALL!$Q63="X",ALL!$R63="X",ALL!$S63="X"), ALL!$V63=0),ALL!J63,"")</f>
        <v>7</v>
      </c>
      <c r="L75" s="4">
        <f>IF(AND(OR(ALL!$Q63="X",ALL!$R63="X",ALL!$S63="X"), ALL!$V63=0),ALL!L63,"")</f>
        <v>2.4545454545454546</v>
      </c>
      <c r="M75" s="4">
        <f>IF(AND(OR(ALL!$Q63="X",ALL!$R63="X",ALL!$S63="X"), ALL!$V63=0),ALL!M63,"")</f>
        <v>0.12727272727272726</v>
      </c>
      <c r="N75" s="4">
        <f>IF(AND(OR(ALL!$Q63="X",ALL!$R63="X",ALL!$S63="X"), ALL!$V63=0),ALL!N63,"")</f>
        <v>5.185185185185185E-2</v>
      </c>
      <c r="O75" s="4"/>
      <c r="P75" s="4"/>
      <c r="Q75" s="2">
        <f>IF(AND(OR(ALL!$Q63="X",ALL!$R63="X",ALL!$S63="X"), ALL!$V63=0),ALL!Q63,"")</f>
        <v>0</v>
      </c>
      <c r="R75" s="2">
        <f>IF(AND(OR(ALL!$Q63="X",ALL!$R63="X",ALL!$S63="X"), ALL!$V63=0),ALL!R63,"")</f>
        <v>0</v>
      </c>
      <c r="S75" s="2" t="str">
        <f>IF(AND(OR(ALL!$Q63="X",ALL!$R63="X",ALL!$S63="X"), ALL!$V63=0),ALL!S63,"")</f>
        <v>X</v>
      </c>
      <c r="T75" s="2">
        <f>IF(AND(OR(ALL!$Q63="X",ALL!$R63="X",ALL!$S63="X"), ALL!$V63=0),ALL!T63,"")</f>
        <v>0</v>
      </c>
      <c r="U75" s="2">
        <f>IF(AND(OR(ALL!$Q63="X",ALL!$R63="X",ALL!$S63="X"), ALL!$V63=0),ALL!U63,"")</f>
        <v>0</v>
      </c>
      <c r="V75" s="2">
        <f>IF(AND(OR(ALL!$Q63="X",ALL!$R63="X",ALL!$S63="X"), ALL!$V63=0),ALL!V63,"")</f>
        <v>0</v>
      </c>
      <c r="W75" s="2">
        <f>IF(AND(OR(ALL!$Q63="X",ALL!$R63="X",ALL!$S63="X"), ALL!$V63=0),ALL!W63,"")</f>
        <v>0</v>
      </c>
      <c r="X75" s="2" t="str">
        <f>IF(AND(OR(ALL!$Q63="X",ALL!$R63="X",ALL!$S63="X"), ALL!$V63=0),ALL!X63,"")</f>
        <v>Pb</v>
      </c>
      <c r="Y75" s="2" t="str">
        <f>IF(AND(OR(ALL!$Q63="X",ALL!$R63="X",ALL!$S63="X"), ALL!$V63=0),ALL!Y63,"")</f>
        <v>-</v>
      </c>
      <c r="Z75" s="2">
        <f>IF(AND(OR(ALL!$Q63="X",ALL!$R63="X",ALL!$S63="X"), ALL!$V63=0),ALL!Z63,"")</f>
        <v>355</v>
      </c>
      <c r="AA75" s="6">
        <f>IF(AND(OR(ALL!$Q63="X",ALL!$R63="X",ALL!$S63="X"), ALL!$V63=0),ALL!AA63,"")</f>
        <v>75</v>
      </c>
      <c r="AB75" s="6">
        <f>IF(AND(OR(ALL!$Q63="X",ALL!$R63="X",ALL!$S63="X"), ALL!$V63=0),ALL!AB63,"")</f>
        <v>0</v>
      </c>
      <c r="AC75" s="1">
        <f>IF(AND(OR(ALL!$Q63="X",ALL!$R63="X",ALL!$S63="X"), ALL!$V63=0),ALL!AC63,"")</f>
        <v>0</v>
      </c>
    </row>
    <row r="76" spans="1:29" x14ac:dyDescent="0.25">
      <c r="A76" s="2">
        <f>IF(AND(OR(ALL!$Q41="X",ALL!$R41="X",ALL!$S41="X"), ALL!$V41=0),ALL!A41,"")</f>
        <v>40</v>
      </c>
      <c r="B76" t="str">
        <f>IF(AND(OR(ALL!$Q41="X",ALL!$R41="X",ALL!$S41="X"), ALL!$V41=0),ALL!B41,"")</f>
        <v>Sant'Antioco</v>
      </c>
      <c r="C76" s="24">
        <f>IF(AND(OR(ALL!$Q41="X",ALL!$R41="X",ALL!$S41="X"), ALL!$V41=0),ALL!C41,"")</f>
        <v>39.058753000000003</v>
      </c>
      <c r="D76" s="24">
        <f>IF(AND(OR(ALL!$Q41="X",ALL!$R41="X",ALL!$S41="X"), ALL!$V41=0),ALL!D41,"")</f>
        <v>8.4756409999999995</v>
      </c>
      <c r="E76" s="5" t="str">
        <f>IF(AND(OR(ALL!$Q41="X",ALL!$R41="X",ALL!$S41="X"), ALL!$V41=0),ALL!E41,"")</f>
        <v>Sulcitanus Portus</v>
      </c>
      <c r="F76" s="5">
        <f>IF(AND(OR(ALL!$Q41="X",ALL!$R41="X",ALL!$S41="X"), ALL!$V41=0),ALL!F41,"")</f>
        <v>777</v>
      </c>
      <c r="G76" s="1" t="str">
        <f>IF(AND(OR(ALL!$Q41="X",ALL!$R41="X",ALL!$S41="X"), ALL!$V41=0),ALL!G41,"")</f>
        <v>Sardinia</v>
      </c>
      <c r="H76" s="2">
        <f>IF(AND(OR(ALL!$Q41="X",ALL!$R41="X",ALL!$S41="X"), ALL!$V41=0),ALL!H41,"")</f>
        <v>18000</v>
      </c>
      <c r="I76" s="2">
        <f>IF(AND(OR(ALL!$Q41="X",ALL!$R41="X",ALL!$S41="X"), ALL!$V41=0),ALL!I41,"")</f>
        <v>5000</v>
      </c>
      <c r="J76" s="2">
        <f>IF(AND(OR(ALL!$Q41="X",ALL!$R41="X",ALL!$S41="X"), ALL!$V41=0),ALL!J41,"")</f>
        <v>150</v>
      </c>
      <c r="L76" s="4">
        <f>IF(AND(OR(ALL!$Q41="X",ALL!$R41="X",ALL!$S41="X"), ALL!$V41=0),ALL!L41,"")</f>
        <v>3.6</v>
      </c>
      <c r="M76" s="4">
        <f>IF(AND(OR(ALL!$Q41="X",ALL!$R41="X",ALL!$S41="X"), ALL!$V41=0),ALL!M41,"")</f>
        <v>0.03</v>
      </c>
      <c r="N76" s="4">
        <f>IF(AND(OR(ALL!$Q41="X",ALL!$R41="X",ALL!$S41="X"), ALL!$V41=0),ALL!N41,"")</f>
        <v>8.3333333333333332E-3</v>
      </c>
      <c r="O76" s="4"/>
      <c r="P76" s="4"/>
      <c r="Q76" s="2">
        <f>IF(AND(OR(ALL!$Q41="X",ALL!$R41="X",ALL!$S41="X"), ALL!$V41=0),ALL!Q41,"")</f>
        <v>0</v>
      </c>
      <c r="R76" s="2">
        <f>IF(AND(OR(ALL!$Q41="X",ALL!$R41="X",ALL!$S41="X"), ALL!$V41=0),ALL!R41,"")</f>
        <v>0</v>
      </c>
      <c r="S76" s="2" t="str">
        <f>IF(AND(OR(ALL!$Q41="X",ALL!$R41="X",ALL!$S41="X"), ALL!$V41=0),ALL!S41,"")</f>
        <v>X</v>
      </c>
      <c r="T76" s="2">
        <f>IF(AND(OR(ALL!$Q41="X",ALL!$R41="X",ALL!$S41="X"), ALL!$V41=0),ALL!T41,"")</f>
        <v>0</v>
      </c>
      <c r="U76" s="2">
        <f>IF(AND(OR(ALL!$Q41="X",ALL!$R41="X",ALL!$S41="X"), ALL!$V41=0),ALL!U41,"")</f>
        <v>0</v>
      </c>
      <c r="V76" s="2">
        <f>IF(AND(OR(ALL!$Q41="X",ALL!$R41="X",ALL!$S41="X"), ALL!$V41=0),ALL!V41,"")</f>
        <v>0</v>
      </c>
      <c r="W76" s="2">
        <f>IF(AND(OR(ALL!$Q41="X",ALL!$R41="X",ALL!$S41="X"), ALL!$V41=0),ALL!W41,"")</f>
        <v>0</v>
      </c>
      <c r="X76" s="2" t="str">
        <f>IF(AND(OR(ALL!$Q41="X",ALL!$R41="X",ALL!$S41="X"), ALL!$V41=0),ALL!X41,"")</f>
        <v>-</v>
      </c>
      <c r="Y76" s="6">
        <f>IF(AND(OR(ALL!$Q41="X",ALL!$R41="X",ALL!$S41="X"), ALL!$V41=0),ALL!Y41,"")</f>
        <v>340</v>
      </c>
      <c r="Z76" s="2">
        <f>IF(AND(OR(ALL!$Q41="X",ALL!$R41="X",ALL!$S41="X"), ALL!$V41=0),ALL!Z41,"")</f>
        <v>64</v>
      </c>
      <c r="AA76" s="6" t="str">
        <f>IF(AND(OR(ALL!$Q41="X",ALL!$R41="X",ALL!$S41="X"), ALL!$V41=0),ALL!AA41,"")</f>
        <v>-</v>
      </c>
      <c r="AB76" s="6">
        <f>IF(AND(OR(ALL!$Q41="X",ALL!$R41="X",ALL!$S41="X"), ALL!$V41=0),ALL!AB41,"")</f>
        <v>0</v>
      </c>
      <c r="AC76" s="1" t="str">
        <f>IF(AND(OR(ALL!$Q41="X",ALL!$R41="X",ALL!$S41="X"), ALL!$V41=0),ALL!AC41,"")</f>
        <v>headland with 2 wave climates</v>
      </c>
    </row>
    <row r="77" spans="1:29" x14ac:dyDescent="0.25">
      <c r="A77" s="2">
        <f>IF(AND(OR(ALL!$Q76="X",ALL!$R76="X",ALL!$S76="X"), ALL!$V76=0),ALL!A76,"")</f>
        <v>75</v>
      </c>
      <c r="B77" t="str">
        <f>IF(AND(OR(ALL!$Q76="X",ALL!$R76="X",ALL!$S76="X"), ALL!$V76=0),ALL!B76,"")</f>
        <v>Ag. Vasileios</v>
      </c>
      <c r="C77" s="24">
        <f>IF(AND(OR(ALL!$Q76="X",ALL!$R76="X",ALL!$S76="X"), ALL!$V76=0),ALL!C76,"")</f>
        <v>38.883130000000001</v>
      </c>
      <c r="D77" s="24">
        <f>IF(AND(OR(ALL!$Q76="X",ALL!$R76="X",ALL!$S76="X"), ALL!$V76=0),ALL!D76,"")</f>
        <v>23.443580000000001</v>
      </c>
      <c r="E77" t="str">
        <f>IF(AND(OR(ALL!$Q76="X",ALL!$R76="X",ALL!$S76="X"), ALL!$V76=0),ALL!E76,"")</f>
        <v>-</v>
      </c>
      <c r="F77" s="1" t="str">
        <f>IF(AND(OR(ALL!$Q76="X",ALL!$R76="X",ALL!$S76="X"), ALL!$V76=0),ALL!F76,"")</f>
        <v>-</v>
      </c>
      <c r="G77" s="1" t="str">
        <f>IF(AND(OR(ALL!$Q76="X",ALL!$R76="X",ALL!$S76="X"), ALL!$V76=0),ALL!G76,"")</f>
        <v>Greece Evia</v>
      </c>
      <c r="H77" s="6">
        <f>IF(AND(OR(ALL!$Q76="X",ALL!$R76="X",ALL!$S76="X"), ALL!$V76=0),ALL!H76,"")</f>
        <v>370</v>
      </c>
      <c r="I77" s="6">
        <f>IF(AND(OR(ALL!$Q76="X",ALL!$R76="X",ALL!$S76="X"), ALL!$V76=0),ALL!I76,"")</f>
        <v>50</v>
      </c>
      <c r="J77" s="6">
        <f>IF(AND(OR(ALL!$Q76="X",ALL!$R76="X",ALL!$S76="X"), ALL!$V76=0),ALL!J76,"")</f>
        <v>15</v>
      </c>
      <c r="K77" s="6"/>
      <c r="L77" s="4">
        <f>IF(AND(OR(ALL!$Q76="X",ALL!$R76="X",ALL!$S76="X"), ALL!$V76=0),ALL!L76,"")</f>
        <v>7.4</v>
      </c>
      <c r="M77" s="4">
        <f>IF(AND(OR(ALL!$Q76="X",ALL!$R76="X",ALL!$S76="X"), ALL!$V76=0),ALL!M76,"")</f>
        <v>0.3</v>
      </c>
      <c r="N77" s="4">
        <f>IF(AND(OR(ALL!$Q76="X",ALL!$R76="X",ALL!$S76="X"), ALL!$V76=0),ALL!N76,"")</f>
        <v>4.0540540540540543E-2</v>
      </c>
      <c r="O77" s="4"/>
      <c r="P77" s="4"/>
      <c r="Q77" s="2">
        <f>IF(AND(OR(ALL!$Q76="X",ALL!$R76="X",ALL!$S76="X"), ALL!$V76=0),ALL!Q76,"")</f>
        <v>0</v>
      </c>
      <c r="R77" s="2">
        <f>IF(AND(OR(ALL!$Q76="X",ALL!$R76="X",ALL!$S76="X"), ALL!$V76=0),ALL!R76,"")</f>
        <v>0</v>
      </c>
      <c r="S77" s="2" t="str">
        <f>IF(AND(OR(ALL!$Q76="X",ALL!$R76="X",ALL!$S76="X"), ALL!$V76=0),ALL!S76,"")</f>
        <v>X</v>
      </c>
      <c r="T77" s="6">
        <f>IF(AND(OR(ALL!$Q76="X",ALL!$R76="X",ALL!$S76="X"), ALL!$V76=0),ALL!T76,"")</f>
        <v>0</v>
      </c>
      <c r="U77" s="6">
        <f>IF(AND(OR(ALL!$Q76="X",ALL!$R76="X",ALL!$S76="X"), ALL!$V76=0),ALL!U76,"")</f>
        <v>0</v>
      </c>
      <c r="V77" s="6">
        <f>IF(AND(OR(ALL!$Q76="X",ALL!$R76="X",ALL!$S76="X"), ALL!$V76=0),ALL!V76,"")</f>
        <v>0</v>
      </c>
      <c r="W77" s="6">
        <f>IF(AND(OR(ALL!$Q76="X",ALL!$R76="X",ALL!$S76="X"), ALL!$V76=0),ALL!W76,"")</f>
        <v>0</v>
      </c>
      <c r="X77" s="6" t="str">
        <f>IF(AND(OR(ALL!$Q76="X",ALL!$R76="X",ALL!$S76="X"), ALL!$V76=0),ALL!X76,"")</f>
        <v>Pb</v>
      </c>
      <c r="Y77" s="6" t="str">
        <f>IF(AND(OR(ALL!$Q76="X",ALL!$R76="X",ALL!$S76="X"), ALL!$V76=0),ALL!Y76,"")</f>
        <v>-</v>
      </c>
      <c r="Z77" s="6">
        <f>IF(AND(OR(ALL!$Q76="X",ALL!$R76="X",ALL!$S76="X"), ALL!$V76=0),ALL!Z76,"")</f>
        <v>275</v>
      </c>
      <c r="AA77" s="6" t="str">
        <f>IF(AND(OR(ALL!$Q76="X",ALL!$R76="X",ALL!$S76="X"), ALL!$V76=0),ALL!AA76,"")</f>
        <v>-</v>
      </c>
      <c r="AB77" s="6">
        <f>IF(AND(OR(ALL!$Q76="X",ALL!$R76="X",ALL!$S76="X"), ALL!$V76=0),ALL!AB76,"")</f>
        <v>0</v>
      </c>
      <c r="AC77" s="1">
        <f>IF(AND(OR(ALL!$Q76="X",ALL!$R76="X",ALL!$S76="X"), ALL!$V76=0),ALL!AC76,"")</f>
        <v>0</v>
      </c>
    </row>
    <row r="78" spans="1:29" x14ac:dyDescent="0.25">
      <c r="A78" s="2">
        <f>IF(AND(OR(ALL!$Q91="X",ALL!$R91="X",ALL!$S91="X"), ALL!$V91=0),ALL!A91,"")</f>
        <v>90</v>
      </c>
      <c r="B78" t="str">
        <f>IF(AND(OR(ALL!$Q91="X",ALL!$R91="X",ALL!$S91="X"), ALL!$V91=0),ALL!B91,"")</f>
        <v>Cnide</v>
      </c>
      <c r="C78" s="24">
        <f>IF(AND(OR(ALL!$Q91="X",ALL!$R91="X",ALL!$S91="X"), ALL!$V91=0),ALL!C91,"")</f>
        <v>36.685768000000003</v>
      </c>
      <c r="D78" s="24">
        <f>IF(AND(OR(ALL!$Q91="X",ALL!$R91="X",ALL!$S91="X"), ALL!$V91=0),ALL!D91,"")</f>
        <v>27.373239999999999</v>
      </c>
      <c r="E78" s="1" t="str">
        <f>IF(AND(OR(ALL!$Q91="X",ALL!$R91="X",ALL!$S91="X"), ALL!$V91=0),ALL!E91,"")</f>
        <v>Cnide-Triopion</v>
      </c>
      <c r="F78" s="1">
        <f>IF(AND(OR(ALL!$Q91="X",ALL!$R91="X",ALL!$S91="X"), ALL!$V91=0),ALL!F91,"")</f>
        <v>3236</v>
      </c>
      <c r="G78" s="1" t="str">
        <f>IF(AND(OR(ALL!$Q91="X",ALL!$R91="X",ALL!$S91="X"), ALL!$V91=0),ALL!G91,"")</f>
        <v>Turkey W</v>
      </c>
      <c r="H78" s="2">
        <f>IF(AND(OR(ALL!$Q91="X",ALL!$R91="X",ALL!$S91="X"), ALL!$V91=0),ALL!H91,"")</f>
        <v>1400</v>
      </c>
      <c r="I78" s="2">
        <f>IF(AND(OR(ALL!$Q91="X",ALL!$R91="X",ALL!$S91="X"), ALL!$V91=0),ALL!I91,"")</f>
        <v>150</v>
      </c>
      <c r="J78" s="2">
        <f>IF(AND(OR(ALL!$Q91="X",ALL!$R91="X",ALL!$S91="X"), ALL!$V91=0),ALL!J91,"")</f>
        <v>65</v>
      </c>
      <c r="L78" s="4">
        <f>IF(AND(OR(ALL!$Q91="X",ALL!$R91="X",ALL!$S91="X"), ALL!$V91=0),ALL!L91,"")</f>
        <v>9.3333333333333339</v>
      </c>
      <c r="M78" s="4">
        <f>IF(AND(OR(ALL!$Q91="X",ALL!$R91="X",ALL!$S91="X"), ALL!$V91=0),ALL!M91,"")</f>
        <v>0.43333333333333335</v>
      </c>
      <c r="N78" s="4">
        <f>IF(AND(OR(ALL!$Q91="X",ALL!$R91="X",ALL!$S91="X"), ALL!$V91=0),ALL!N91,"")</f>
        <v>4.642857142857143E-2</v>
      </c>
      <c r="O78" s="4"/>
      <c r="P78" s="4"/>
      <c r="Q78" s="2">
        <f>IF(AND(OR(ALL!$Q91="X",ALL!$R91="X",ALL!$S91="X"), ALL!$V91=0),ALL!Q91,"")</f>
        <v>0</v>
      </c>
      <c r="R78" s="2">
        <f>IF(AND(OR(ALL!$Q91="X",ALL!$R91="X",ALL!$S91="X"), ALL!$V91=0),ALL!R91,"")</f>
        <v>0</v>
      </c>
      <c r="S78" s="2" t="str">
        <f>IF(AND(OR(ALL!$Q91="X",ALL!$R91="X",ALL!$S91="X"), ALL!$V91=0),ALL!S91,"")</f>
        <v>X</v>
      </c>
      <c r="T78" s="2">
        <f>IF(AND(OR(ALL!$Q91="X",ALL!$R91="X",ALL!$S91="X"), ALL!$V91=0),ALL!T91,"")</f>
        <v>0</v>
      </c>
      <c r="U78" s="2">
        <f>IF(AND(OR(ALL!$Q91="X",ALL!$R91="X",ALL!$S91="X"), ALL!$V91=0),ALL!U91,"")</f>
        <v>0</v>
      </c>
      <c r="V78" s="2">
        <f>IF(AND(OR(ALL!$Q91="X",ALL!$R91="X",ALL!$S91="X"), ALL!$V91=0),ALL!V91,"")</f>
        <v>0</v>
      </c>
      <c r="W78" s="2">
        <f>IF(AND(OR(ALL!$Q91="X",ALL!$R91="X",ALL!$S91="X"), ALL!$V91=0),ALL!W91,"")</f>
        <v>0</v>
      </c>
      <c r="X78" s="2" t="str">
        <f>IF(AND(OR(ALL!$Q91="X",ALL!$R91="X",ALL!$S91="X"), ALL!$V91=0),ALL!X91,"")</f>
        <v>Pb</v>
      </c>
      <c r="Y78" s="2">
        <f>IF(AND(OR(ALL!$Q91="X",ALL!$R91="X",ALL!$S91="X"), ALL!$V91=0),ALL!Y91,"")</f>
        <v>120</v>
      </c>
      <c r="Z78" s="6">
        <f>IF(AND(OR(ALL!$Q91="X",ALL!$R91="X",ALL!$S91="X"), ALL!$V91=0),ALL!Z91,"")</f>
        <v>25</v>
      </c>
      <c r="AA78" s="2" t="str">
        <f>IF(AND(OR(ALL!$Q91="X",ALL!$R91="X",ALL!$S91="X"), ALL!$V91=0),ALL!AA91,"")</f>
        <v>-</v>
      </c>
      <c r="AB78" s="2">
        <f>IF(AND(OR(ALL!$Q91="X",ALL!$R91="X",ALL!$S91="X"), ALL!$V91=0),ALL!AB91,"")</f>
        <v>0</v>
      </c>
      <c r="AC78" s="1">
        <f>IF(AND(OR(ALL!$Q91="X",ALL!$R91="X",ALL!$S91="X"), ALL!$V91=0),ALL!AC91,"")</f>
        <v>0</v>
      </c>
    </row>
    <row r="79" spans="1:29" x14ac:dyDescent="0.25">
      <c r="A79" s="2" t="str">
        <f>IF(AND(OR(ALL!$Q281="X",ALL!$R281="X",ALL!$S281="X"), ALL!$V281=0),ALL!A281,"")</f>
        <v/>
      </c>
      <c r="B79" t="str">
        <f>IF(AND(OR(ALL!$Q281="X",ALL!$R281="X",ALL!$S281="X"), ALL!$V281=0),ALL!B281,"")</f>
        <v/>
      </c>
      <c r="C79" s="24"/>
      <c r="D79" s="24"/>
      <c r="E79" s="5" t="str">
        <f>IF(AND(OR(ALL!$Q281="X",ALL!$R281="X",ALL!$S281="X"), ALL!$V281=0),ALL!E281,"")</f>
        <v/>
      </c>
      <c r="F79" s="5" t="str">
        <f>IF(AND(OR(ALL!$Q281="X",ALL!$R281="X",ALL!$S281="X"), ALL!$V281=0),ALL!F281,"")</f>
        <v/>
      </c>
      <c r="G79" s="1" t="str">
        <f>IF(AND(OR(ALL!$Q281="X",ALL!$R281="X",ALL!$S281="X"), ALL!$V281=0),ALL!G281,"")</f>
        <v/>
      </c>
      <c r="H79" s="2" t="str">
        <f>IF(AND(OR(ALL!$Q281="X",ALL!$R281="X",ALL!$S281="X"), ALL!$V281=0),ALL!H281,"")</f>
        <v/>
      </c>
      <c r="I79" s="2" t="str">
        <f>IF(AND(OR(ALL!$Q281="X",ALL!$R281="X",ALL!$S281="X"), ALL!$V281=0),ALL!I281,"")</f>
        <v/>
      </c>
      <c r="J79" s="2" t="str">
        <f>IF(AND(OR(ALL!$Q281="X",ALL!$R281="X",ALL!$S281="X"), ALL!$V281=0),ALL!J267,"")</f>
        <v/>
      </c>
      <c r="L79" s="4" t="str">
        <f>IF(AND(OR(ALL!$Q281="X",ALL!$R281="X",ALL!$S281="X"), ALL!$V281=0),ALL!L281,"")</f>
        <v/>
      </c>
      <c r="M79" s="4" t="str">
        <f>IF(AND(OR(ALL!$Q281="X",ALL!$R281="X",ALL!$S281="X"), ALL!$V281=0),ALL!M281,"")</f>
        <v/>
      </c>
      <c r="N79" s="4"/>
      <c r="O79" s="4"/>
      <c r="P79" s="4"/>
      <c r="Q79" s="2" t="str">
        <f>IF(AND(OR(ALL!$Q281="X",ALL!$R281="X",ALL!$S281="X"), ALL!$V281=0),ALL!Q281,"")</f>
        <v/>
      </c>
      <c r="R79" s="2" t="str">
        <f>IF(AND(OR(ALL!$Q281="X",ALL!$R281="X",ALL!$S281="X"), ALL!$V281=0),ALL!R281,"")</f>
        <v/>
      </c>
      <c r="S79" s="2" t="str">
        <f>IF(AND(OR(ALL!$Q281="X",ALL!$R281="X",ALL!$S281="X"), ALL!$V281=0),ALL!S281,"")</f>
        <v/>
      </c>
      <c r="T79" s="2" t="str">
        <f>IF(AND(OR(ALL!$Q281="X",ALL!$R281="X",ALL!$S281="X"), ALL!$V281=0),ALL!T281,"")</f>
        <v/>
      </c>
      <c r="U79" s="2" t="str">
        <f>IF(AND(OR(ALL!$Q281="X",ALL!$R281="X",ALL!$S281="X"), ALL!$V281=0),ALL!U281,"")</f>
        <v/>
      </c>
      <c r="V79" s="2" t="str">
        <f>IF(AND(OR(ALL!$Q281="X",ALL!$R281="X",ALL!$S281="X"), ALL!$V281=0),ALL!V281,"")</f>
        <v/>
      </c>
      <c r="W79" s="2" t="str">
        <f>IF(AND(OR(ALL!$Q281="X",ALL!$R281="X",ALL!$S281="X"), ALL!$V281=0),ALL!W281,"")</f>
        <v/>
      </c>
      <c r="X79" s="2" t="str">
        <f>IF(AND(OR(ALL!$Q281="X",ALL!$R281="X",ALL!$S281="X"), ALL!$V281=0),ALL!X281,"")</f>
        <v/>
      </c>
      <c r="Y79" s="2" t="str">
        <f>IF(AND(OR(ALL!$Q281="X",ALL!$R281="X",ALL!$S281="X"), ALL!$V281=0),ALL!Y296,"")</f>
        <v/>
      </c>
      <c r="Z79" s="2" t="str">
        <f>IF(AND(OR(ALL!$Q281="X",ALL!$R281="X",ALL!$S281="X"), ALL!$V281=0),ALL!Z281,"")</f>
        <v/>
      </c>
      <c r="AA79" s="2" t="str">
        <f>IF(AND(OR(ALL!$Q281="X",ALL!$R281="X",ALL!$S281="X"), ALL!$V281=0),ALL!AA281,"")</f>
        <v/>
      </c>
    </row>
    <row r="80" spans="1:29" x14ac:dyDescent="0.25">
      <c r="C80" s="24"/>
      <c r="D80" s="24"/>
      <c r="L80" s="4"/>
      <c r="M80" s="4"/>
      <c r="N80" s="4"/>
      <c r="O80" s="4"/>
      <c r="P80" s="4"/>
      <c r="AA80" s="6"/>
      <c r="AB80" s="6"/>
    </row>
    <row r="81" spans="3:28" x14ac:dyDescent="0.25">
      <c r="C81" s="24"/>
      <c r="D81" s="24"/>
      <c r="E81" s="5"/>
      <c r="F81" s="5"/>
      <c r="L81" s="4"/>
      <c r="M81" s="4"/>
      <c r="N81" s="4"/>
      <c r="O81" s="4"/>
      <c r="P81" s="4"/>
      <c r="AA81" s="6"/>
      <c r="AB81" s="6"/>
    </row>
    <row r="82" spans="3:28" x14ac:dyDescent="0.25">
      <c r="C82" s="24"/>
      <c r="D82" s="24"/>
      <c r="L82" s="4"/>
      <c r="M82" s="4"/>
      <c r="N82" s="4"/>
      <c r="O82" s="4"/>
      <c r="P82" s="4"/>
      <c r="AA82" s="6"/>
      <c r="AB82" s="6"/>
    </row>
    <row r="83" spans="3:28" x14ac:dyDescent="0.25">
      <c r="C83" s="24"/>
      <c r="D83" s="24"/>
      <c r="L83" s="4"/>
      <c r="M83" s="4"/>
      <c r="N83" s="4"/>
      <c r="O83" s="4"/>
      <c r="P83" s="4"/>
      <c r="Y83" s="6"/>
      <c r="AA83" s="6"/>
      <c r="AB83" s="6"/>
    </row>
    <row r="84" spans="3:28" x14ac:dyDescent="0.25">
      <c r="C84" s="24"/>
      <c r="D84" s="24"/>
      <c r="L84" s="4"/>
      <c r="M84" s="4"/>
      <c r="N84" s="4"/>
      <c r="O84" s="4"/>
      <c r="P84" s="4"/>
      <c r="Y84" s="6"/>
      <c r="AA84" s="6"/>
      <c r="AB84" s="6"/>
    </row>
    <row r="85" spans="3:28" x14ac:dyDescent="0.25">
      <c r="C85" s="24"/>
      <c r="D85" s="24"/>
      <c r="L85" s="4"/>
      <c r="M85" s="4"/>
      <c r="N85" s="4"/>
      <c r="O85" s="4"/>
      <c r="P85" s="4"/>
      <c r="AA85" s="6"/>
      <c r="AB85" s="6"/>
    </row>
    <row r="86" spans="3:28" x14ac:dyDescent="0.25">
      <c r="C86" s="24"/>
      <c r="D86" s="24"/>
      <c r="L86" s="4"/>
      <c r="M86" s="4"/>
      <c r="N86" s="4"/>
      <c r="O86" s="4"/>
      <c r="P86" s="4"/>
      <c r="Y86" s="6"/>
      <c r="AA86" s="6"/>
      <c r="AB86" s="6"/>
    </row>
    <row r="87" spans="3:28" x14ac:dyDescent="0.25">
      <c r="C87" s="24"/>
      <c r="D87" s="24"/>
      <c r="E87"/>
      <c r="L87" s="4"/>
      <c r="M87" s="4"/>
      <c r="N87" s="4"/>
      <c r="O87" s="4"/>
      <c r="P87" s="4"/>
      <c r="Y87" s="6"/>
      <c r="AA87" s="6"/>
      <c r="AB87" s="6"/>
    </row>
    <row r="88" spans="3:28" x14ac:dyDescent="0.25">
      <c r="C88" s="24"/>
      <c r="D88" s="24"/>
      <c r="L88" s="4"/>
      <c r="M88" s="4"/>
      <c r="N88" s="4"/>
      <c r="O88" s="4"/>
      <c r="P88" s="4"/>
    </row>
    <row r="89" spans="3:28" x14ac:dyDescent="0.25">
      <c r="C89" s="24"/>
      <c r="D89" s="24"/>
      <c r="E89"/>
      <c r="L89" s="4"/>
      <c r="M89" s="4"/>
      <c r="N89" s="4"/>
      <c r="O89" s="4"/>
      <c r="P89" s="4"/>
      <c r="AA89" s="6"/>
      <c r="AB89" s="6"/>
    </row>
    <row r="90" spans="3:28" x14ac:dyDescent="0.25">
      <c r="C90" s="24"/>
      <c r="D90" s="24"/>
      <c r="L90" s="4"/>
      <c r="M90" s="4"/>
      <c r="N90" s="4"/>
      <c r="O90" s="4"/>
      <c r="P90" s="4"/>
      <c r="AA90" s="6"/>
      <c r="AB90" s="6"/>
    </row>
    <row r="91" spans="3:28" x14ac:dyDescent="0.25">
      <c r="C91" s="24"/>
      <c r="D91" s="24"/>
      <c r="E91" s="5"/>
      <c r="F91" s="5"/>
      <c r="L91" s="4"/>
      <c r="M91" s="4"/>
      <c r="N91" s="4"/>
      <c r="O91" s="4"/>
      <c r="P91" s="4"/>
      <c r="AA91" s="6"/>
      <c r="AB91" s="6"/>
    </row>
    <row r="92" spans="3:28" x14ac:dyDescent="0.25">
      <c r="C92" s="24"/>
      <c r="D92" s="24"/>
      <c r="E92" s="5"/>
      <c r="F92" s="5"/>
      <c r="L92" s="4"/>
      <c r="M92" s="4"/>
      <c r="N92" s="4"/>
      <c r="O92" s="4"/>
      <c r="P92" s="4"/>
      <c r="Y92" s="6"/>
      <c r="AB92" s="6"/>
    </row>
    <row r="93" spans="3:28" x14ac:dyDescent="0.25">
      <c r="C93" s="24"/>
      <c r="D93" s="24"/>
      <c r="E93" s="5"/>
      <c r="F93" s="5"/>
      <c r="L93" s="4"/>
      <c r="M93" s="4"/>
      <c r="N93" s="4"/>
      <c r="O93" s="4"/>
      <c r="P93" s="4"/>
      <c r="AB93" s="6"/>
    </row>
    <row r="94" spans="3:28" x14ac:dyDescent="0.25">
      <c r="C94" s="24"/>
      <c r="D94" s="24"/>
      <c r="L94" s="4"/>
      <c r="M94" s="4"/>
      <c r="N94" s="4"/>
      <c r="O94" s="4"/>
      <c r="P94" s="4"/>
      <c r="AA94" s="6"/>
      <c r="AB94" s="6"/>
    </row>
    <row r="95" spans="3:28" x14ac:dyDescent="0.25">
      <c r="C95" s="24"/>
      <c r="D95" s="24"/>
      <c r="E95"/>
      <c r="L95" s="4"/>
      <c r="M95" s="4"/>
      <c r="N95" s="4"/>
      <c r="O95" s="4"/>
      <c r="P95" s="4"/>
      <c r="AA95" s="6"/>
      <c r="AB95" s="6"/>
    </row>
    <row r="96" spans="3:28" x14ac:dyDescent="0.25">
      <c r="C96" s="24"/>
      <c r="D96" s="24"/>
      <c r="E96"/>
      <c r="L96" s="4"/>
      <c r="M96" s="4"/>
      <c r="N96" s="4"/>
      <c r="O96" s="4"/>
      <c r="P96" s="4"/>
    </row>
    <row r="97" spans="3:28" x14ac:dyDescent="0.25">
      <c r="C97" s="24"/>
      <c r="D97" s="24"/>
      <c r="E97" s="5"/>
      <c r="F97" s="5"/>
      <c r="L97" s="4"/>
      <c r="M97" s="4"/>
      <c r="N97" s="4"/>
      <c r="O97" s="4"/>
      <c r="P97" s="4"/>
    </row>
    <row r="98" spans="3:28" x14ac:dyDescent="0.25">
      <c r="C98" s="24"/>
      <c r="D98" s="24"/>
      <c r="E98" s="5"/>
      <c r="L98" s="4"/>
      <c r="M98" s="4"/>
      <c r="N98" s="4"/>
      <c r="O98" s="4"/>
      <c r="P98" s="4"/>
      <c r="AA98" s="6"/>
      <c r="AB98" s="6"/>
    </row>
    <row r="99" spans="3:28" x14ac:dyDescent="0.25">
      <c r="C99" s="24"/>
      <c r="D99" s="24"/>
      <c r="E99"/>
      <c r="F99" s="5"/>
      <c r="L99" s="4"/>
      <c r="M99" s="4"/>
      <c r="N99" s="4"/>
      <c r="O99" s="4"/>
      <c r="P99" s="4"/>
    </row>
    <row r="100" spans="3:28" x14ac:dyDescent="0.25">
      <c r="C100" s="24"/>
      <c r="D100" s="24"/>
      <c r="E100" s="5"/>
      <c r="L100" s="4"/>
      <c r="M100" s="4"/>
      <c r="N100" s="4"/>
      <c r="O100" s="4"/>
      <c r="P100" s="4"/>
      <c r="AA100" s="6"/>
      <c r="AB100" s="6"/>
    </row>
    <row r="101" spans="3:28" x14ac:dyDescent="0.25">
      <c r="C101" s="24"/>
      <c r="D101" s="24"/>
      <c r="L101" s="4"/>
      <c r="M101" s="4"/>
      <c r="N101" s="4"/>
      <c r="O101" s="4"/>
      <c r="P101" s="4"/>
      <c r="AA101" s="6"/>
      <c r="AB101" s="6"/>
    </row>
    <row r="102" spans="3:28" x14ac:dyDescent="0.25">
      <c r="C102" s="24"/>
      <c r="D102" s="24"/>
      <c r="L102" s="4"/>
      <c r="M102" s="4"/>
      <c r="N102" s="4"/>
      <c r="O102" s="4"/>
      <c r="P102" s="4"/>
    </row>
    <row r="103" spans="3:28" x14ac:dyDescent="0.25">
      <c r="C103" s="24"/>
      <c r="D103" s="24"/>
      <c r="L103" s="4"/>
      <c r="M103" s="4"/>
      <c r="N103" s="4"/>
      <c r="O103" s="4"/>
      <c r="P103" s="4"/>
      <c r="AA103" s="6"/>
      <c r="AB103" s="6"/>
    </row>
    <row r="104" spans="3:28" x14ac:dyDescent="0.25">
      <c r="C104" s="24"/>
      <c r="D104" s="24"/>
      <c r="L104" s="4"/>
      <c r="M104" s="4"/>
      <c r="N104" s="4"/>
      <c r="O104" s="4"/>
      <c r="P104" s="4"/>
      <c r="AA104" s="6"/>
      <c r="AB104" s="6"/>
    </row>
    <row r="105" spans="3:28" x14ac:dyDescent="0.25">
      <c r="C105" s="24"/>
      <c r="D105" s="24"/>
      <c r="E105"/>
      <c r="L105" s="4"/>
      <c r="M105" s="4"/>
      <c r="N105" s="4"/>
      <c r="O105" s="4"/>
      <c r="P105" s="4"/>
      <c r="AA105" s="6"/>
      <c r="AB105" s="6"/>
    </row>
    <row r="106" spans="3:28" x14ac:dyDescent="0.25">
      <c r="C106" s="24"/>
      <c r="D106" s="24"/>
      <c r="L106" s="4"/>
      <c r="M106" s="4"/>
      <c r="N106" s="4"/>
      <c r="O106" s="4"/>
      <c r="P106" s="4"/>
    </row>
    <row r="107" spans="3:28" x14ac:dyDescent="0.25">
      <c r="C107" s="24"/>
      <c r="D107" s="24"/>
      <c r="L107" s="4"/>
      <c r="M107" s="4"/>
      <c r="N107" s="4"/>
      <c r="O107" s="4"/>
      <c r="P107" s="4"/>
      <c r="Y107" s="6"/>
    </row>
    <row r="108" spans="3:28" x14ac:dyDescent="0.25">
      <c r="C108" s="24"/>
      <c r="D108" s="24"/>
      <c r="E108" s="5"/>
      <c r="L108" s="4"/>
      <c r="M108" s="4"/>
      <c r="N108" s="4"/>
      <c r="O108" s="4"/>
      <c r="P108" s="4"/>
      <c r="Y108" s="6"/>
    </row>
    <row r="109" spans="3:28" x14ac:dyDescent="0.25">
      <c r="C109" s="24"/>
      <c r="D109" s="24"/>
      <c r="E109" s="5"/>
      <c r="L109" s="4"/>
      <c r="M109" s="4"/>
      <c r="N109" s="4"/>
      <c r="O109" s="4"/>
      <c r="P109" s="4"/>
    </row>
    <row r="110" spans="3:28" x14ac:dyDescent="0.25">
      <c r="C110" s="24"/>
      <c r="D110" s="24"/>
      <c r="E110" s="5"/>
      <c r="F110" s="5"/>
      <c r="L110" s="4"/>
      <c r="M110" s="4"/>
      <c r="N110" s="4"/>
      <c r="O110" s="4"/>
      <c r="P110" s="4"/>
    </row>
    <row r="111" spans="3:28" x14ac:dyDescent="0.25">
      <c r="C111" s="24"/>
      <c r="D111" s="24"/>
      <c r="E111" s="5"/>
      <c r="L111" s="4"/>
      <c r="M111" s="4"/>
      <c r="N111" s="4"/>
      <c r="O111" s="4"/>
      <c r="P111" s="4"/>
    </row>
    <row r="112" spans="3:28" x14ac:dyDescent="0.25">
      <c r="C112" s="24"/>
      <c r="D112" s="24"/>
      <c r="E112"/>
      <c r="L112" s="4"/>
      <c r="M112" s="4"/>
      <c r="N112" s="4"/>
      <c r="O112" s="4"/>
      <c r="P112" s="4"/>
    </row>
    <row r="113" spans="3:28" x14ac:dyDescent="0.25">
      <c r="C113" s="24"/>
      <c r="D113" s="24"/>
      <c r="L113" s="4"/>
      <c r="M113" s="4"/>
      <c r="N113" s="4"/>
      <c r="O113" s="4"/>
      <c r="P113" s="4"/>
      <c r="AA113" s="6"/>
      <c r="AB113" s="6"/>
    </row>
    <row r="114" spans="3:28" x14ac:dyDescent="0.25">
      <c r="C114" s="24"/>
      <c r="D114" s="24"/>
      <c r="L114" s="4"/>
      <c r="M114" s="4"/>
      <c r="N114" s="4"/>
      <c r="O114" s="4"/>
      <c r="P114" s="4"/>
      <c r="AA114" s="6"/>
      <c r="AB114" s="6"/>
    </row>
    <row r="115" spans="3:28" x14ac:dyDescent="0.25">
      <c r="C115" s="24"/>
      <c r="D115" s="24"/>
      <c r="L115" s="4"/>
      <c r="M115" s="4"/>
      <c r="N115" s="4"/>
      <c r="O115" s="4"/>
      <c r="P115" s="4"/>
    </row>
    <row r="116" spans="3:28" x14ac:dyDescent="0.25">
      <c r="C116" s="24"/>
      <c r="D116" s="24"/>
      <c r="L116" s="4"/>
      <c r="M116" s="4"/>
      <c r="N116" s="4"/>
      <c r="O116" s="4"/>
      <c r="P116" s="4"/>
    </row>
    <row r="117" spans="3:28" x14ac:dyDescent="0.25">
      <c r="C117" s="24"/>
      <c r="D117" s="24"/>
      <c r="L117" s="4"/>
      <c r="M117" s="4"/>
      <c r="N117" s="4"/>
      <c r="O117" s="4"/>
      <c r="P117" s="4"/>
    </row>
    <row r="118" spans="3:28" x14ac:dyDescent="0.25">
      <c r="C118" s="24"/>
      <c r="D118" s="24"/>
      <c r="E118" s="5"/>
      <c r="L118" s="4"/>
      <c r="M118" s="4"/>
      <c r="N118" s="4"/>
      <c r="O118" s="4"/>
      <c r="P118" s="4"/>
      <c r="AA118" s="6"/>
      <c r="AB118" s="6"/>
    </row>
    <row r="119" spans="3:28" x14ac:dyDescent="0.25">
      <c r="C119" s="24"/>
      <c r="D119" s="24"/>
      <c r="E119"/>
      <c r="L119" s="4"/>
      <c r="M119" s="4"/>
      <c r="N119" s="4"/>
      <c r="O119" s="4"/>
      <c r="P119" s="4"/>
      <c r="AA119" s="6"/>
      <c r="AB119" s="6"/>
    </row>
    <row r="120" spans="3:28" x14ac:dyDescent="0.25">
      <c r="C120" s="24"/>
      <c r="D120" s="24"/>
      <c r="E120" s="5"/>
      <c r="F120" s="5"/>
      <c r="L120" s="4"/>
      <c r="M120" s="4"/>
      <c r="N120" s="4"/>
      <c r="O120" s="4"/>
      <c r="P120" s="4"/>
      <c r="AA120" s="6"/>
      <c r="AB120" s="6"/>
    </row>
    <row r="121" spans="3:28" x14ac:dyDescent="0.25">
      <c r="C121" s="24"/>
      <c r="D121" s="24"/>
      <c r="E121"/>
      <c r="L121" s="4"/>
      <c r="M121" s="4"/>
      <c r="N121" s="4"/>
      <c r="O121" s="4"/>
      <c r="P121" s="4"/>
      <c r="AA121" s="6"/>
      <c r="AB121" s="6"/>
    </row>
    <row r="122" spans="3:28" x14ac:dyDescent="0.25">
      <c r="C122" s="24"/>
      <c r="D122" s="24"/>
      <c r="E122" s="5"/>
      <c r="F122" s="5"/>
      <c r="L122" s="4"/>
      <c r="M122" s="4"/>
      <c r="N122" s="4"/>
      <c r="O122" s="4"/>
      <c r="P122" s="4"/>
      <c r="AA122" s="6"/>
      <c r="AB122" s="6"/>
    </row>
    <row r="123" spans="3:28" x14ac:dyDescent="0.25">
      <c r="C123" s="24"/>
      <c r="D123" s="24"/>
      <c r="L123" s="4"/>
      <c r="M123" s="4"/>
      <c r="N123" s="4"/>
      <c r="O123" s="4"/>
      <c r="P123" s="4"/>
    </row>
    <row r="124" spans="3:28" x14ac:dyDescent="0.25">
      <c r="C124" s="24"/>
      <c r="D124" s="24"/>
    </row>
    <row r="125" spans="3:28" x14ac:dyDescent="0.25">
      <c r="C125" s="24"/>
      <c r="D125" s="24"/>
    </row>
    <row r="126" spans="3:28" x14ac:dyDescent="0.25">
      <c r="C126" s="24"/>
      <c r="D126" s="24"/>
    </row>
    <row r="127" spans="3:28" x14ac:dyDescent="0.25">
      <c r="C127" s="24"/>
      <c r="D127" s="24"/>
    </row>
    <row r="128" spans="3:28" x14ac:dyDescent="0.25">
      <c r="C128" s="24"/>
      <c r="D128" s="24"/>
      <c r="H128"/>
    </row>
    <row r="129" spans="3:8" x14ac:dyDescent="0.25">
      <c r="C129" s="24"/>
      <c r="D129" s="24"/>
    </row>
    <row r="130" spans="3:8" x14ac:dyDescent="0.25">
      <c r="C130" s="24"/>
      <c r="D130" s="24"/>
      <c r="H130"/>
    </row>
    <row r="131" spans="3:8" x14ac:dyDescent="0.25">
      <c r="C131" s="24"/>
      <c r="D131" s="24"/>
      <c r="F131" s="4"/>
      <c r="G131" s="2"/>
    </row>
    <row r="132" spans="3:8" x14ac:dyDescent="0.25">
      <c r="C132" s="24"/>
      <c r="D132" s="24"/>
      <c r="F132" s="4"/>
      <c r="G132" s="2"/>
    </row>
    <row r="133" spans="3:8" x14ac:dyDescent="0.25">
      <c r="C133" s="24"/>
      <c r="D133" s="24"/>
      <c r="F133" s="4"/>
      <c r="G133" s="2"/>
    </row>
    <row r="134" spans="3:8" x14ac:dyDescent="0.25">
      <c r="C134" s="24"/>
      <c r="D134" s="24"/>
      <c r="F134" s="4"/>
      <c r="G134" s="2"/>
    </row>
    <row r="135" spans="3:8" x14ac:dyDescent="0.25">
      <c r="C135" s="24"/>
      <c r="D135" s="24"/>
      <c r="F135" s="4"/>
      <c r="G135" s="2"/>
    </row>
    <row r="136" spans="3:8" x14ac:dyDescent="0.25">
      <c r="C136" s="24"/>
      <c r="D136" s="24"/>
      <c r="F136" s="4"/>
      <c r="G136" s="2"/>
    </row>
    <row r="137" spans="3:8" x14ac:dyDescent="0.25">
      <c r="C137" s="24"/>
      <c r="D137" s="24"/>
      <c r="F137" s="4"/>
      <c r="G137" s="2"/>
      <c r="H137"/>
    </row>
    <row r="138" spans="3:8" x14ac:dyDescent="0.25">
      <c r="C138" s="24"/>
      <c r="D138" s="24"/>
      <c r="F138" s="4"/>
      <c r="G138" s="2"/>
    </row>
    <row r="139" spans="3:8" x14ac:dyDescent="0.25">
      <c r="C139" s="24"/>
      <c r="D139" s="24"/>
      <c r="F139" s="4"/>
      <c r="G139" s="2"/>
    </row>
    <row r="140" spans="3:8" x14ac:dyDescent="0.25">
      <c r="C140" s="24"/>
      <c r="D140" s="24"/>
      <c r="F140" s="4"/>
      <c r="G140" s="2"/>
    </row>
    <row r="141" spans="3:8" x14ac:dyDescent="0.25">
      <c r="C141" s="24"/>
      <c r="D141" s="24"/>
      <c r="F141" s="4"/>
      <c r="G141" s="2"/>
    </row>
    <row r="142" spans="3:8" x14ac:dyDescent="0.25">
      <c r="C142" s="24"/>
      <c r="D142" s="24"/>
      <c r="F142" s="4"/>
      <c r="G142" s="2"/>
    </row>
    <row r="143" spans="3:8" x14ac:dyDescent="0.25">
      <c r="C143" s="24"/>
      <c r="D143" s="24"/>
      <c r="F143" s="4"/>
      <c r="G143" s="2"/>
    </row>
    <row r="144" spans="3:8" x14ac:dyDescent="0.25">
      <c r="C144" s="24"/>
      <c r="D144" s="24"/>
      <c r="F144" s="4"/>
      <c r="G144" s="2"/>
    </row>
    <row r="145" spans="3:7" x14ac:dyDescent="0.25">
      <c r="C145" s="24"/>
      <c r="D145" s="24"/>
      <c r="F145" s="4"/>
      <c r="G145" s="2"/>
    </row>
    <row r="146" spans="3:7" x14ac:dyDescent="0.25">
      <c r="C146" s="24"/>
      <c r="D146" s="24"/>
      <c r="F146" s="4"/>
      <c r="G146" s="2"/>
    </row>
    <row r="147" spans="3:7" x14ac:dyDescent="0.25">
      <c r="C147" s="24"/>
      <c r="D147" s="24"/>
      <c r="F147" s="4"/>
      <c r="G147" s="2"/>
    </row>
    <row r="148" spans="3:7" x14ac:dyDescent="0.25">
      <c r="C148" s="24"/>
      <c r="D148" s="24"/>
      <c r="F148" s="4"/>
      <c r="G148" s="2"/>
    </row>
    <row r="149" spans="3:7" x14ac:dyDescent="0.25">
      <c r="C149" s="24"/>
      <c r="D149" s="24"/>
      <c r="F149" s="4"/>
      <c r="G149" s="2"/>
    </row>
    <row r="150" spans="3:7" x14ac:dyDescent="0.25">
      <c r="C150" s="24"/>
      <c r="D150" s="24"/>
      <c r="F150" s="4"/>
      <c r="G150" s="2"/>
    </row>
    <row r="151" spans="3:7" x14ac:dyDescent="0.25">
      <c r="C151" s="24"/>
      <c r="D151" s="24"/>
      <c r="F151" s="4"/>
      <c r="G151" s="2"/>
    </row>
    <row r="152" spans="3:7" x14ac:dyDescent="0.25">
      <c r="C152" s="24"/>
      <c r="D152" s="24"/>
      <c r="F152" s="4"/>
      <c r="G152" s="2"/>
    </row>
    <row r="153" spans="3:7" x14ac:dyDescent="0.25">
      <c r="C153" s="24"/>
      <c r="D153" s="24"/>
      <c r="F153" s="4"/>
      <c r="G153" s="2"/>
    </row>
    <row r="154" spans="3:7" x14ac:dyDescent="0.25">
      <c r="C154" s="24"/>
      <c r="D154" s="24"/>
      <c r="F154" s="4"/>
      <c r="G154" s="2"/>
    </row>
    <row r="155" spans="3:7" x14ac:dyDescent="0.25">
      <c r="C155" s="24"/>
      <c r="D155" s="24"/>
      <c r="F155" s="4"/>
      <c r="G155" s="2"/>
    </row>
    <row r="156" spans="3:7" x14ac:dyDescent="0.25">
      <c r="C156" s="24"/>
      <c r="D156" s="24"/>
      <c r="F156" s="12"/>
      <c r="G156" s="2"/>
    </row>
    <row r="157" spans="3:7" x14ac:dyDescent="0.25">
      <c r="C157" s="24"/>
      <c r="D157" s="24"/>
      <c r="F157" s="12"/>
      <c r="G157" s="2"/>
    </row>
    <row r="158" spans="3:7" x14ac:dyDescent="0.25">
      <c r="C158" s="24"/>
      <c r="D158" s="24"/>
    </row>
    <row r="159" spans="3:7" x14ac:dyDescent="0.25">
      <c r="C159" s="24"/>
      <c r="D159" s="24"/>
    </row>
    <row r="160" spans="3:7" x14ac:dyDescent="0.25">
      <c r="C160" s="24"/>
      <c r="D160" s="24"/>
    </row>
    <row r="161" spans="3:4" x14ac:dyDescent="0.25">
      <c r="C161" s="24"/>
      <c r="D161" s="24"/>
    </row>
    <row r="162" spans="3:4" x14ac:dyDescent="0.25">
      <c r="C162" s="24"/>
      <c r="D162" s="24"/>
    </row>
    <row r="163" spans="3:4" x14ac:dyDescent="0.25">
      <c r="C163" s="24"/>
      <c r="D163" s="24"/>
    </row>
    <row r="164" spans="3:4" x14ac:dyDescent="0.25">
      <c r="C164" s="24"/>
      <c r="D164" s="24"/>
    </row>
    <row r="165" spans="3:4" x14ac:dyDescent="0.25">
      <c r="C165" s="24"/>
      <c r="D165" s="24"/>
    </row>
    <row r="166" spans="3:4" x14ac:dyDescent="0.25">
      <c r="C166" s="24"/>
      <c r="D166" s="24"/>
    </row>
    <row r="167" spans="3:4" x14ac:dyDescent="0.25">
      <c r="C167" s="24"/>
      <c r="D167" s="24"/>
    </row>
    <row r="168" spans="3:4" x14ac:dyDescent="0.25">
      <c r="C168" s="24"/>
      <c r="D168" s="24"/>
    </row>
    <row r="169" spans="3:4" x14ac:dyDescent="0.25">
      <c r="C169" s="24"/>
      <c r="D169" s="24"/>
    </row>
    <row r="170" spans="3:4" x14ac:dyDescent="0.25">
      <c r="C170" s="24"/>
      <c r="D170" s="24"/>
    </row>
    <row r="171" spans="3:4" x14ac:dyDescent="0.25">
      <c r="C171" s="24"/>
      <c r="D171" s="24"/>
    </row>
    <row r="172" spans="3:4" x14ac:dyDescent="0.25">
      <c r="C172" s="24"/>
      <c r="D172" s="24"/>
    </row>
    <row r="173" spans="3:4" x14ac:dyDescent="0.25">
      <c r="C173" s="24"/>
      <c r="D173" s="24"/>
    </row>
    <row r="174" spans="3:4" x14ac:dyDescent="0.25">
      <c r="C174" s="24"/>
      <c r="D174" s="24"/>
    </row>
    <row r="175" spans="3:4" x14ac:dyDescent="0.25">
      <c r="C175" s="24"/>
      <c r="D175" s="24"/>
    </row>
    <row r="176" spans="3:4" x14ac:dyDescent="0.25">
      <c r="C176" s="24"/>
      <c r="D176" s="24"/>
    </row>
    <row r="177" spans="3:4" x14ac:dyDescent="0.25">
      <c r="C177" s="24"/>
      <c r="D177" s="24"/>
    </row>
    <row r="178" spans="3:4" x14ac:dyDescent="0.25">
      <c r="C178" s="24"/>
      <c r="D178" s="24"/>
    </row>
    <row r="179" spans="3:4" x14ac:dyDescent="0.25">
      <c r="C179" s="24"/>
      <c r="D179" s="24"/>
    </row>
    <row r="180" spans="3:4" x14ac:dyDescent="0.25">
      <c r="C180" s="24"/>
      <c r="D180" s="24"/>
    </row>
    <row r="181" spans="3:4" x14ac:dyDescent="0.25">
      <c r="C181" s="24"/>
      <c r="D181" s="24"/>
    </row>
  </sheetData>
  <sortState xmlns:xlrd2="http://schemas.microsoft.com/office/spreadsheetml/2017/richdata2" ref="A62:AE78">
    <sortCondition ref="L62:L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D282-C1E7-4F7C-AFAA-B5655B00955E}">
  <dimension ref="A1:AE185"/>
  <sheetViews>
    <sheetView showZeros="0" tabSelected="1" workbookViewId="0">
      <selection activeCell="AC21" sqref="AC21"/>
    </sheetView>
  </sheetViews>
  <sheetFormatPr baseColWidth="10" defaultRowHeight="15" x14ac:dyDescent="0.25"/>
  <cols>
    <col min="1" max="1" width="3.85546875" style="2" customWidth="1"/>
    <col min="2" max="2" width="23.140625" customWidth="1"/>
    <col min="3" max="4" width="10.140625" customWidth="1"/>
    <col min="5" max="5" width="17.85546875" style="1" customWidth="1"/>
    <col min="6" max="6" width="7.42578125" style="1" customWidth="1"/>
    <col min="7" max="7" width="12.28515625" style="1" customWidth="1"/>
    <col min="8" max="11" width="8.5703125" style="2" customWidth="1"/>
    <col min="12" max="16" width="7.140625" style="2" customWidth="1"/>
    <col min="17" max="24" width="4.28515625" style="2" customWidth="1"/>
    <col min="25" max="28" width="8.5703125" style="2" customWidth="1"/>
    <col min="29" max="29" width="32.5703125" style="1" customWidth="1"/>
  </cols>
  <sheetData>
    <row r="1" spans="1:31" s="3" customFormat="1" ht="30" customHeight="1" x14ac:dyDescent="0.25">
      <c r="A1" s="7" t="s">
        <v>2</v>
      </c>
      <c r="B1" s="7" t="s">
        <v>0</v>
      </c>
      <c r="C1" s="10" t="s">
        <v>485</v>
      </c>
      <c r="D1" s="10" t="s">
        <v>486</v>
      </c>
      <c r="E1" s="8" t="s">
        <v>4</v>
      </c>
      <c r="F1" s="8" t="s">
        <v>2</v>
      </c>
      <c r="G1" s="8" t="s">
        <v>36</v>
      </c>
      <c r="H1" s="10" t="s">
        <v>122</v>
      </c>
      <c r="I1" s="10" t="s">
        <v>123</v>
      </c>
      <c r="J1" s="10" t="s">
        <v>124</v>
      </c>
      <c r="K1" s="10" t="s">
        <v>250</v>
      </c>
      <c r="L1" s="9" t="s">
        <v>3</v>
      </c>
      <c r="M1" s="9" t="s">
        <v>46</v>
      </c>
      <c r="N1" s="9" t="s">
        <v>195</v>
      </c>
      <c r="O1" s="9" t="s">
        <v>392</v>
      </c>
      <c r="P1" s="9" t="s">
        <v>389</v>
      </c>
      <c r="Q1" s="10" t="s">
        <v>200</v>
      </c>
      <c r="R1" s="10" t="s">
        <v>199</v>
      </c>
      <c r="S1" s="10" t="s">
        <v>368</v>
      </c>
      <c r="T1" s="10" t="s">
        <v>238</v>
      </c>
      <c r="U1" s="10" t="s">
        <v>239</v>
      </c>
      <c r="V1" s="10" t="s">
        <v>156</v>
      </c>
      <c r="W1" s="9" t="s">
        <v>155</v>
      </c>
      <c r="X1" s="9" t="s">
        <v>101</v>
      </c>
      <c r="Y1" s="10" t="s">
        <v>125</v>
      </c>
      <c r="Z1" s="10" t="s">
        <v>126</v>
      </c>
      <c r="AA1" s="10" t="s">
        <v>11</v>
      </c>
      <c r="AB1" s="10" t="s">
        <v>308</v>
      </c>
      <c r="AC1" s="11" t="s">
        <v>108</v>
      </c>
    </row>
    <row r="2" spans="1:31" x14ac:dyDescent="0.25">
      <c r="A2" s="2">
        <f>IF(AND(OR(ALL!$T64="X",ALL!$U64="X"),ALL!$V64=0),ALL!A64,"")</f>
        <v>63</v>
      </c>
      <c r="B2" t="str">
        <f>IF(AND(OR(ALL!$T64="X",ALL!$U64="X"),ALL!$V64=0),ALL!B64,"")</f>
        <v>Marathias</v>
      </c>
      <c r="C2" s="24">
        <f>IF(AND(OR(ALL!$T64="X",ALL!$U64="X"),ALL!$V64=0),ALL!C64,"")</f>
        <v>36.603814</v>
      </c>
      <c r="D2" s="24">
        <f>IF(AND(OR(ALL!$T64="X",ALL!$U64="X"),ALL!$V64=0),ALL!D64,"")</f>
        <v>22.902121000000001</v>
      </c>
      <c r="E2" s="1" t="str">
        <f>IF(AND(OR(ALL!$T64="X",ALL!$U64="X"),ALL!$V64=0),ALL!E64,"")</f>
        <v>-</v>
      </c>
      <c r="F2" s="1" t="str">
        <f>IF(AND(OR(ALL!$T64="X",ALL!$U64="X"),ALL!$V64=0),ALL!F64,"")</f>
        <v>-</v>
      </c>
      <c r="G2" s="1" t="str">
        <f>IF(AND(OR(ALL!$T64="X",ALL!$U64="X"),ALL!$V64=0),ALL!G64,"")</f>
        <v>Greece Pelop</v>
      </c>
      <c r="H2" s="2">
        <f>IF(AND(OR(ALL!$T64="X",ALL!$U64="X"),ALL!$V64=0),ALL!H64,"")</f>
        <v>120</v>
      </c>
      <c r="I2" s="2">
        <f>IF(AND(OR(ALL!$T64="X",ALL!$U64="X"),ALL!$V64=0),ALL!I64,"")</f>
        <v>720</v>
      </c>
      <c r="J2" s="2">
        <f>IF(AND(OR(ALL!$T64="X",ALL!$U64="X"),ALL!$V64=0),ALL!J64,"")</f>
        <v>240</v>
      </c>
      <c r="K2" s="2">
        <f>IF(AND(OR(ALL!$T64="X",ALL!$U64="X"),ALL!$V64=0),ALL!K64,"")</f>
        <v>240</v>
      </c>
      <c r="L2" s="4">
        <f>IF(AND(OR(ALL!$T64="X",ALL!$U64="X"),ALL!$V64=0),ALL!L64,"")</f>
        <v>0.16666666666666666</v>
      </c>
      <c r="M2" s="4">
        <f>IF(AND(OR(ALL!$T64="X",ALL!$U64="X"),ALL!$V64=0),ALL!M64,"")</f>
        <v>0.33333333333333331</v>
      </c>
      <c r="N2" s="4">
        <f>IF(AND(OR(ALL!$T64="X",ALL!$U64="X"),ALL!$V64=0),ALL!N64,"")</f>
        <v>2</v>
      </c>
      <c r="O2" s="4">
        <f>IF(AND(OR(ALL!$T64="X",ALL!$U64="X"),ALL!$V64=0),ALL!O64,"")</f>
        <v>1</v>
      </c>
      <c r="P2" s="4">
        <f>IF(AND(OR(ALL!$T64="X",ALL!$U64="X"),ALL!$V64=0),ALL!P64,"")</f>
        <v>0.33333333333333331</v>
      </c>
      <c r="Q2" s="2">
        <f>IF(AND(OR(ALL!$T64="X",ALL!$U64="X"),ALL!$V64=0),ALL!Q64,"")</f>
        <v>0</v>
      </c>
      <c r="R2" s="2">
        <f>IF(AND(OR(ALL!$T64="X",ALL!$U64="X"),ALL!$V64=0),ALL!R64,"")</f>
        <v>0</v>
      </c>
      <c r="S2" s="2">
        <f>IF(AND(OR(ALL!$T64="X",ALL!$U64="X"),ALL!$V64=0),ALL!S64,"")</f>
        <v>0</v>
      </c>
      <c r="T2" s="2" t="str">
        <f>IF(AND(OR(ALL!$T64="X",ALL!$U64="X"),ALL!$V64=0),ALL!T64,"")</f>
        <v>X</v>
      </c>
      <c r="U2" s="2">
        <f>IF(AND(OR(ALL!$T64="X",ALL!$U64="X"),ALL!$V64=0),ALL!U64,"")</f>
        <v>0</v>
      </c>
      <c r="V2" s="2">
        <f>IF(AND(OR(ALL!$T64="X",ALL!$U64="X"),ALL!$V64=0),ALL!V64,"")</f>
        <v>0</v>
      </c>
      <c r="W2" s="2">
        <f>IF(AND(OR(ALL!$T64="X",ALL!$U64="X"),ALL!$V64=0),ALL!W64,"")</f>
        <v>0</v>
      </c>
      <c r="X2" s="6" t="str">
        <f>IF(AND(OR(ALL!$T64="X",ALL!$U64="X"),ALL!$V64=0),ALL!X64,"")</f>
        <v>Sd</v>
      </c>
      <c r="Y2" s="6" t="str">
        <f>IF(AND(OR(ALL!$T64="X",ALL!$U64="X"),ALL!$V64=0),ALL!Y64,"")</f>
        <v>-</v>
      </c>
      <c r="Z2" s="6">
        <f>IF(AND(OR(ALL!$T64="X",ALL!$U64="X"),ALL!$V64=0),ALL!Z64,"")</f>
        <v>37</v>
      </c>
      <c r="AA2" s="6">
        <f>IF(AND(OR(ALL!$T64="X",ALL!$U64="X"),ALL!$V64=0),ALL!AA64,"")</f>
        <v>125</v>
      </c>
      <c r="AB2" s="6">
        <f>IF(AND(OR(ALL!$T64="X",ALL!$U64="X"),ALL!$V64=0),ALL!AB64,"")</f>
        <v>0</v>
      </c>
      <c r="AC2" s="1">
        <f>IF(AND(OR(ALL!$T64="X",ALL!$U64="X"),ALL!$V64=0),ALL!AC64,"")</f>
        <v>0</v>
      </c>
      <c r="AD2" s="25"/>
      <c r="AE2" s="25"/>
    </row>
    <row r="3" spans="1:31" x14ac:dyDescent="0.25">
      <c r="A3" s="2">
        <f>IF(AND(OR(ALL!$T61="X",ALL!$U61="X"),ALL!$V61=0),ALL!A61,"")</f>
        <v>60</v>
      </c>
      <c r="B3" t="str">
        <f>IF(AND(OR(ALL!$T61="X",ALL!$U61="X"),ALL!$V61=0),ALL!B61,"")</f>
        <v>Kokkinia</v>
      </c>
      <c r="C3" s="24">
        <f>IF(AND(OR(ALL!$T61="X",ALL!$U61="X"),ALL!$V61=0),ALL!C61,"")</f>
        <v>36.806845000000003</v>
      </c>
      <c r="D3" s="24">
        <f>IF(AND(OR(ALL!$T61="X",ALL!$U61="X"),ALL!$V61=0),ALL!D61,"")</f>
        <v>21.723137000000001</v>
      </c>
      <c r="E3" s="5" t="str">
        <f>IF(AND(OR(ALL!$T61="X",ALL!$U61="X"),ALL!$V61=0),ALL!E61,"")</f>
        <v>-</v>
      </c>
      <c r="F3" s="5" t="str">
        <f>IF(AND(OR(ALL!$T61="X",ALL!$U61="X"),ALL!$V61=0),ALL!F61,"")</f>
        <v>-</v>
      </c>
      <c r="G3" s="1" t="str">
        <f>IF(AND(OR(ALL!$T61="X",ALL!$U61="X"),ALL!$V61=0),ALL!G61,"")</f>
        <v>Greece Pelop</v>
      </c>
      <c r="H3" s="2">
        <f>IF(AND(OR(ALL!$T61="X",ALL!$U61="X"),ALL!$V61=0),ALL!H61,"")</f>
        <v>90</v>
      </c>
      <c r="I3" s="2">
        <f>IF(AND(OR(ALL!$T61="X",ALL!$U61="X"),ALL!$V61=0),ALL!I61,"")</f>
        <v>430</v>
      </c>
      <c r="J3" s="2">
        <f>IF(AND(OR(ALL!$T61="X",ALL!$U61="X"),ALL!$V61=0),ALL!J61,"")</f>
        <v>225</v>
      </c>
      <c r="K3" s="2">
        <f>IF(AND(OR(ALL!$T61="X",ALL!$U61="X"),ALL!$V61=0),ALL!K61,"")</f>
        <v>110</v>
      </c>
      <c r="L3" s="4">
        <f>IF(AND(OR(ALL!$T61="X",ALL!$U61="X"),ALL!$V61=0),ALL!L61,"")</f>
        <v>0.20930232558139536</v>
      </c>
      <c r="M3" s="4">
        <f>IF(AND(OR(ALL!$T61="X",ALL!$U61="X"),ALL!$V61=0),ALL!M61,"")</f>
        <v>0.52325581395348841</v>
      </c>
      <c r="N3" s="4">
        <f>IF(AND(OR(ALL!$T61="X",ALL!$U61="X"),ALL!$V61=0),ALL!N61,"")</f>
        <v>2.5</v>
      </c>
      <c r="O3" s="4">
        <f>IF(AND(OR(ALL!$T61="X",ALL!$U61="X"),ALL!$V61=0),ALL!O61,"")</f>
        <v>0.48888888888888887</v>
      </c>
      <c r="P3" s="4">
        <f>IF(AND(OR(ALL!$T61="X",ALL!$U61="X"),ALL!$V61=0),ALL!P61,"")</f>
        <v>0.2558139534883721</v>
      </c>
      <c r="Q3" s="2">
        <f>IF(AND(OR(ALL!$T61="X",ALL!$U61="X"),ALL!$V61=0),ALL!Q61,"")</f>
        <v>0</v>
      </c>
      <c r="R3" s="2">
        <f>IF(AND(OR(ALL!$T61="X",ALL!$U61="X"),ALL!$V61=0),ALL!R61,"")</f>
        <v>0</v>
      </c>
      <c r="S3" s="2">
        <f>IF(AND(OR(ALL!$T61="X",ALL!$U61="X"),ALL!$V61=0),ALL!S61,"")</f>
        <v>0</v>
      </c>
      <c r="T3" s="2" t="str">
        <f>IF(AND(OR(ALL!$T61="X",ALL!$U61="X"),ALL!$V61=0),ALL!T61,"")</f>
        <v>X</v>
      </c>
      <c r="U3" s="2">
        <f>IF(AND(OR(ALL!$T61="X",ALL!$U61="X"),ALL!$V61=0),ALL!U61,"")</f>
        <v>0</v>
      </c>
      <c r="V3" s="2">
        <f>IF(AND(OR(ALL!$T61="X",ALL!$U61="X"),ALL!$V61=0),ALL!V61,"")</f>
        <v>0</v>
      </c>
      <c r="W3" s="2">
        <f>IF(AND(OR(ALL!$T61="X",ALL!$U61="X"),ALL!$V61=0),ALL!W61,"")</f>
        <v>0</v>
      </c>
      <c r="X3" s="6" t="str">
        <f>IF(AND(OR(ALL!$T61="X",ALL!$U61="X"),ALL!$V61=0),ALL!X61,"")</f>
        <v>Sd</v>
      </c>
      <c r="Y3" s="6" t="str">
        <f>IF(AND(OR(ALL!$T61="X",ALL!$U61="X"),ALL!$V61=0),ALL!Y61,"")</f>
        <v>-</v>
      </c>
      <c r="Z3" s="6">
        <f>IF(AND(OR(ALL!$T61="X",ALL!$U61="X"),ALL!$V61=0),ALL!Z61,"")</f>
        <v>63</v>
      </c>
      <c r="AA3" s="6">
        <f>IF(AND(OR(ALL!$T61="X",ALL!$U61="X"),ALL!$V61=0),ALL!AA61,"")</f>
        <v>345</v>
      </c>
      <c r="AB3" s="6">
        <f>IF(AND(OR(ALL!$T61="X",ALL!$U61="X"),ALL!$V61=0),ALL!AB61,"")</f>
        <v>0</v>
      </c>
      <c r="AC3" s="1">
        <f>IF(AND(OR(ALL!$T61="X",ALL!$U61="X"),ALL!$V61=0),ALL!AC61,"")</f>
        <v>0</v>
      </c>
      <c r="AD3" s="25"/>
      <c r="AE3" s="25"/>
    </row>
    <row r="4" spans="1:31" x14ac:dyDescent="0.25">
      <c r="A4" s="2">
        <f>IF(AND(OR(ALL!$T60="X",ALL!$U60="X"),ALL!$V60=0),ALL!A60,"")</f>
        <v>59</v>
      </c>
      <c r="B4" t="str">
        <f>IF(AND(OR(ALL!$T60="X",ALL!$U60="X"),ALL!$V60=0),ALL!B60,"")</f>
        <v>Kafkalida</v>
      </c>
      <c r="C4" s="24">
        <f>IF(AND(OR(ALL!$T60="X",ALL!$U60="X"),ALL!$V60=0),ALL!C60,"")</f>
        <v>37.937005999999997</v>
      </c>
      <c r="D4" s="24">
        <f>IF(AND(OR(ALL!$T60="X",ALL!$U60="X"),ALL!$V60=0),ALL!D60,"")</f>
        <v>21.127162999999999</v>
      </c>
      <c r="E4" s="5" t="str">
        <f>IF(AND(OR(ALL!$T60="X",ALL!$U60="X"),ALL!$V60=0),ALL!E60,"")</f>
        <v>-</v>
      </c>
      <c r="F4" s="5" t="str">
        <f>IF(AND(OR(ALL!$T60="X",ALL!$U60="X"),ALL!$V60=0),ALL!F60,"")</f>
        <v>-</v>
      </c>
      <c r="G4" s="1" t="str">
        <f>IF(AND(OR(ALL!$T60="X",ALL!$U60="X"),ALL!$V60=0),ALL!G60,"")</f>
        <v>Greece Pelop</v>
      </c>
      <c r="H4" s="2">
        <f>IF(AND(OR(ALL!$T60="X",ALL!$U60="X"),ALL!$V60=0),ALL!H60,"")</f>
        <v>275</v>
      </c>
      <c r="I4" s="2">
        <f>IF(AND(OR(ALL!$T60="X",ALL!$U60="X"),ALL!$V60=0),ALL!I60,"")</f>
        <v>1000</v>
      </c>
      <c r="J4" s="2">
        <f>IF(AND(OR(ALL!$T60="X",ALL!$U60="X"),ALL!$V60=0),ALL!J60,"")</f>
        <v>400</v>
      </c>
      <c r="K4" s="2">
        <f>IF(AND(OR(ALL!$T60="X",ALL!$U60="X"),ALL!$V60=0),ALL!K60,"")</f>
        <v>525</v>
      </c>
      <c r="L4" s="4">
        <f>IF(AND(OR(ALL!$T60="X",ALL!$U60="X"),ALL!$V60=0),ALL!L60,"")</f>
        <v>0.27500000000000002</v>
      </c>
      <c r="M4" s="4">
        <f>IF(AND(OR(ALL!$T60="X",ALL!$U60="X"),ALL!$V60=0),ALL!M60,"")</f>
        <v>0.4</v>
      </c>
      <c r="N4" s="4">
        <f>IF(AND(OR(ALL!$T60="X",ALL!$U60="X"),ALL!$V60=0),ALL!N60,"")</f>
        <v>1.4545454545454546</v>
      </c>
      <c r="O4" s="4">
        <f>IF(AND(OR(ALL!$T60="X",ALL!$U60="X"),ALL!$V60=0),ALL!O60,"")</f>
        <v>1.3125</v>
      </c>
      <c r="P4" s="4">
        <f>IF(AND(OR(ALL!$T60="X",ALL!$U60="X"),ALL!$V60=0),ALL!P60,"")</f>
        <v>0.52500000000000002</v>
      </c>
      <c r="Q4" s="2">
        <f>IF(AND(OR(ALL!$T60="X",ALL!$U60="X"),ALL!$V60=0),ALL!Q60,"")</f>
        <v>0</v>
      </c>
      <c r="R4" s="2">
        <f>IF(AND(OR(ALL!$T60="X",ALL!$U60="X"),ALL!$V60=0),ALL!R60,"")</f>
        <v>0</v>
      </c>
      <c r="S4" s="2">
        <f>IF(AND(OR(ALL!$T60="X",ALL!$U60="X"),ALL!$V60=0),ALL!S60,"")</f>
        <v>0</v>
      </c>
      <c r="T4" s="2" t="str">
        <f>IF(AND(OR(ALL!$T60="X",ALL!$U60="X"),ALL!$V60=0),ALL!T60,"")</f>
        <v>X</v>
      </c>
      <c r="U4" s="2">
        <f>IF(AND(OR(ALL!$T60="X",ALL!$U60="X"),ALL!$V60=0),ALL!U60,"")</f>
        <v>0</v>
      </c>
      <c r="V4" s="2">
        <f>IF(AND(OR(ALL!$T60="X",ALL!$U60="X"),ALL!$V60=0),ALL!V60,"")</f>
        <v>0</v>
      </c>
      <c r="W4" s="2">
        <f>IF(AND(OR(ALL!$T60="X",ALL!$U60="X"),ALL!$V60=0),ALL!W60,"")</f>
        <v>0</v>
      </c>
      <c r="X4" s="2" t="str">
        <f>IF(AND(OR(ALL!$T60="X",ALL!$U60="X"),ALL!$V60=0),ALL!X60,"")</f>
        <v>Sd</v>
      </c>
      <c r="Y4" s="2">
        <f>IF(AND(OR(ALL!$T60="X",ALL!$U60="X"),ALL!$V60=0),ALL!Y60,"")</f>
        <v>40</v>
      </c>
      <c r="Z4" s="2">
        <f>IF(AND(OR(ALL!$T60="X",ALL!$U60="X"),ALL!$V60=0),ALL!Z60,"")</f>
        <v>120</v>
      </c>
      <c r="AA4" s="2">
        <f>IF(AND(OR(ALL!$T60="X",ALL!$U60="X"),ALL!$V60=0),ALL!AA60,"")</f>
        <v>35</v>
      </c>
      <c r="AB4" s="2">
        <f>IF(AND(OR(ALL!$T60="X",ALL!$U60="X"),ALL!$V60=0),ALL!AB60,"")</f>
        <v>0</v>
      </c>
      <c r="AC4" s="1">
        <f>IF(AND(OR(ALL!$T60="X",ALL!$U60="X"),ALL!$V60=0),ALL!AC60,"")</f>
        <v>0</v>
      </c>
      <c r="AD4" s="1"/>
    </row>
    <row r="5" spans="1:31" x14ac:dyDescent="0.25">
      <c r="A5" s="2">
        <f>IF(AND(OR(ALL!$T118="X",ALL!$U118="X"),ALL!$V118=0),ALL!A118,"")</f>
        <v>117</v>
      </c>
      <c r="B5" t="str">
        <f>IF(AND(OR(ALL!$T118="X",ALL!$U118="X"),ALL!$V118=0),ALL!B118,"")</f>
        <v>Ajdabiya</v>
      </c>
      <c r="C5" s="24">
        <f>IF(AND(OR(ALL!$T118="X",ALL!$U118="X"),ALL!$V118=0),ALL!C118,"")</f>
        <v>30.897759000000001</v>
      </c>
      <c r="D5" s="24">
        <f>IF(AND(OR(ALL!$T118="X",ALL!$U118="X"),ALL!$V118=0),ALL!D118,"")</f>
        <v>20.076516000000002</v>
      </c>
      <c r="E5" s="1" t="str">
        <f>IF(AND(OR(ALL!$T118="X",ALL!$U118="X"),ALL!$V118=0),ALL!E118,"")</f>
        <v>Hypali insulae</v>
      </c>
      <c r="F5" s="1">
        <f>IF(AND(OR(ALL!$T118="X",ALL!$U118="X"),ALL!$V118=0),ALL!F118,"")</f>
        <v>4033</v>
      </c>
      <c r="G5" s="1" t="str">
        <f>IF(AND(OR(ALL!$T118="X",ALL!$U118="X"),ALL!$V118=0),ALL!G118,"")</f>
        <v>Libya</v>
      </c>
      <c r="H5" s="2">
        <f>IF(AND(OR(ALL!$T118="X",ALL!$U118="X"),ALL!$V118=0),ALL!H118,"")</f>
        <v>550</v>
      </c>
      <c r="I5" s="2">
        <f>IF(AND(OR(ALL!$T118="X",ALL!$U118="X"),ALL!$V118=0),ALL!I118,"")</f>
        <v>1700</v>
      </c>
      <c r="J5" s="2">
        <f>IF(AND(OR(ALL!$T118="X",ALL!$U118="X"),ALL!$V118=0),ALL!J118,"")</f>
        <v>500</v>
      </c>
      <c r="K5" s="2">
        <f>IF(AND(OR(ALL!$T118="X",ALL!$U118="X"),ALL!$V118=0),ALL!K118,"")</f>
        <v>700</v>
      </c>
      <c r="L5" s="4">
        <f>IF(AND(OR(ALL!$T118="X",ALL!$U118="X"),ALL!$V118=0),ALL!L118,"")</f>
        <v>0.3235294117647059</v>
      </c>
      <c r="M5" s="4">
        <f>IF(AND(OR(ALL!$T118="X",ALL!$U118="X"),ALL!$V118=0),ALL!M118,"")</f>
        <v>0.29411764705882354</v>
      </c>
      <c r="N5" s="4">
        <f>IF(AND(OR(ALL!$T118="X",ALL!$U118="X"),ALL!$V118=0),ALL!N118,"")</f>
        <v>0.90909090909090906</v>
      </c>
      <c r="O5" s="4">
        <f>IF(AND(OR(ALL!$T118="X",ALL!$U118="X"),ALL!$V118=0),ALL!O118,"")</f>
        <v>1.4</v>
      </c>
      <c r="P5" s="4">
        <f>IF(AND(OR(ALL!$T118="X",ALL!$U118="X"),ALL!$V118=0),ALL!P118,"")</f>
        <v>0.41176470588235292</v>
      </c>
      <c r="Q5" s="2">
        <f>IF(AND(OR(ALL!$T118="X",ALL!$U118="X"),ALL!$V118=0),ALL!Q118,"")</f>
        <v>0</v>
      </c>
      <c r="R5" s="2">
        <f>IF(AND(OR(ALL!$T118="X",ALL!$U118="X"),ALL!$V118=0),ALL!R118,"")</f>
        <v>0</v>
      </c>
      <c r="S5" s="2">
        <f>IF(AND(OR(ALL!$T118="X",ALL!$U118="X"),ALL!$V118=0),ALL!S118,"")</f>
        <v>0</v>
      </c>
      <c r="T5" s="2" t="str">
        <f>IF(AND(OR(ALL!$T118="X",ALL!$U118="X"),ALL!$V118=0),ALL!T118,"")</f>
        <v>X</v>
      </c>
      <c r="U5" s="2">
        <f>IF(AND(OR(ALL!$T118="X",ALL!$U118="X"),ALL!$V118=0),ALL!U118,"")</f>
        <v>0</v>
      </c>
      <c r="V5" s="2">
        <f>IF(AND(OR(ALL!$T118="X",ALL!$U118="X"),ALL!$V118=0),ALL!V118,"")</f>
        <v>0</v>
      </c>
      <c r="W5" s="2">
        <f>IF(AND(OR(ALL!$T118="X",ALL!$U118="X"),ALL!$V118=0),ALL!W118,"")</f>
        <v>0</v>
      </c>
      <c r="X5" s="2" t="str">
        <f>IF(AND(OR(ALL!$T118="X",ALL!$U118="X"),ALL!$V118=0),ALL!X118,"")</f>
        <v>Sd</v>
      </c>
      <c r="Y5" s="2">
        <f>IF(AND(OR(ALL!$T118="X",ALL!$U118="X"),ALL!$V118=0),ALL!Y118,"")</f>
        <v>30</v>
      </c>
      <c r="Z5" s="2">
        <f>IF(AND(OR(ALL!$T118="X",ALL!$U118="X"),ALL!$V118=0),ALL!Z118,"")</f>
        <v>115</v>
      </c>
      <c r="AA5" s="2">
        <f>IF(AND(OR(ALL!$T118="X",ALL!$U118="X"),ALL!$V118=0),ALL!AA118,"")</f>
        <v>22</v>
      </c>
      <c r="AB5" s="2">
        <f>IF(AND(OR(ALL!$T118="X",ALL!$U118="X"),ALL!$V118=0),ALL!AB118,"")</f>
        <v>0</v>
      </c>
      <c r="AC5" s="1" t="str">
        <f>IF(AND(OR(ALL!$T118="X",ALL!$U118="X"),ALL!$V118=0),ALL!AC118,"")</f>
        <v>islets &amp; reef = dotted line over 1200 m</v>
      </c>
      <c r="AD5" s="1"/>
    </row>
    <row r="6" spans="1:31" x14ac:dyDescent="0.25">
      <c r="A6" s="2">
        <f>IF(AND(OR(ALL!$T117="X",ALL!$U117="X"),ALL!$V117=0),ALL!A117,"")</f>
        <v>116</v>
      </c>
      <c r="B6" t="str">
        <f>IF(AND(OR(ALL!$T117="X",ALL!$U117="X"),ALL!$V117=0),ALL!B117,"")</f>
        <v>Maaten al-Uqla</v>
      </c>
      <c r="C6" s="24">
        <f>IF(AND(OR(ALL!$T117="X",ALL!$U117="X"),ALL!$V117=0),ALL!C117,"")</f>
        <v>32.774675999999999</v>
      </c>
      <c r="D6" s="24">
        <f>IF(AND(OR(ALL!$T117="X",ALL!$U117="X"),ALL!$V117=0),ALL!D117,"")</f>
        <v>21.3429</v>
      </c>
      <c r="E6" s="1" t="str">
        <f>IF(AND(OR(ALL!$T117="X",ALL!$U117="X"),ALL!$V117=0),ALL!E117,"")</f>
        <v>Kainopolis</v>
      </c>
      <c r="F6" s="1">
        <f>IF(AND(OR(ALL!$T117="X",ALL!$U117="X"),ALL!$V117=0),ALL!F117,"")</f>
        <v>4006</v>
      </c>
      <c r="G6" s="1" t="str">
        <f>IF(AND(OR(ALL!$T117="X",ALL!$U117="X"),ALL!$V117=0),ALL!G117,"")</f>
        <v>Libya</v>
      </c>
      <c r="H6" s="2">
        <f>IF(AND(OR(ALL!$T117="X",ALL!$U117="X"),ALL!$V117=0),ALL!H117,"")</f>
        <v>130</v>
      </c>
      <c r="I6" s="2">
        <f>IF(AND(OR(ALL!$T117="X",ALL!$U117="X"),ALL!$V117=0),ALL!I117,"")</f>
        <v>350</v>
      </c>
      <c r="J6" s="2">
        <f>IF(AND(OR(ALL!$T117="X",ALL!$U117="X"),ALL!$V117=0),ALL!J117,"")</f>
        <v>120</v>
      </c>
      <c r="K6" s="2">
        <f>IF(AND(OR(ALL!$T117="X",ALL!$U117="X"),ALL!$V117=0),ALL!K117,"")</f>
        <v>200</v>
      </c>
      <c r="L6" s="4">
        <f>IF(AND(OR(ALL!$T117="X",ALL!$U117="X"),ALL!$V117=0),ALL!L117,"")</f>
        <v>0.37142857142857144</v>
      </c>
      <c r="M6" s="4">
        <f>IF(AND(OR(ALL!$T117="X",ALL!$U117="X"),ALL!$V117=0),ALL!M117,"")</f>
        <v>0.34285714285714286</v>
      </c>
      <c r="N6" s="4">
        <f>IF(AND(OR(ALL!$T117="X",ALL!$U117="X"),ALL!$V117=0),ALL!N117,"")</f>
        <v>0.92307692307692313</v>
      </c>
      <c r="O6" s="4">
        <f>IF(AND(OR(ALL!$T117="X",ALL!$U117="X"),ALL!$V117=0),ALL!O117,"")</f>
        <v>1.6666666666666667</v>
      </c>
      <c r="P6" s="4">
        <f>IF(AND(OR(ALL!$T117="X",ALL!$U117="X"),ALL!$V117=0),ALL!P117,"")</f>
        <v>0.5714285714285714</v>
      </c>
      <c r="Q6" s="2">
        <f>IF(AND(OR(ALL!$T117="X",ALL!$U117="X"),ALL!$V117=0),ALL!Q117,"")</f>
        <v>0</v>
      </c>
      <c r="R6" s="2">
        <f>IF(AND(OR(ALL!$T117="X",ALL!$U117="X"),ALL!$V117=0),ALL!R117,"")</f>
        <v>0</v>
      </c>
      <c r="S6" s="2">
        <f>IF(AND(OR(ALL!$T117="X",ALL!$U117="X"),ALL!$V117=0),ALL!S117,"")</f>
        <v>0</v>
      </c>
      <c r="T6" s="2" t="str">
        <f>IF(AND(OR(ALL!$T117="X",ALL!$U117="X"),ALL!$V117=0),ALL!T117,"")</f>
        <v>X</v>
      </c>
      <c r="U6" s="2">
        <f>IF(AND(OR(ALL!$T117="X",ALL!$U117="X"),ALL!$V117=0),ALL!U117,"")</f>
        <v>0</v>
      </c>
      <c r="V6" s="2">
        <f>IF(AND(OR(ALL!$T117="X",ALL!$U117="X"),ALL!$V117=0),ALL!V117,"")</f>
        <v>0</v>
      </c>
      <c r="W6" s="2">
        <f>IF(AND(OR(ALL!$T117="X",ALL!$U117="X"),ALL!$V117=0),ALL!W117,"")</f>
        <v>0</v>
      </c>
      <c r="X6" s="2" t="str">
        <f>IF(AND(OR(ALL!$T117="X",ALL!$U117="X"),ALL!$V117=0),ALL!X117,"")</f>
        <v>Sd</v>
      </c>
      <c r="Y6" s="6">
        <f>IF(AND(OR(ALL!$T117="X",ALL!$U117="X"),ALL!$V117=0),ALL!Y117,"")</f>
        <v>90</v>
      </c>
      <c r="Z6" s="6">
        <f>IF(AND(OR(ALL!$T117="X",ALL!$U117="X"),ALL!$V117=0),ALL!Z117,"")</f>
        <v>175</v>
      </c>
      <c r="AA6" s="2" t="str">
        <f>IF(AND(OR(ALL!$T117="X",ALL!$U117="X"),ALL!$V117=0),ALL!AA117,"")</f>
        <v>-</v>
      </c>
      <c r="AB6" s="2">
        <f>IF(AND(OR(ALL!$T117="X",ALL!$U117="X"),ALL!$V117=0),ALL!AB117,"")</f>
        <v>0</v>
      </c>
      <c r="AC6" s="1" t="str">
        <f>IF(AND(OR(ALL!$T117="X",ALL!$U117="X"),ALL!$V117=0),ALL!AC117,"")</f>
        <v>3 islets = dotted line over 700 m</v>
      </c>
      <c r="AD6" s="1"/>
    </row>
    <row r="7" spans="1:31" x14ac:dyDescent="0.25">
      <c r="A7" s="2">
        <f>IF(AND(OR(ALL!$T52="X",ALL!$U52="X"),ALL!$V52=0),ALL!A52,"")</f>
        <v>51</v>
      </c>
      <c r="B7" t="str">
        <f>IF(AND(OR(ALL!$T52="X",ALL!$U52="X"),ALL!$V52=0),ALL!B52,"")</f>
        <v>Cirella</v>
      </c>
      <c r="C7" s="24">
        <f>IF(AND(OR(ALL!$T52="X",ALL!$U52="X"),ALL!$V52=0),ALL!C52,"")</f>
        <v>39.700119000000001</v>
      </c>
      <c r="D7" s="24">
        <f>IF(AND(OR(ALL!$T52="X",ALL!$U52="X"),ALL!$V52=0),ALL!D52,"")</f>
        <v>15.810916000000001</v>
      </c>
      <c r="E7" s="5" t="str">
        <f>IF(AND(OR(ALL!$T52="X",ALL!$U52="X"),ALL!$V52=0),ALL!E52,"")</f>
        <v>-</v>
      </c>
      <c r="F7" s="5" t="str">
        <f>IF(AND(OR(ALL!$T52="X",ALL!$U52="X"),ALL!$V52=0),ALL!F52,"")</f>
        <v>-</v>
      </c>
      <c r="G7" s="1" t="str">
        <f>IF(AND(OR(ALL!$T52="X",ALL!$U52="X"),ALL!$V52=0),ALL!G52,"")</f>
        <v>Italy W</v>
      </c>
      <c r="H7" s="2">
        <f>IF(AND(OR(ALL!$T52="X",ALL!$U52="X"),ALL!$V52=0),ALL!H52,"")</f>
        <v>320</v>
      </c>
      <c r="I7" s="2">
        <f>IF(AND(OR(ALL!$T52="X",ALL!$U52="X"),ALL!$V52=0),ALL!I52,"")</f>
        <v>800</v>
      </c>
      <c r="J7" s="2">
        <f>IF(AND(OR(ALL!$T52="X",ALL!$U52="X"),ALL!$V52=0),ALL!J52,"")</f>
        <v>600</v>
      </c>
      <c r="K7" s="2">
        <f>IF(AND(OR(ALL!$T52="X",ALL!$U52="X"),ALL!$V52=0),ALL!K52,"")</f>
        <v>170</v>
      </c>
      <c r="L7" s="4">
        <f>IF(AND(OR(ALL!$T52="X",ALL!$U52="X"),ALL!$V52=0),ALL!L52,"")</f>
        <v>0.4</v>
      </c>
      <c r="M7" s="4">
        <f>IF(AND(OR(ALL!$T52="X",ALL!$U52="X"),ALL!$V52=0),ALL!M52,"")</f>
        <v>0.75</v>
      </c>
      <c r="N7" s="4">
        <f>IF(AND(OR(ALL!$T52="X",ALL!$U52="X"),ALL!$V52=0),ALL!N52,"")</f>
        <v>1.875</v>
      </c>
      <c r="O7" s="4">
        <f>IF(AND(OR(ALL!$T52="X",ALL!$U52="X"),ALL!$V52=0),ALL!O52,"")</f>
        <v>0.28333333333333333</v>
      </c>
      <c r="P7" s="4">
        <f>IF(AND(OR(ALL!$T52="X",ALL!$U52="X"),ALL!$V52=0),ALL!P52,"")</f>
        <v>0.21249999999999999</v>
      </c>
      <c r="Q7" s="2">
        <f>IF(AND(OR(ALL!$T52="X",ALL!$U52="X"),ALL!$V52=0),ALL!Q52,"")</f>
        <v>0</v>
      </c>
      <c r="R7" s="2">
        <f>IF(AND(OR(ALL!$T52="X",ALL!$U52="X"),ALL!$V52=0),ALL!R52,"")</f>
        <v>0</v>
      </c>
      <c r="S7" s="2">
        <f>IF(AND(OR(ALL!$T52="X",ALL!$U52="X"),ALL!$V52=0),ALL!S52,"")</f>
        <v>0</v>
      </c>
      <c r="T7" s="2" t="str">
        <f>IF(AND(OR(ALL!$T52="X",ALL!$U52="X"),ALL!$V52=0),ALL!T52,"")</f>
        <v>X</v>
      </c>
      <c r="U7" s="2">
        <f>IF(AND(OR(ALL!$T52="X",ALL!$U52="X"),ALL!$V52=0),ALL!U52,"")</f>
        <v>0</v>
      </c>
      <c r="V7" s="2">
        <f>IF(AND(OR(ALL!$T52="X",ALL!$U52="X"),ALL!$V52=0),ALL!V52,"")</f>
        <v>0</v>
      </c>
      <c r="W7" s="2">
        <f>IF(AND(OR(ALL!$T52="X",ALL!$U52="X"),ALL!$V52=0),ALL!W52,"")</f>
        <v>0</v>
      </c>
      <c r="X7" s="2" t="str">
        <f>IF(AND(OR(ALL!$T52="X",ALL!$U52="X"),ALL!$V52=0),ALL!X52,"")</f>
        <v>Sd</v>
      </c>
      <c r="Y7" s="2">
        <f>IF(AND(OR(ALL!$T52="X",ALL!$U52="X"),ALL!$V52=0),ALL!Y52,"")</f>
        <v>180</v>
      </c>
      <c r="Z7" s="2">
        <f>IF(AND(OR(ALL!$T52="X",ALL!$U52="X"),ALL!$V52=0),ALL!Z52,"")</f>
        <v>78</v>
      </c>
      <c r="AA7" s="2">
        <f>IF(AND(OR(ALL!$T52="X",ALL!$U52="X"),ALL!$V52=0),ALL!AA52,"")</f>
        <v>170</v>
      </c>
      <c r="AB7" s="2">
        <f>IF(AND(OR(ALL!$T52="X",ALL!$U52="X"),ALL!$V52=0),ALL!AB52,"")</f>
        <v>0</v>
      </c>
      <c r="AC7" s="1">
        <f>IF(AND(OR(ALL!$T52="X",ALL!$U52="X"),ALL!$V52=0),ALL!AC52,"")</f>
        <v>0</v>
      </c>
      <c r="AD7" s="1"/>
    </row>
    <row r="8" spans="1:31" x14ac:dyDescent="0.25">
      <c r="A8" s="2">
        <f>IF(AND(OR(ALL!$T59="X",ALL!$U59="X"),ALL!$V59=0),ALL!A59,"")</f>
        <v>58</v>
      </c>
      <c r="B8" t="str">
        <f>IF(AND(OR(ALL!$T59="X",ALL!$U59="X"),ALL!$V59=0),ALL!B59,"")</f>
        <v>Ag. Nikolaos</v>
      </c>
      <c r="C8" s="24">
        <f>IF(AND(OR(ALL!$T59="X",ALL!$U59="X"),ALL!$V59=0),ALL!C59,"")</f>
        <v>38.348084999999998</v>
      </c>
      <c r="D8" s="24">
        <f>IF(AND(OR(ALL!$T59="X",ALL!$U59="X"),ALL!$V59=0),ALL!D59,"")</f>
        <v>22.158702999999999</v>
      </c>
      <c r="E8" s="1" t="str">
        <f>IF(AND(OR(ALL!$T59="X",ALL!$U59="X"),ALL!$V59=0),ALL!E59,"")</f>
        <v>-</v>
      </c>
      <c r="F8" s="1" t="str">
        <f>IF(AND(OR(ALL!$T59="X",ALL!$U59="X"),ALL!$V59=0),ALL!F59,"")</f>
        <v>-</v>
      </c>
      <c r="G8" s="1" t="str">
        <f>IF(AND(OR(ALL!$T59="X",ALL!$U59="X"),ALL!$V59=0),ALL!G59,"")</f>
        <v>Greece NW</v>
      </c>
      <c r="H8" s="2">
        <f>IF(AND(OR(ALL!$T59="X",ALL!$U59="X"),ALL!$V59=0),ALL!H59,"")</f>
        <v>70</v>
      </c>
      <c r="I8" s="2">
        <f>IF(AND(OR(ALL!$T59="X",ALL!$U59="X"),ALL!$V59=0),ALL!I59,"")</f>
        <v>170</v>
      </c>
      <c r="J8" s="2">
        <f>IF(AND(OR(ALL!$T59="X",ALL!$U59="X"),ALL!$V59=0),ALL!J59,"")</f>
        <v>70</v>
      </c>
      <c r="K8" s="2">
        <f>IF(AND(OR(ALL!$T59="X",ALL!$U59="X"),ALL!$V59=0),ALL!K59,"")</f>
        <v>25</v>
      </c>
      <c r="L8" s="4">
        <f>IF(AND(OR(ALL!$T59="X",ALL!$U59="X"),ALL!$V59=0),ALL!L59,"")</f>
        <v>0.41176470588235292</v>
      </c>
      <c r="M8" s="4">
        <f>IF(AND(OR(ALL!$T59="X",ALL!$U59="X"),ALL!$V59=0),ALL!M59,"")</f>
        <v>0.41176470588235292</v>
      </c>
      <c r="N8" s="4">
        <f>IF(AND(OR(ALL!$T59="X",ALL!$U59="X"),ALL!$V59=0),ALL!N59,"")</f>
        <v>1</v>
      </c>
      <c r="O8" s="4">
        <f>IF(AND(OR(ALL!$T59="X",ALL!$U59="X"),ALL!$V59=0),ALL!O59,"")</f>
        <v>0.35714285714285715</v>
      </c>
      <c r="P8" s="4">
        <f>IF(AND(OR(ALL!$T59="X",ALL!$U59="X"),ALL!$V59=0),ALL!P59,"")</f>
        <v>0.14705882352941177</v>
      </c>
      <c r="Q8" s="2">
        <f>IF(AND(OR(ALL!$T59="X",ALL!$U59="X"),ALL!$V59=0),ALL!Q59,"")</f>
        <v>0</v>
      </c>
      <c r="R8" s="2">
        <f>IF(AND(OR(ALL!$T59="X",ALL!$U59="X"),ALL!$V59=0),ALL!R59,"")</f>
        <v>0</v>
      </c>
      <c r="S8" s="2">
        <f>IF(AND(OR(ALL!$T59="X",ALL!$U59="X"),ALL!$V59=0),ALL!S59,"")</f>
        <v>0</v>
      </c>
      <c r="T8" s="2" t="str">
        <f>IF(AND(OR(ALL!$T59="X",ALL!$U59="X"),ALL!$V59=0),ALL!T59,"")</f>
        <v>X</v>
      </c>
      <c r="U8" s="2">
        <f>IF(AND(OR(ALL!$T59="X",ALL!$U59="X"),ALL!$V59=0),ALL!U59,"")</f>
        <v>0</v>
      </c>
      <c r="V8" s="2">
        <f>IF(AND(OR(ALL!$T59="X",ALL!$U59="X"),ALL!$V59=0),ALL!V59,"")</f>
        <v>0</v>
      </c>
      <c r="W8" s="2">
        <f>IF(AND(OR(ALL!$T59="X",ALL!$U59="X"),ALL!$V59=0),ALL!W59,"")</f>
        <v>0</v>
      </c>
      <c r="X8" s="2" t="str">
        <f>IF(AND(OR(ALL!$T59="X",ALL!$U59="X"),ALL!$V59=0),ALL!X59,"")</f>
        <v>Sd</v>
      </c>
      <c r="Y8" s="2">
        <f>IF(AND(OR(ALL!$T59="X",ALL!$U59="X"),ALL!$V59=0),ALL!Y59,"")</f>
        <v>155</v>
      </c>
      <c r="Z8" s="2">
        <f>IF(AND(OR(ALL!$T59="X",ALL!$U59="X"),ALL!$V59=0),ALL!Z59,"")</f>
        <v>55</v>
      </c>
      <c r="AA8" s="2">
        <f>IF(AND(OR(ALL!$T59="X",ALL!$U59="X"),ALL!$V59=0),ALL!AA59,"")</f>
        <v>140</v>
      </c>
      <c r="AB8" s="2" t="str">
        <f>IF(AND(OR(ALL!$T59="X",ALL!$U59="X"),ALL!$V59=0),ALL!AB59,"")</f>
        <v>X</v>
      </c>
      <c r="AC8" s="1">
        <f>IF(AND(OR(ALL!$T59="X",ALL!$U59="X"),ALL!$V59=0),ALL!AC59,"")</f>
        <v>0</v>
      </c>
      <c r="AD8" s="1"/>
    </row>
    <row r="9" spans="1:31" x14ac:dyDescent="0.25">
      <c r="A9" s="2">
        <f>IF(AND(OR(ALL!$T108="X",ALL!$U108="X"),ALL!$V108=0),ALL!A108,"")</f>
        <v>107</v>
      </c>
      <c r="B9" t="str">
        <f>IF(AND(OR(ALL!$T108="X",ALL!$U108="X"),ALL!$V108=0),ALL!B108,"")</f>
        <v>Zire</v>
      </c>
      <c r="C9" s="24">
        <f>IF(AND(OR(ALL!$T108="X",ALL!$U108="X"),ALL!$V108=0),ALL!C108,"")</f>
        <v>33.570971999999998</v>
      </c>
      <c r="D9" s="24">
        <f>IF(AND(OR(ALL!$T108="X",ALL!$U108="X"),ALL!$V108=0),ALL!D108,"")</f>
        <v>35.377307000000002</v>
      </c>
      <c r="E9" s="5" t="str">
        <f>IF(AND(OR(ALL!$T108="X",ALL!$U108="X"),ALL!$V108=0),ALL!E108,"")</f>
        <v>Sidon</v>
      </c>
      <c r="F9" s="1">
        <f>IF(AND(OR(ALL!$T108="X",ALL!$U108="X"),ALL!$V108=0),ALL!F108,"")</f>
        <v>3458</v>
      </c>
      <c r="G9" s="1" t="str">
        <f>IF(AND(OR(ALL!$T108="X",ALL!$U108="X"),ALL!$V108=0),ALL!G108,"")</f>
        <v>Lebanon</v>
      </c>
      <c r="H9" s="2">
        <f>IF(AND(OR(ALL!$T108="X",ALL!$U108="X"),ALL!$V108=0),ALL!H108,"")</f>
        <v>450</v>
      </c>
      <c r="I9" s="2">
        <f>IF(AND(OR(ALL!$T108="X",ALL!$U108="X"),ALL!$V108=0),ALL!I108,"")</f>
        <v>1000</v>
      </c>
      <c r="J9" s="2">
        <f>IF(AND(OR(ALL!$T108="X",ALL!$U108="X"),ALL!$V108=0),ALL!J108,"")</f>
        <v>500</v>
      </c>
      <c r="K9" s="2">
        <f>IF(AND(OR(ALL!$T108="X",ALL!$U108="X"),ALL!$V108=0),ALL!K108,"")</f>
        <v>200</v>
      </c>
      <c r="L9" s="4">
        <f>IF(AND(OR(ALL!$T108="X",ALL!$U108="X"),ALL!$V108=0),ALL!L108,"")</f>
        <v>0.45</v>
      </c>
      <c r="M9" s="4">
        <f>IF(AND(OR(ALL!$T108="X",ALL!$U108="X"),ALL!$V108=0),ALL!M108,"")</f>
        <v>0.5</v>
      </c>
      <c r="N9" s="4">
        <f>IF(AND(OR(ALL!$T108="X",ALL!$U108="X"),ALL!$V108=0),ALL!N108,"")</f>
        <v>1.1111111111111112</v>
      </c>
      <c r="O9" s="4">
        <f>IF(AND(OR(ALL!$T108="X",ALL!$U108="X"),ALL!$V108=0),ALL!O108,"")</f>
        <v>0.4</v>
      </c>
      <c r="P9" s="4">
        <f>IF(AND(OR(ALL!$T108="X",ALL!$U108="X"),ALL!$V108=0),ALL!P108,"")</f>
        <v>0.2</v>
      </c>
      <c r="Q9" s="2">
        <f>IF(AND(OR(ALL!$T108="X",ALL!$U108="X"),ALL!$V108=0),ALL!Q108,"")</f>
        <v>0</v>
      </c>
      <c r="R9" s="2">
        <f>IF(AND(OR(ALL!$T108="X",ALL!$U108="X"),ALL!$V108=0),ALL!R108,"")</f>
        <v>0</v>
      </c>
      <c r="S9" s="2">
        <f>IF(AND(OR(ALL!$T108="X",ALL!$U108="X"),ALL!$V108=0),ALL!S108,"")</f>
        <v>0</v>
      </c>
      <c r="T9" s="2" t="str">
        <f>IF(AND(OR(ALL!$T108="X",ALL!$U108="X"),ALL!$V108=0),ALL!T108,"")</f>
        <v>X</v>
      </c>
      <c r="U9" s="2">
        <f>IF(AND(OR(ALL!$T108="X",ALL!$U108="X"),ALL!$V108=0),ALL!U108,"")</f>
        <v>0</v>
      </c>
      <c r="V9" s="2">
        <f>IF(AND(OR(ALL!$T108="X",ALL!$U108="X"),ALL!$V108=0),ALL!V108,"")</f>
        <v>0</v>
      </c>
      <c r="W9" s="2">
        <f>IF(AND(OR(ALL!$T108="X",ALL!$U108="X"),ALL!$V108=0),ALL!W108,"")</f>
        <v>0</v>
      </c>
      <c r="X9" s="6" t="str">
        <f>IF(AND(OR(ALL!$T108="X",ALL!$U108="X"),ALL!$V108=0),ALL!X108,"")</f>
        <v>Sd</v>
      </c>
      <c r="Y9" s="6">
        <f>IF(AND(OR(ALL!$T108="X",ALL!$U108="X"),ALL!$V108=0),ALL!Y108,"")</f>
        <v>15</v>
      </c>
      <c r="Z9" s="6">
        <f>IF(AND(OR(ALL!$T108="X",ALL!$U108="X"),ALL!$V108=0),ALL!Z108,"")</f>
        <v>105</v>
      </c>
      <c r="AA9" s="2">
        <f>IF(AND(OR(ALL!$T108="X",ALL!$U108="X"),ALL!$V108=0),ALL!AA108,"")</f>
        <v>210</v>
      </c>
      <c r="AB9" s="2">
        <f>IF(AND(OR(ALL!$T108="X",ALL!$U108="X"),ALL!$V108=0),ALL!AB108,"")</f>
        <v>0</v>
      </c>
      <c r="AC9" s="1" t="str">
        <f>IF(AND(OR(ALL!$T108="X",ALL!$U108="X"),ALL!$V108=0),ALL!AC108,"")</f>
        <v>d-salient=200 m can be discussed (but see FIG)</v>
      </c>
      <c r="AD9" s="1"/>
    </row>
    <row r="10" spans="1:31" x14ac:dyDescent="0.25">
      <c r="A10" s="2">
        <f>IF(AND(OR(ALL!$T53="X",ALL!$U53="X"),ALL!$V53=0),ALL!A53,"")</f>
        <v>52</v>
      </c>
      <c r="B10" t="str">
        <f>IF(AND(OR(ALL!$T53="X",ALL!$U53="X"),ALL!$V53=0),ALL!B53,"")</f>
        <v>Torre Ovo</v>
      </c>
      <c r="C10" s="24">
        <f>IF(AND(OR(ALL!$T53="X",ALL!$U53="X"),ALL!$V53=0),ALL!C53,"")</f>
        <v>40.304122</v>
      </c>
      <c r="D10" s="24">
        <f>IF(AND(OR(ALL!$T53="X",ALL!$U53="X"),ALL!$V53=0),ALL!D53,"")</f>
        <v>17.501045000000001</v>
      </c>
      <c r="E10" s="5" t="str">
        <f>IF(AND(OR(ALL!$T53="X",ALL!$U53="X"),ALL!$V53=0),ALL!E53,"")</f>
        <v>-</v>
      </c>
      <c r="F10" s="1">
        <f>IF(AND(OR(ALL!$T53="X",ALL!$U53="X"),ALL!$V53=0),ALL!F53,"")</f>
        <v>1104</v>
      </c>
      <c r="G10" s="1" t="str">
        <f>IF(AND(OR(ALL!$T53="X",ALL!$U53="X"),ALL!$V53=0),ALL!G53,"")</f>
        <v>Italy W</v>
      </c>
      <c r="H10" s="2">
        <f>IF(AND(OR(ALL!$T53="X",ALL!$U53="X"),ALL!$V53=0),ALL!H53,"")</f>
        <v>100</v>
      </c>
      <c r="I10" s="2">
        <f>IF(AND(OR(ALL!$T53="X",ALL!$U53="X"),ALL!$V53=0),ALL!I53,"")</f>
        <v>200</v>
      </c>
      <c r="J10" s="2">
        <f>IF(AND(OR(ALL!$T53="X",ALL!$U53="X"),ALL!$V53=0),ALL!J53,"")</f>
        <v>115</v>
      </c>
      <c r="K10" s="2">
        <f>IF(AND(OR(ALL!$T53="X",ALL!$U53="X"),ALL!$V53=0),ALL!K53,"")</f>
        <v>50</v>
      </c>
      <c r="L10" s="4">
        <f>IF(AND(OR(ALL!$T53="X",ALL!$U53="X"),ALL!$V53=0),ALL!L53,"")</f>
        <v>0.5</v>
      </c>
      <c r="M10" s="4">
        <f>IF(AND(OR(ALL!$T53="X",ALL!$U53="X"),ALL!$V53=0),ALL!M53,"")</f>
        <v>0.57499999999999996</v>
      </c>
      <c r="N10" s="4">
        <f>IF(AND(OR(ALL!$T53="X",ALL!$U53="X"),ALL!$V53=0),ALL!N53,"")</f>
        <v>1.1499999999999999</v>
      </c>
      <c r="O10" s="4">
        <f>IF(AND(OR(ALL!$T53="X",ALL!$U53="X"),ALL!$V53=0),ALL!O53,"")</f>
        <v>0.43478260869565216</v>
      </c>
      <c r="P10" s="4">
        <f>IF(AND(OR(ALL!$T53="X",ALL!$U53="X"),ALL!$V53=0),ALL!P53,"")</f>
        <v>0.25</v>
      </c>
      <c r="Q10" s="2">
        <f>IF(AND(OR(ALL!$T53="X",ALL!$U53="X"),ALL!$V53=0),ALL!Q53,"")</f>
        <v>0</v>
      </c>
      <c r="R10" s="2">
        <f>IF(AND(OR(ALL!$T53="X",ALL!$U53="X"),ALL!$V53=0),ALL!R53,"")</f>
        <v>0</v>
      </c>
      <c r="S10" s="2">
        <f>IF(AND(OR(ALL!$T53="X",ALL!$U53="X"),ALL!$V53=0),ALL!S53,"")</f>
        <v>0</v>
      </c>
      <c r="T10" s="2" t="str">
        <f>IF(AND(OR(ALL!$T53="X",ALL!$U53="X"),ALL!$V53=0),ALL!T53,"")</f>
        <v>X</v>
      </c>
      <c r="U10" s="2">
        <f>IF(AND(OR(ALL!$T53="X",ALL!$U53="X"),ALL!$V53=0),ALL!U53,"")</f>
        <v>0</v>
      </c>
      <c r="V10" s="2">
        <f>IF(AND(OR(ALL!$T53="X",ALL!$U53="X"),ALL!$V53=0),ALL!V53,"")</f>
        <v>0</v>
      </c>
      <c r="W10" s="2">
        <f>IF(AND(OR(ALL!$T53="X",ALL!$U53="X"),ALL!$V53=0),ALL!W53,"")</f>
        <v>0</v>
      </c>
      <c r="X10" s="2" t="str">
        <f>IF(AND(OR(ALL!$T53="X",ALL!$U53="X"),ALL!$V53=0),ALL!X53,"")</f>
        <v>Sd</v>
      </c>
      <c r="Y10" s="6">
        <f>IF(AND(OR(ALL!$T53="X",ALL!$U53="X"),ALL!$V53=0),ALL!Y53,"")</f>
        <v>170</v>
      </c>
      <c r="Z10" s="6">
        <f>IF(AND(OR(ALL!$T53="X",ALL!$U53="X"),ALL!$V53=0),ALL!Z53,"")</f>
        <v>45</v>
      </c>
      <c r="AA10" s="2">
        <f>IF(AND(OR(ALL!$T53="X",ALL!$U53="X"),ALL!$V53=0),ALL!AA53,"")</f>
        <v>140</v>
      </c>
      <c r="AB10" s="2">
        <f>IF(AND(OR(ALL!$T53="X",ALL!$U53="X"),ALL!$V53=0),ALL!AB53,"")</f>
        <v>0</v>
      </c>
      <c r="AC10" s="1">
        <f>IF(AND(OR(ALL!$T53="X",ALL!$U53="X"),ALL!$V53=0),ALL!AC53,"")</f>
        <v>0</v>
      </c>
    </row>
    <row r="11" spans="1:31" x14ac:dyDescent="0.25">
      <c r="A11" s="2">
        <f>IF(AND(OR(ALL!$T56="X",ALL!$U56="X"),ALL!$V56=0),ALL!A56,"")</f>
        <v>55</v>
      </c>
      <c r="B11" t="str">
        <f>IF(AND(OR(ALL!$T56="X",ALL!$U56="X"),ALL!$V56=0),ALL!B56,"")</f>
        <v>Corfu</v>
      </c>
      <c r="C11" s="24">
        <f>IF(AND(OR(ALL!$T56="X",ALL!$U56="X"),ALL!$V56=0),ALL!C56,"")</f>
        <v>39.433</v>
      </c>
      <c r="D11" s="24">
        <f>IF(AND(OR(ALL!$T56="X",ALL!$U56="X"),ALL!$V56=0),ALL!D56,"")</f>
        <v>19.912272999999999</v>
      </c>
      <c r="E11" s="5" t="str">
        <f>IF(AND(OR(ALL!$T56="X",ALL!$U56="X"),ALL!$V56=0),ALL!E56,"")</f>
        <v>-</v>
      </c>
      <c r="F11" s="5" t="str">
        <f>IF(AND(OR(ALL!$T56="X",ALL!$U56="X"),ALL!$V56=0),ALL!F56,"")</f>
        <v>-</v>
      </c>
      <c r="G11" s="1" t="str">
        <f>IF(AND(OR(ALL!$T56="X",ALL!$U56="X"),ALL!$V56=0),ALL!G56,"")</f>
        <v>Greece NW</v>
      </c>
      <c r="H11" s="2">
        <f>IF(AND(OR(ALL!$T56="X",ALL!$U56="X"),ALL!$V56=0),ALL!H56,"")</f>
        <v>1300</v>
      </c>
      <c r="I11" s="2">
        <f>IF(AND(OR(ALL!$T56="X",ALL!$U56="X"),ALL!$V56=0),ALL!I56,"")</f>
        <v>2400</v>
      </c>
      <c r="J11" s="2">
        <f>IF(AND(OR(ALL!$T56="X",ALL!$U56="X"),ALL!$V56=0),ALL!J56,"")</f>
        <v>600</v>
      </c>
      <c r="K11" s="2">
        <f>IF(AND(OR(ALL!$T56="X",ALL!$U56="X"),ALL!$V56=0),ALL!K56,"")</f>
        <v>900</v>
      </c>
      <c r="L11" s="4">
        <f>IF(AND(OR(ALL!$T56="X",ALL!$U56="X"),ALL!$V56=0),ALL!L56,"")</f>
        <v>0.54166666666666663</v>
      </c>
      <c r="M11" s="4">
        <f>IF(AND(OR(ALL!$T56="X",ALL!$U56="X"),ALL!$V56=0),ALL!M56,"")</f>
        <v>0.25</v>
      </c>
      <c r="N11" s="4">
        <f>IF(AND(OR(ALL!$T56="X",ALL!$U56="X"),ALL!$V56=0),ALL!N56,"")</f>
        <v>0.46153846153846156</v>
      </c>
      <c r="O11" s="4">
        <f>IF(AND(OR(ALL!$T56="X",ALL!$U56="X"),ALL!$V56=0),ALL!O56,"")</f>
        <v>1.5</v>
      </c>
      <c r="P11" s="4">
        <f>IF(AND(OR(ALL!$T56="X",ALL!$U56="X"),ALL!$V56=0),ALL!P56,"")</f>
        <v>0.375</v>
      </c>
      <c r="Q11" s="2">
        <f>IF(AND(OR(ALL!$T56="X",ALL!$U56="X"),ALL!$V56=0),ALL!Q56,"")</f>
        <v>0</v>
      </c>
      <c r="R11" s="2">
        <f>IF(AND(OR(ALL!$T56="X",ALL!$U56="X"),ALL!$V56=0),ALL!R56,"")</f>
        <v>0</v>
      </c>
      <c r="S11" s="2">
        <f>IF(AND(OR(ALL!$T56="X",ALL!$U56="X"),ALL!$V56=0),ALL!S56,"")</f>
        <v>0</v>
      </c>
      <c r="T11" s="2" t="str">
        <f>IF(AND(OR(ALL!$T56="X",ALL!$U56="X"),ALL!$V56=0),ALL!T56,"")</f>
        <v>X</v>
      </c>
      <c r="U11" s="2">
        <f>IF(AND(OR(ALL!$T56="X",ALL!$U56="X"),ALL!$V56=0),ALL!U56,"")</f>
        <v>0</v>
      </c>
      <c r="V11" s="2">
        <f>IF(AND(OR(ALL!$T56="X",ALL!$U56="X"),ALL!$V56=0),ALL!V56,"")</f>
        <v>0</v>
      </c>
      <c r="W11" s="2">
        <f>IF(AND(OR(ALL!$T56="X",ALL!$U56="X"),ALL!$V56=0),ALL!W56,"")</f>
        <v>0</v>
      </c>
      <c r="X11" s="6" t="str">
        <f>IF(AND(OR(ALL!$T56="X",ALL!$U56="X"),ALL!$V56=0),ALL!X56,"")</f>
        <v>Sd</v>
      </c>
      <c r="Y11" s="6">
        <f>IF(AND(OR(ALL!$T56="X",ALL!$U56="X"),ALL!$V56=0),ALL!Y56,"")</f>
        <v>140</v>
      </c>
      <c r="Z11" s="6">
        <f>IF(AND(OR(ALL!$T56="X",ALL!$U56="X"),ALL!$V56=0),ALL!Z56,"")</f>
        <v>20</v>
      </c>
      <c r="AA11" s="6">
        <f>IF(AND(OR(ALL!$T56="X",ALL!$U56="X"),ALL!$V56=0),ALL!AA56,"")</f>
        <v>115</v>
      </c>
      <c r="AB11" s="6">
        <f>IF(AND(OR(ALL!$T56="X",ALL!$U56="X"),ALL!$V56=0),ALL!AB56,"")</f>
        <v>0</v>
      </c>
      <c r="AC11" s="1" t="str">
        <f>IF(AND(OR(ALL!$T56="X",ALL!$U56="X"),ALL!$V56=0),ALL!AC56,"")</f>
        <v>island mostly submerged</v>
      </c>
    </row>
    <row r="12" spans="1:31" x14ac:dyDescent="0.25">
      <c r="A12" s="2">
        <f>IF(AND(OR(ALL!$T97="X",ALL!$U97="X"),ALL!$V97=0),ALL!A97,"")</f>
        <v>96</v>
      </c>
      <c r="B12" t="str">
        <f>IF(AND(OR(ALL!$T97="X",ALL!$U97="X"),ALL!$V97=0),ALL!B97,"")</f>
        <v>Ag. Theodori (Crete)</v>
      </c>
      <c r="C12" s="24">
        <f>IF(AND(OR(ALL!$T97="X",ALL!$U97="X"),ALL!$V97=0),ALL!C97,"")</f>
        <v>35.519540999999997</v>
      </c>
      <c r="D12" s="24">
        <f>IF(AND(OR(ALL!$T97="X",ALL!$U97="X"),ALL!$V97=0),ALL!D97,"")</f>
        <v>23.930184000000001</v>
      </c>
      <c r="E12" s="5" t="str">
        <f>IF(AND(OR(ALL!$T97="X",ALL!$U97="X"),ALL!$V97=0),ALL!E97,"")</f>
        <v>Akoition</v>
      </c>
      <c r="F12" s="1">
        <f>IF(AND(OR(ALL!$T97="X",ALL!$U97="X"),ALL!$V97=0),ALL!F97,"")</f>
        <v>2930</v>
      </c>
      <c r="G12" s="1" t="str">
        <f>IF(AND(OR(ALL!$T97="X",ALL!$U97="X"),ALL!$V97=0),ALL!G97,"")</f>
        <v>Greece isl.</v>
      </c>
      <c r="H12" s="2">
        <f>IF(AND(OR(ALL!$T97="X",ALL!$U97="X"),ALL!$V97=0),ALL!H97,"")</f>
        <v>1100</v>
      </c>
      <c r="I12" s="2">
        <f>IF(AND(OR(ALL!$T97="X",ALL!$U97="X"),ALL!$V97=0),ALL!I97,"")</f>
        <v>2000</v>
      </c>
      <c r="J12" s="2">
        <f>IF(AND(OR(ALL!$T97="X",ALL!$U97="X"),ALL!$V97=0),ALL!J97,"")</f>
        <v>500</v>
      </c>
      <c r="K12" s="2">
        <f>IF(AND(OR(ALL!$T97="X",ALL!$U97="X"),ALL!$V97=0),ALL!K97,"")</f>
        <v>500</v>
      </c>
      <c r="L12" s="4">
        <f>IF(AND(OR(ALL!$T97="X",ALL!$U97="X"),ALL!$V97=0),ALL!L97,"")</f>
        <v>0.55000000000000004</v>
      </c>
      <c r="M12" s="4">
        <f>IF(AND(OR(ALL!$T97="X",ALL!$U97="X"),ALL!$V97=0),ALL!M97,"")</f>
        <v>0.25</v>
      </c>
      <c r="N12" s="4">
        <f>IF(AND(OR(ALL!$T97="X",ALL!$U97="X"),ALL!$V97=0),ALL!N97,"")</f>
        <v>0.45454545454545453</v>
      </c>
      <c r="O12" s="4">
        <f>IF(AND(OR(ALL!$T97="X",ALL!$U97="X"),ALL!$V97=0),ALL!O97,"")</f>
        <v>1</v>
      </c>
      <c r="P12" s="4">
        <f>IF(AND(OR(ALL!$T97="X",ALL!$U97="X"),ALL!$V97=0),ALL!P97,"")</f>
        <v>0.25</v>
      </c>
      <c r="Q12" s="2">
        <f>IF(AND(OR(ALL!$T97="X",ALL!$U97="X"),ALL!$V97=0),ALL!Q97,"")</f>
        <v>0</v>
      </c>
      <c r="R12" s="2">
        <f>IF(AND(OR(ALL!$T97="X",ALL!$U97="X"),ALL!$V97=0),ALL!R97,"")</f>
        <v>0</v>
      </c>
      <c r="S12" s="2">
        <f>IF(AND(OR(ALL!$T97="X",ALL!$U97="X"),ALL!$V97=0),ALL!S97,"")</f>
        <v>0</v>
      </c>
      <c r="T12" s="2" t="str">
        <f>IF(AND(OR(ALL!$T97="X",ALL!$U97="X"),ALL!$V97=0),ALL!T97,"")</f>
        <v>X</v>
      </c>
      <c r="U12" s="2">
        <f>IF(AND(OR(ALL!$T97="X",ALL!$U97="X"),ALL!$V97=0),ALL!U97,"")</f>
        <v>0</v>
      </c>
      <c r="V12" s="2">
        <f>IF(AND(OR(ALL!$T97="X",ALL!$U97="X"),ALL!$V97=0),ALL!V97,"")</f>
        <v>0</v>
      </c>
      <c r="W12" s="2">
        <f>IF(AND(OR(ALL!$T97="X",ALL!$U97="X"),ALL!$V97=0),ALL!W97,"")</f>
        <v>0</v>
      </c>
      <c r="X12" s="6" t="str">
        <f>IF(AND(OR(ALL!$T97="X",ALL!$U97="X"),ALL!$V97=0),ALL!X97,"")</f>
        <v>Sd</v>
      </c>
      <c r="Y12" s="6">
        <f>IF(AND(OR(ALL!$T97="X",ALL!$U97="X"),ALL!$V97=0),ALL!Y97,"")</f>
        <v>100</v>
      </c>
      <c r="Z12" s="6">
        <f>IF(AND(OR(ALL!$T97="X",ALL!$U97="X"),ALL!$V97=0),ALL!Z97,"")</f>
        <v>190</v>
      </c>
      <c r="AA12" s="2">
        <f>IF(AND(OR(ALL!$T97="X",ALL!$U97="X"),ALL!$V97=0),ALL!AA97,"")</f>
        <v>98</v>
      </c>
      <c r="AB12" s="2">
        <f>IF(AND(OR(ALL!$T97="X",ALL!$U97="X"),ALL!$V97=0),ALL!AB97,"")</f>
        <v>0</v>
      </c>
      <c r="AC12" s="1" t="str">
        <f>IF(AND(OR(ALL!$T97="X",ALL!$U97="X"),ALL!$V97=0),ALL!AC97,"")</f>
        <v>Suspect beachrock perp. coastline</v>
      </c>
      <c r="AD12" s="1"/>
    </row>
    <row r="13" spans="1:31" x14ac:dyDescent="0.25">
      <c r="A13" s="2">
        <f>IF(AND(OR(ALL!$T100="X",ALL!$U100="X"),ALL!$V100=0),ALL!A100,"")</f>
        <v>99</v>
      </c>
      <c r="B13" t="str">
        <f>IF(AND(OR(ALL!$T100="X",ALL!$U100="X"),ALL!$V100=0),ALL!B100,"")</f>
        <v>Ag. Varvara (Crete)</v>
      </c>
      <c r="C13" s="24">
        <f>IF(AND(OR(ALL!$T100="X",ALL!$U100="X"),ALL!$V100=0),ALL!C100,"")</f>
        <v>35.293661999999998</v>
      </c>
      <c r="D13" s="24">
        <f>IF(AND(OR(ALL!$T100="X",ALL!$U100="X"),ALL!$V100=0),ALL!D100,"")</f>
        <v>25.460901</v>
      </c>
      <c r="E13" s="5" t="str">
        <f>IF(AND(OR(ALL!$T100="X",ALL!$U100="X"),ALL!$V100=0),ALL!E100,"")</f>
        <v>Mallia Metamorfosi</v>
      </c>
      <c r="F13" s="5">
        <f>IF(AND(OR(ALL!$T100="X",ALL!$U100="X"),ALL!$V100=0),ALL!F100,"")</f>
        <v>2960.2</v>
      </c>
      <c r="G13" s="1" t="str">
        <f>IF(AND(OR(ALL!$T100="X",ALL!$U100="X"),ALL!$V100=0),ALL!G100,"")</f>
        <v>Greece isl.</v>
      </c>
      <c r="H13" s="2">
        <f>IF(AND(OR(ALL!$T100="X",ALL!$U100="X"),ALL!$V100=0),ALL!H100,"")</f>
        <v>125</v>
      </c>
      <c r="I13" s="2">
        <f>IF(AND(OR(ALL!$T100="X",ALL!$U100="X"),ALL!$V100=0),ALL!I100,"")</f>
        <v>200</v>
      </c>
      <c r="J13" s="2">
        <f>IF(AND(OR(ALL!$T100="X",ALL!$U100="X"),ALL!$V100=0),ALL!J100,"")</f>
        <v>60</v>
      </c>
      <c r="K13" s="2">
        <f>IF(AND(OR(ALL!$T100="X",ALL!$U100="X"),ALL!$V100=0),ALL!K100,"")</f>
        <v>60</v>
      </c>
      <c r="L13" s="4">
        <f>IF(AND(OR(ALL!$T100="X",ALL!$U100="X"),ALL!$V100=0),ALL!L100,"")</f>
        <v>0.625</v>
      </c>
      <c r="M13" s="4">
        <f>IF(AND(OR(ALL!$T100="X",ALL!$U100="X"),ALL!$V100=0),ALL!M100,"")</f>
        <v>0.3</v>
      </c>
      <c r="N13" s="4">
        <f>IF(AND(OR(ALL!$T100="X",ALL!$U100="X"),ALL!$V100=0),ALL!N100,"")</f>
        <v>0.48</v>
      </c>
      <c r="O13" s="4">
        <f>IF(AND(OR(ALL!$T100="X",ALL!$U100="X"),ALL!$V100=0),ALL!O100,"")</f>
        <v>1</v>
      </c>
      <c r="P13" s="4">
        <f>IF(AND(OR(ALL!$T100="X",ALL!$U100="X"),ALL!$V100=0),ALL!P100,"")</f>
        <v>0.3</v>
      </c>
      <c r="Q13" s="2">
        <f>IF(AND(OR(ALL!$T100="X",ALL!$U100="X"),ALL!$V100=0),ALL!Q100,"")</f>
        <v>0</v>
      </c>
      <c r="R13" s="2">
        <f>IF(AND(OR(ALL!$T100="X",ALL!$U100="X"),ALL!$V100=0),ALL!R100,"")</f>
        <v>0</v>
      </c>
      <c r="S13" s="2">
        <f>IF(AND(OR(ALL!$T100="X",ALL!$U100="X"),ALL!$V100=0),ALL!S100,"")</f>
        <v>0</v>
      </c>
      <c r="T13" s="2" t="str">
        <f>IF(AND(OR(ALL!$T100="X",ALL!$U100="X"),ALL!$V100=0),ALL!T100,"")</f>
        <v>X</v>
      </c>
      <c r="U13" s="2">
        <f>IF(AND(OR(ALL!$T100="X",ALL!$U100="X"),ALL!$V100=0),ALL!U100,"")</f>
        <v>0</v>
      </c>
      <c r="V13" s="2">
        <f>IF(AND(OR(ALL!$T100="X",ALL!$U100="X"),ALL!$V100=0),ALL!V100,"")</f>
        <v>0</v>
      </c>
      <c r="W13" s="2">
        <f>IF(AND(OR(ALL!$T100="X",ALL!$U100="X"),ALL!$V100=0),ALL!W100,"")</f>
        <v>0</v>
      </c>
      <c r="X13" s="2" t="str">
        <f>IF(AND(OR(ALL!$T100="X",ALL!$U100="X"),ALL!$V100=0),ALL!X100,"")</f>
        <v>Sd</v>
      </c>
      <c r="Y13" s="2">
        <f>IF(AND(OR(ALL!$T100="X",ALL!$U100="X"),ALL!$V100=0),ALL!Y100,"")</f>
        <v>93</v>
      </c>
      <c r="Z13" s="2">
        <f>IF(AND(OR(ALL!$T100="X",ALL!$U100="X"),ALL!$V100=0),ALL!Z100,"")</f>
        <v>175</v>
      </c>
      <c r="AA13" s="2">
        <f>IF(AND(OR(ALL!$T100="X",ALL!$U100="X"),ALL!$V100=0),ALL!AA100,"")</f>
        <v>81</v>
      </c>
      <c r="AB13" s="2">
        <f>IF(AND(OR(ALL!$T100="X",ALL!$U100="X"),ALL!$V100=0),ALL!AB100,"")</f>
        <v>0</v>
      </c>
      <c r="AC13" s="1">
        <f>IF(AND(OR(ALL!$T100="X",ALL!$U100="X"),ALL!$V100=0),ALL!AC100,"")</f>
        <v>0</v>
      </c>
    </row>
    <row r="14" spans="1:31" x14ac:dyDescent="0.25">
      <c r="A14" s="2">
        <f>IF(AND(OR(ALL!$T13="X",ALL!$U13="X"),ALL!$V13=0),ALL!A13,"")</f>
        <v>12</v>
      </c>
      <c r="B14" t="str">
        <f>IF(AND(OR(ALL!$T13="X",ALL!$U13="X"),ALL!$V13=0),ALL!B13,"")</f>
        <v>Na Moltona islet</v>
      </c>
      <c r="C14" s="24">
        <f>IF(AND(OR(ALL!$T13="X",ALL!$U13="X"),ALL!$V13=0),ALL!C13,"")</f>
        <v>39.306511</v>
      </c>
      <c r="D14" s="24">
        <f>IF(AND(OR(ALL!$T13="X",ALL!$U13="X"),ALL!$V13=0),ALL!D13,"")</f>
        <v>3.016302</v>
      </c>
      <c r="E14" s="5" t="str">
        <f>IF(AND(OR(ALL!$T13="X",ALL!$U13="X"),ALL!$V13=0),ALL!E13,"")</f>
        <v>-</v>
      </c>
      <c r="F14" s="5">
        <f>IF(AND(OR(ALL!$T13="X",ALL!$U13="X"),ALL!$V13=0),ALL!F13,"")</f>
        <v>476</v>
      </c>
      <c r="G14" s="1" t="str">
        <f>IF(AND(OR(ALL!$T13="X",ALL!$U13="X"),ALL!$V13=0),ALL!G13,"")</f>
        <v>Baleares</v>
      </c>
      <c r="H14" s="2">
        <f>IF(AND(OR(ALL!$T13="X",ALL!$U13="X"),ALL!$V13=0),ALL!H13,"")</f>
        <v>300</v>
      </c>
      <c r="I14" s="2">
        <f>IF(AND(OR(ALL!$T13="X",ALL!$U13="X"),ALL!$V13=0),ALL!I13,"")</f>
        <v>450</v>
      </c>
      <c r="J14" s="2">
        <f>IF(AND(OR(ALL!$T13="X",ALL!$U13="X"),ALL!$V13=0),ALL!J13,"")</f>
        <v>200</v>
      </c>
      <c r="K14" s="2">
        <f>IF(AND(OR(ALL!$T13="X",ALL!$U13="X"),ALL!$V13=0),ALL!K13,"")</f>
        <v>120</v>
      </c>
      <c r="L14" s="4">
        <f>IF(AND(OR(ALL!$T13="X",ALL!$U13="X"),ALL!$V13=0),ALL!L13,"")</f>
        <v>0.66666666666666663</v>
      </c>
      <c r="M14" s="4">
        <f>IF(AND(OR(ALL!$T13="X",ALL!$U13="X"),ALL!$V13=0),ALL!M13,"")</f>
        <v>0.44444444444444442</v>
      </c>
      <c r="N14" s="4">
        <f>IF(AND(OR(ALL!$T13="X",ALL!$U13="X"),ALL!$V13=0),ALL!N13,"")</f>
        <v>0.66666666666666663</v>
      </c>
      <c r="O14" s="4">
        <f>IF(AND(OR(ALL!$T13="X",ALL!$U13="X"),ALL!$V13=0),ALL!O13,"")</f>
        <v>0.6</v>
      </c>
      <c r="P14" s="4">
        <f>IF(AND(OR(ALL!$T13="X",ALL!$U13="X"),ALL!$V13=0),ALL!P13,"")</f>
        <v>0.26666666666666666</v>
      </c>
      <c r="Q14" s="2">
        <f>IF(AND(OR(ALL!$T13="X",ALL!$U13="X"),ALL!$V13=0),ALL!Q13,"")</f>
        <v>0</v>
      </c>
      <c r="R14" s="2">
        <f>IF(AND(OR(ALL!$T13="X",ALL!$U13="X"),ALL!$V13=0),ALL!R13,"")</f>
        <v>0</v>
      </c>
      <c r="S14" s="2">
        <f>IF(AND(OR(ALL!$T13="X",ALL!$U13="X"),ALL!$V13=0),ALL!S13,"")</f>
        <v>0</v>
      </c>
      <c r="T14" s="2" t="str">
        <f>IF(AND(OR(ALL!$T13="X",ALL!$U13="X"),ALL!$V13=0),ALL!T13,"")</f>
        <v>X</v>
      </c>
      <c r="U14" s="2">
        <f>IF(AND(OR(ALL!$T13="X",ALL!$U13="X"),ALL!$V13=0),ALL!U13,"")</f>
        <v>0</v>
      </c>
      <c r="V14" s="2">
        <f>IF(AND(OR(ALL!$T13="X",ALL!$U13="X"),ALL!$V13=0),ALL!V13,"")</f>
        <v>0</v>
      </c>
      <c r="W14" s="2">
        <f>IF(AND(OR(ALL!$T13="X",ALL!$U13="X"),ALL!$V13=0),ALL!W13,"")</f>
        <v>0</v>
      </c>
      <c r="X14" s="2" t="str">
        <f>IF(AND(OR(ALL!$T13="X",ALL!$U13="X"),ALL!$V13=0),ALL!X13,"")</f>
        <v>Sd</v>
      </c>
      <c r="Y14" s="2">
        <f>IF(AND(OR(ALL!$T13="X",ALL!$U13="X"),ALL!$V13=0),ALL!Y13,"")</f>
        <v>153</v>
      </c>
      <c r="Z14" s="2">
        <f>IF(AND(OR(ALL!$T13="X",ALL!$U13="X"),ALL!$V13=0),ALL!Z13,"")</f>
        <v>58</v>
      </c>
      <c r="AA14" s="2">
        <f>IF(AND(OR(ALL!$T13="X",ALL!$U13="X"),ALL!$V13=0),ALL!AA13,"")</f>
        <v>144</v>
      </c>
      <c r="AB14" s="2">
        <f>IF(AND(OR(ALL!$T13="X",ALL!$U13="X"),ALL!$V13=0),ALL!AB13,"")</f>
        <v>0</v>
      </c>
      <c r="AC14" s="1">
        <f>IF(AND(OR(ALL!$T13="X",ALL!$U13="X"),ALL!$V13=0),ALL!AC13,"")</f>
        <v>0</v>
      </c>
    </row>
    <row r="15" spans="1:31" x14ac:dyDescent="0.25">
      <c r="A15" s="2">
        <f>IF(AND(OR(ALL!$T112="X",ALL!$U112="X"),ALL!$V112=0),ALL!A112,"")</f>
        <v>111</v>
      </c>
      <c r="B15" t="str">
        <f>IF(AND(OR(ALL!$T112="X",ALL!$U112="X"),ALL!$V112=0),ALL!B112,"")</f>
        <v>Pigeon islets</v>
      </c>
      <c r="C15" s="24">
        <f>IF(AND(OR(ALL!$T112="X",ALL!$U112="X"),ALL!$V112=0),ALL!C112,"")</f>
        <v>32.554656999999999</v>
      </c>
      <c r="D15" s="24">
        <f>IF(AND(OR(ALL!$T112="X",ALL!$U112="X"),ALL!$V112=0),ALL!D112,"")</f>
        <v>34.906042999999997</v>
      </c>
      <c r="E15" s="1" t="str">
        <f>IF(AND(OR(ALL!$T112="X",ALL!$U112="X"),ALL!$V112=0),ALL!E112,"")</f>
        <v>-</v>
      </c>
      <c r="F15" s="1">
        <f>IF(AND(OR(ALL!$T112="X",ALL!$U112="X"),ALL!$V112=0),ALL!F112,"")</f>
        <v>3489</v>
      </c>
      <c r="G15" s="1" t="str">
        <f>IF(AND(OR(ALL!$T112="X",ALL!$U112="X"),ALL!$V112=0),ALL!G112,"")</f>
        <v>Israel</v>
      </c>
      <c r="H15" s="2">
        <f>IF(AND(OR(ALL!$T112="X",ALL!$U112="X"),ALL!$V112=0),ALL!H112,"")</f>
        <v>200</v>
      </c>
      <c r="I15" s="2">
        <f>IF(AND(OR(ALL!$T112="X",ALL!$U112="X"),ALL!$V112=0),ALL!I112,"")</f>
        <v>400</v>
      </c>
      <c r="J15" s="2">
        <f>IF(AND(OR(ALL!$T112="X",ALL!$U112="X"),ALL!$V112=0),ALL!J112,"")</f>
        <v>400</v>
      </c>
      <c r="K15" s="26">
        <f>IF(AND(OR(ALL!$T112="X",ALL!$U112="X"),ALL!$V112=0),ALL!K112,"")</f>
        <v>190</v>
      </c>
      <c r="L15" s="4">
        <f>IF(AND(OR(ALL!$T112="X",ALL!$U112="X"),ALL!$V112=0),ALL!L112,"")</f>
        <v>0.5</v>
      </c>
      <c r="M15" s="4">
        <f>IF(AND(OR(ALL!$T112="X",ALL!$U112="X"),ALL!$V112=0),ALL!M112,"")</f>
        <v>1</v>
      </c>
      <c r="N15" s="4">
        <f>IF(AND(OR(ALL!$T112="X",ALL!$U112="X"),ALL!$V112=0),ALL!N112,"")</f>
        <v>2</v>
      </c>
      <c r="O15" s="4">
        <f>IF(AND(OR(ALL!$T112="X",ALL!$U112="X"),ALL!$V112=0),ALL!O112,"")</f>
        <v>0.47499999999999998</v>
      </c>
      <c r="P15" s="4">
        <f>IF(AND(OR(ALL!$T112="X",ALL!$U112="X"),ALL!$V112=0),ALL!P112,"")</f>
        <v>0.47499999999999998</v>
      </c>
      <c r="Q15" s="2">
        <f>IF(AND(OR(ALL!$T112="X",ALL!$U112="X"),ALL!$V112=0),ALL!Q112,"")</f>
        <v>0</v>
      </c>
      <c r="R15" s="2">
        <f>IF(AND(OR(ALL!$T112="X",ALL!$U112="X"),ALL!$V112=0),ALL!R112,"")</f>
        <v>0</v>
      </c>
      <c r="S15" s="2">
        <f>IF(AND(OR(ALL!$T112="X",ALL!$U112="X"),ALL!$V112=0),ALL!S112,"")</f>
        <v>0</v>
      </c>
      <c r="T15" s="2" t="str">
        <f>IF(AND(OR(ALL!$T112="X",ALL!$U112="X"),ALL!$V112=0),ALL!T112,"")</f>
        <v>X</v>
      </c>
      <c r="U15" s="2">
        <f>IF(AND(OR(ALL!$T112="X",ALL!$U112="X"),ALL!$V112=0),ALL!U112,"")</f>
        <v>0</v>
      </c>
      <c r="V15" s="2">
        <f>IF(AND(OR(ALL!$T112="X",ALL!$U112="X"),ALL!$V112=0),ALL!V112,"")</f>
        <v>0</v>
      </c>
      <c r="W15" s="2">
        <f>IF(AND(OR(ALL!$T112="X",ALL!$U112="X"),ALL!$V112=0),ALL!W112,"")</f>
        <v>0</v>
      </c>
      <c r="X15" s="2" t="str">
        <f>IF(AND(OR(ALL!$T112="X",ALL!$U112="X"),ALL!$V112=0),ALL!X112,"")</f>
        <v>Sd</v>
      </c>
      <c r="Y15" s="2">
        <f>IF(AND(OR(ALL!$T112="X",ALL!$U112="X"),ALL!$V112=0),ALL!Y112,"")</f>
        <v>12</v>
      </c>
      <c r="Z15" s="2">
        <f>IF(AND(OR(ALL!$T112="X",ALL!$U112="X"),ALL!$V112=0),ALL!Z112,"")</f>
        <v>100</v>
      </c>
      <c r="AA15" s="2">
        <f>IF(AND(OR(ALL!$T112="X",ALL!$U112="X"),ALL!$V112=0),ALL!AA112,"")</f>
        <v>12</v>
      </c>
      <c r="AB15" s="2">
        <f>IF(AND(OR(ALL!$T112="X",ALL!$U112="X"),ALL!$V112=0),ALL!AB112,"")</f>
        <v>0</v>
      </c>
      <c r="AC15" s="1" t="str">
        <f>IF(AND(OR(ALL!$T112="X",ALL!$U112="X"),ALL!$V112=0),ALL!AC112,"")</f>
        <v>4 islets = dotted line over 500 m</v>
      </c>
      <c r="AD15" s="25"/>
      <c r="AE15" s="25"/>
    </row>
    <row r="16" spans="1:31" x14ac:dyDescent="0.25">
      <c r="A16" s="2">
        <f>IF(AND(OR(ALL!$T65="X",ALL!$U65="X"),ALL!$V65=0),ALL!A65,"")</f>
        <v>64</v>
      </c>
      <c r="B16" t="str">
        <f>IF(AND(OR(ALL!$T65="X",ALL!$U65="X"),ALL!$V65=0),ALL!B65,"")</f>
        <v>Pavlopetri</v>
      </c>
      <c r="C16" s="24">
        <f>IF(AND(OR(ALL!$T65="X",ALL!$U65="X"),ALL!$V65=0),ALL!C65,"")</f>
        <v>36.517772000000001</v>
      </c>
      <c r="D16" s="24">
        <f>IF(AND(OR(ALL!$T65="X",ALL!$U65="X"),ALL!$V65=0),ALL!D65,"")</f>
        <v>22.985188000000001</v>
      </c>
      <c r="E16" s="1" t="str">
        <f>IF(AND(OR(ALL!$T65="X",ALL!$U65="X"),ALL!$V65=0),ALL!E65,"")</f>
        <v>Onougnathos</v>
      </c>
      <c r="F16" s="1">
        <f>IF(AND(OR(ALL!$T65="X",ALL!$U65="X"),ALL!$V65=0),ALL!F65,"")</f>
        <v>1907</v>
      </c>
      <c r="G16" s="1" t="str">
        <f>IF(AND(OR(ALL!$T65="X",ALL!$U65="X"),ALL!$V65=0),ALL!G65,"")</f>
        <v>Greece Pelop</v>
      </c>
      <c r="H16" s="2">
        <f>IF(AND(OR(ALL!$T65="X",ALL!$U65="X"),ALL!$V65=0),ALL!H65,"")</f>
        <v>6000</v>
      </c>
      <c r="I16" s="2">
        <f>IF(AND(OR(ALL!$T65="X",ALL!$U65="X"),ALL!$V65=0),ALL!I65,"")</f>
        <v>1500</v>
      </c>
      <c r="J16" s="2">
        <f>IF(AND(OR(ALL!$T65="X",ALL!$U65="X"),ALL!$V65=0),ALL!J65,"")</f>
        <v>250</v>
      </c>
      <c r="K16" s="2">
        <f>IF(AND(OR(ALL!$T65="X",ALL!$U65="X"),ALL!$V65=0),ALL!K65,"")</f>
        <v>500</v>
      </c>
      <c r="L16" s="4">
        <f>IF(AND(OR(ALL!$T65="X",ALL!$U65="X"),ALL!$V65=0),ALL!L65,"")</f>
        <v>4</v>
      </c>
      <c r="M16" s="4">
        <f>IF(AND(OR(ALL!$T65="X",ALL!$U65="X"),ALL!$V65=0),ALL!M65,"")</f>
        <v>0.16666666666666666</v>
      </c>
      <c r="N16" s="4">
        <f>IF(AND(OR(ALL!$T65="X",ALL!$U65="X"),ALL!$V65=0),ALL!N65,"")</f>
        <v>4.1666666666666664E-2</v>
      </c>
      <c r="O16" s="4">
        <f>IF(AND(OR(ALL!$T65="X",ALL!$U65="X"),ALL!$V65=0),ALL!O65,"")</f>
        <v>2</v>
      </c>
      <c r="P16" s="4">
        <f>IF(AND(OR(ALL!$T65="X",ALL!$U65="X"),ALL!$V65=0),ALL!P65,"")</f>
        <v>0.33333333333333331</v>
      </c>
      <c r="Q16" s="2">
        <f>IF(AND(OR(ALL!$T65="X",ALL!$U65="X"),ALL!$V65=0),ALL!Q65,"")</f>
        <v>0</v>
      </c>
      <c r="R16" s="2">
        <f>IF(AND(OR(ALL!$T65="X",ALL!$U65="X"),ALL!$V65=0),ALL!R65,"")</f>
        <v>0</v>
      </c>
      <c r="S16" s="2">
        <f>IF(AND(OR(ALL!$T65="X",ALL!$U65="X"),ALL!$V65=0),ALL!S65,"")</f>
        <v>0</v>
      </c>
      <c r="T16" s="2" t="str">
        <f>IF(AND(OR(ALL!$T65="X",ALL!$U65="X"),ALL!$V65=0),ALL!T65,"")</f>
        <v>X</v>
      </c>
      <c r="U16" s="2">
        <f>IF(AND(OR(ALL!$T65="X",ALL!$U65="X"),ALL!$V65=0),ALL!U65,"")</f>
        <v>0</v>
      </c>
      <c r="V16" s="2">
        <f>IF(AND(OR(ALL!$T65="X",ALL!$U65="X"),ALL!$V65=0),ALL!V65,"")</f>
        <v>0</v>
      </c>
      <c r="W16" s="2">
        <f>IF(AND(OR(ALL!$T65="X",ALL!$U65="X"),ALL!$V65=0),ALL!W65,"")</f>
        <v>0</v>
      </c>
      <c r="X16" s="2" t="str">
        <f>IF(AND(OR(ALL!$T65="X",ALL!$U65="X"),ALL!$V65=0),ALL!X65,"")</f>
        <v>Sd</v>
      </c>
      <c r="Y16" s="2">
        <f>IF(AND(OR(ALL!$T65="X",ALL!$U65="X"),ALL!$V65=0),ALL!Y65,"")</f>
        <v>115</v>
      </c>
      <c r="Z16" s="2">
        <f>IF(AND(OR(ALL!$T65="X",ALL!$U65="X"),ALL!$V65=0),ALL!Z65,"")</f>
        <v>25</v>
      </c>
      <c r="AA16" s="2" t="str">
        <f>IF(AND(OR(ALL!$T65="X",ALL!$U65="X"),ALL!$V65=0),ALL!AA65,"")</f>
        <v>-</v>
      </c>
      <c r="AB16" s="2">
        <f>IF(AND(OR(ALL!$T65="X",ALL!$U65="X"),ALL!$V65=0),ALL!AB65,"")</f>
        <v>0</v>
      </c>
      <c r="AC16" s="1" t="str">
        <f>IF(AND(OR(ALL!$T65="X",ALL!$U65="X"),ALL!$V65=0),ALL!AC65,"")</f>
        <v>not relevant? Far too large island, currents in strait?</v>
      </c>
    </row>
    <row r="17" spans="1:31" x14ac:dyDescent="0.25">
      <c r="A17" s="2">
        <f>IF(AND(OR(ALL!$T119="X",ALL!$U119="X"),ALL!$V119=0),ALL!A119,"")</f>
        <v>118</v>
      </c>
      <c r="B17" t="str">
        <f>IF(AND(OR(ALL!$T119="X",ALL!$U119="X"),ALL!$V119=0),ALL!B119,"")</f>
        <v>Reefs</v>
      </c>
      <c r="C17" s="24">
        <f>IF(AND(OR(ALL!$T119="X",ALL!$U119="X"),ALL!$V119=0),ALL!C119,"")</f>
        <v>30.759298000000001</v>
      </c>
      <c r="D17" s="24">
        <f>IF(AND(OR(ALL!$T119="X",ALL!$U119="X"),ALL!$V119=0),ALL!D119,"")</f>
        <v>19.98057</v>
      </c>
      <c r="E17" s="5" t="str">
        <f>IF(AND(OR(ALL!$T119="X",ALL!$U119="X"),ALL!$V119=0),ALL!E119,"")</f>
        <v>Mysinos</v>
      </c>
      <c r="F17" s="1">
        <f>IF(AND(OR(ALL!$T119="X",ALL!$U119="X"),ALL!$V119=0),ALL!F119,"")</f>
        <v>4034</v>
      </c>
      <c r="G17" s="1" t="str">
        <f>IF(AND(OR(ALL!$T119="X",ALL!$U119="X"),ALL!$V119=0),ALL!G119,"")</f>
        <v>Libya</v>
      </c>
      <c r="H17" s="2">
        <f>IF(AND(OR(ALL!$T119="X",ALL!$U119="X"),ALL!$V119=0),ALL!H119,"")</f>
        <v>1000</v>
      </c>
      <c r="I17" s="2">
        <f>IF(AND(OR(ALL!$T119="X",ALL!$U119="X"),ALL!$V119=0),ALL!I119,"")</f>
        <v>2500</v>
      </c>
      <c r="J17" s="2">
        <f>IF(AND(OR(ALL!$T119="X",ALL!$U119="X"),ALL!$V119=0),ALL!J119,"")</f>
        <v>3200</v>
      </c>
      <c r="K17" s="2">
        <f>IF(AND(OR(ALL!$T119="X",ALL!$U119="X"),ALL!$V119=0),ALL!K119,"")</f>
        <v>500</v>
      </c>
      <c r="L17" s="4">
        <f>IF(AND(OR(ALL!$T119="X",ALL!$U119="X"),ALL!$V119=0),ALL!L119,"")</f>
        <v>0.4</v>
      </c>
      <c r="M17" s="4">
        <f>IF(AND(OR(ALL!$T119="X",ALL!$U119="X"),ALL!$V119=0),ALL!M119,"")</f>
        <v>1.28</v>
      </c>
      <c r="N17" s="4">
        <f>IF(AND(OR(ALL!$T119="X",ALL!$U119="X"),ALL!$V119=0),ALL!N119,"")</f>
        <v>3.2</v>
      </c>
      <c r="O17" s="4">
        <f>IF(AND(OR(ALL!$T119="X",ALL!$U119="X"),ALL!$V119=0),ALL!O119,"")</f>
        <v>0.15625</v>
      </c>
      <c r="P17" s="4">
        <f>IF(AND(OR(ALL!$T119="X",ALL!$U119="X"),ALL!$V119=0),ALL!P119,"")</f>
        <v>0.2</v>
      </c>
      <c r="Q17" s="2">
        <f>IF(AND(OR(ALL!$T119="X",ALL!$U119="X"),ALL!$V119=0),ALL!Q119,"")</f>
        <v>0</v>
      </c>
      <c r="R17" s="2">
        <f>IF(AND(OR(ALL!$T119="X",ALL!$U119="X"),ALL!$V119=0),ALL!R119,"")</f>
        <v>0</v>
      </c>
      <c r="S17" s="2">
        <f>IF(AND(OR(ALL!$T119="X",ALL!$U119="X"),ALL!$V119=0),ALL!S119,"")</f>
        <v>0</v>
      </c>
      <c r="T17" s="2">
        <f>IF(AND(OR(ALL!$T119="X",ALL!$U119="X"),ALL!$V119=0),ALL!T119,"")</f>
        <v>0</v>
      </c>
      <c r="U17" s="2" t="str">
        <f>IF(AND(OR(ALL!$T119="X",ALL!$U119="X"),ALL!$V119=0),ALL!U119,"")</f>
        <v>X</v>
      </c>
      <c r="V17" s="2">
        <f>IF(AND(OR(ALL!$T119="X",ALL!$U119="X"),ALL!$V119=0),ALL!V119,"")</f>
        <v>0</v>
      </c>
      <c r="W17" s="2">
        <f>IF(AND(OR(ALL!$T119="X",ALL!$U119="X"),ALL!$V119=0),ALL!W119,"")</f>
        <v>0</v>
      </c>
      <c r="X17" s="2" t="str">
        <f>IF(AND(OR(ALL!$T119="X",ALL!$U119="X"),ALL!$V119=0),ALL!X119,"")</f>
        <v>Sd</v>
      </c>
      <c r="Y17" s="2">
        <f>IF(AND(OR(ALL!$T119="X",ALL!$U119="X"),ALL!$V119=0),ALL!Y119,"")</f>
        <v>40</v>
      </c>
      <c r="Z17" s="2">
        <f>IF(AND(OR(ALL!$T119="X",ALL!$U119="X"),ALL!$V119=0),ALL!Z119,"")</f>
        <v>130</v>
      </c>
      <c r="AA17" s="2">
        <f>IF(AND(OR(ALL!$T119="X",ALL!$U119="X"),ALL!$V119=0),ALL!AA119,"")</f>
        <v>35</v>
      </c>
      <c r="AB17" s="2">
        <f>IF(AND(OR(ALL!$T119="X",ALL!$U119="X"),ALL!$V119=0),ALL!AB119,"")</f>
        <v>0</v>
      </c>
      <c r="AC17" s="1" t="str">
        <f>IF(AND(OR(ALL!$T130="X",ALL!$U130="X"),ALL!$V130=0),ALL!AC130,"")</f>
        <v/>
      </c>
      <c r="AD17" s="1"/>
      <c r="AE17" s="25"/>
    </row>
    <row r="18" spans="1:31" x14ac:dyDescent="0.25">
      <c r="A18" s="2">
        <f>IF(AND(OR(ALL!$T8="X",ALL!$U8="X"),ALL!$V8=0),ALL!A8,"")</f>
        <v>7</v>
      </c>
      <c r="B18" t="str">
        <f>IF(AND(OR(ALL!$T8="X",ALL!$U8="X"),ALL!$V8=0),ALL!B8,"")</f>
        <v>Mar Menor</v>
      </c>
      <c r="C18" s="24">
        <f>IF(AND(OR(ALL!$T8="X",ALL!$U8="X"),ALL!$V8=0),ALL!C8,"")</f>
        <v>37.727294999999998</v>
      </c>
      <c r="D18" s="24">
        <f>IF(AND(OR(ALL!$T8="X",ALL!$U8="X"),ALL!$V8=0),ALL!D8,"")</f>
        <v>-0.73751299999999997</v>
      </c>
      <c r="E18" s="1" t="str">
        <f>IF(AND(OR(ALL!$T8="X",ALL!$U8="X"),ALL!$V8=0),ALL!E8,"")</f>
        <v>-</v>
      </c>
      <c r="F18" s="1" t="str">
        <f>IF(AND(OR(ALL!$T8="X",ALL!$U8="X"),ALL!$V8=0),ALL!F8,"")</f>
        <v>-</v>
      </c>
      <c r="G18" s="1" t="str">
        <f>IF(AND(OR(ALL!$T8="X",ALL!$U8="X"),ALL!$V8=0),ALL!G8,"")</f>
        <v>Spain E</v>
      </c>
      <c r="H18" s="2">
        <f>IF(AND(OR(ALL!$T8="X",ALL!$U8="X"),ALL!$V8=0),ALL!H8,"")</f>
        <v>615</v>
      </c>
      <c r="I18" s="2">
        <f>IF(AND(OR(ALL!$T8="X",ALL!$U8="X"),ALL!$V8=0),ALL!I8,"")</f>
        <v>2500</v>
      </c>
      <c r="J18" s="2">
        <f>IF(AND(OR(ALL!$T8="X",ALL!$U8="X"),ALL!$V8=0),ALL!J8,"")</f>
        <v>700</v>
      </c>
      <c r="K18" s="2">
        <f>IF(AND(OR(ALL!$T8="X",ALL!$U8="X"),ALL!$V8=0),ALL!K8,"")</f>
        <v>100</v>
      </c>
      <c r="L18" s="4">
        <f>IF(AND(OR(ALL!$T8="X",ALL!$U8="X"),ALL!$V8=0),ALL!L8,"")</f>
        <v>0.246</v>
      </c>
      <c r="M18" s="4">
        <f>IF(AND(OR(ALL!$T8="X",ALL!$U8="X"),ALL!$V8=0),ALL!M8,"")</f>
        <v>0.28000000000000003</v>
      </c>
      <c r="N18" s="4">
        <f>IF(AND(OR(ALL!$T8="X",ALL!$U8="X"),ALL!$V8=0),ALL!N8,"")</f>
        <v>1.1382113821138211</v>
      </c>
      <c r="O18" s="4">
        <f>IF(AND(OR(ALL!$T8="X",ALL!$U8="X"),ALL!$V8=0),ALL!O8,"")</f>
        <v>0.14285714285714285</v>
      </c>
      <c r="P18" s="4">
        <f>IF(AND(OR(ALL!$T8="X",ALL!$U8="X"),ALL!$V8=0),ALL!P8,"")</f>
        <v>0.04</v>
      </c>
      <c r="Q18" s="2">
        <f>IF(AND(OR(ALL!$T8="X",ALL!$U8="X"),ALL!$V8=0),ALL!Q8,"")</f>
        <v>0</v>
      </c>
      <c r="R18" s="2">
        <f>IF(AND(OR(ALL!$T8="X",ALL!$U8="X"),ALL!$V8=0),ALL!R8,"")</f>
        <v>0</v>
      </c>
      <c r="S18" s="2">
        <f>IF(AND(OR(ALL!$T8="X",ALL!$U8="X"),ALL!$V8=0),ALL!S8,"")</f>
        <v>0</v>
      </c>
      <c r="T18" s="2">
        <f>IF(AND(OR(ALL!$T8="X",ALL!$U8="X"),ALL!$V8=0),ALL!T8,"")</f>
        <v>0</v>
      </c>
      <c r="U18" s="2" t="str">
        <f>IF(AND(OR(ALL!$T8="X",ALL!$U8="X"),ALL!$V8=0),ALL!U8,"")</f>
        <v>X</v>
      </c>
      <c r="V18" s="2">
        <f>IF(AND(OR(ALL!$T8="X",ALL!$U8="X"),ALL!$V8=0),ALL!V8,"")</f>
        <v>0</v>
      </c>
      <c r="W18" s="2">
        <f>IF(AND(OR(ALL!$T8="X",ALL!$U8="X"),ALL!$V8=0),ALL!W8,"")</f>
        <v>0</v>
      </c>
      <c r="X18" s="2" t="str">
        <f>IF(AND(OR(ALL!$T8="X",ALL!$U8="X"),ALL!$V8=0),ALL!X8,"")</f>
        <v>Sd</v>
      </c>
      <c r="Y18" s="6">
        <f>IF(AND(OR(ALL!$T8="X",ALL!$U8="X"),ALL!$V8=0),ALL!Y8,"")</f>
        <v>5</v>
      </c>
      <c r="Z18" s="6">
        <f>IF(AND(OR(ALL!$T8="X",ALL!$U8="X"),ALL!$V8=0),ALL!Z8,"")</f>
        <v>269</v>
      </c>
      <c r="AA18" s="2">
        <f>IF(AND(OR(ALL!$T8="X",ALL!$U8="X"),ALL!$V8=0),ALL!AA8,"")</f>
        <v>95</v>
      </c>
      <c r="AB18" s="2">
        <f>IF(AND(OR(ALL!$T8="X",ALL!$U8="X"),ALL!$V8=0),ALL!AB8,"")</f>
        <v>0</v>
      </c>
      <c r="AC18" s="1">
        <f>IF(AND(OR(ALL!$T8="X",ALL!$U8="X"),ALL!$V8=0),ALL!AC8,"")</f>
        <v>0</v>
      </c>
      <c r="AD18" s="25"/>
    </row>
    <row r="19" spans="1:31" x14ac:dyDescent="0.25">
      <c r="A19" s="2">
        <f>IF(AND(OR(ALL!$T10="X",ALL!$U10="X"),ALL!$V10=0),ALL!A10,"")</f>
        <v>9</v>
      </c>
      <c r="B19" t="str">
        <f>IF(AND(OR(ALL!$T10="X",ALL!$U10="X"),ALL!$V10=0),ALL!B10,"")</f>
        <v>La Olla</v>
      </c>
      <c r="C19" s="24">
        <f>IF(AND(OR(ALL!$T10="X",ALL!$U10="X"),ALL!$V10=0),ALL!C10,"")</f>
        <v>38.620316000000003</v>
      </c>
      <c r="D19" s="24">
        <f>IF(AND(OR(ALL!$T10="X",ALL!$U10="X"),ALL!$V10=0),ALL!D10,"")</f>
        <v>-2.3689000000000002E-2</v>
      </c>
      <c r="E19" s="5" t="str">
        <f>IF(AND(OR(ALL!$T10="X",ALL!$U10="X"),ALL!$V10=0),ALL!E10,"")</f>
        <v>-</v>
      </c>
      <c r="F19" s="1">
        <f>IF(AND(OR(ALL!$T10="X",ALL!$U10="X"),ALL!$V10=0),ALL!F10,"")</f>
        <v>403</v>
      </c>
      <c r="G19" s="1" t="str">
        <f>IF(AND(OR(ALL!$T10="X",ALL!$U10="X"),ALL!$V10=0),ALL!G10,"")</f>
        <v>Spain E</v>
      </c>
      <c r="H19" s="2">
        <f>IF(AND(OR(ALL!$T10="X",ALL!$U10="X"),ALL!$V10=0),ALL!H10,"")</f>
        <v>150</v>
      </c>
      <c r="I19" s="2">
        <f>IF(AND(OR(ALL!$T10="X",ALL!$U10="X"),ALL!$V10=0),ALL!I10,"")</f>
        <v>550</v>
      </c>
      <c r="J19" s="2">
        <f>IF(AND(OR(ALL!$T10="X",ALL!$U10="X"),ALL!$V10=0),ALL!J10,"")</f>
        <v>300</v>
      </c>
      <c r="K19" s="2">
        <f>IF(AND(OR(ALL!$T10="X",ALL!$U10="X"),ALL!$V10=0),ALL!K10,"")</f>
        <v>100</v>
      </c>
      <c r="L19" s="4">
        <f>IF(AND(OR(ALL!$T10="X",ALL!$U10="X"),ALL!$V10=0),ALL!L10,"")</f>
        <v>0.27272727272727271</v>
      </c>
      <c r="M19" s="4">
        <f>IF(AND(OR(ALL!$T10="X",ALL!$U10="X"),ALL!$V10=0),ALL!M10,"")</f>
        <v>0.54545454545454541</v>
      </c>
      <c r="N19" s="4">
        <f>IF(AND(OR(ALL!$T10="X",ALL!$U10="X"),ALL!$V10=0),ALL!N10,"")</f>
        <v>2</v>
      </c>
      <c r="O19" s="4">
        <f>IF(AND(OR(ALL!$T10="X",ALL!$U10="X"),ALL!$V10=0),ALL!O10,"")</f>
        <v>0.33333333333333331</v>
      </c>
      <c r="P19" s="4">
        <f>IF(AND(OR(ALL!$T10="X",ALL!$U10="X"),ALL!$V10=0),ALL!P10,"")</f>
        <v>0.18181818181818182</v>
      </c>
      <c r="Q19" s="2">
        <f>IF(AND(OR(ALL!$T10="X",ALL!$U10="X"),ALL!$V10=0),ALL!Q10,"")</f>
        <v>0</v>
      </c>
      <c r="R19" s="2">
        <f>IF(AND(OR(ALL!$T10="X",ALL!$U10="X"),ALL!$V10=0),ALL!R10,"")</f>
        <v>0</v>
      </c>
      <c r="S19" s="2">
        <f>IF(AND(OR(ALL!$T10="X",ALL!$U10="X"),ALL!$V10=0),ALL!S10,"")</f>
        <v>0</v>
      </c>
      <c r="T19" s="2">
        <f>IF(AND(OR(ALL!$T10="X",ALL!$U10="X"),ALL!$V10=0),ALL!T10,"")</f>
        <v>0</v>
      </c>
      <c r="U19" s="2" t="str">
        <f>IF(AND(OR(ALL!$T10="X",ALL!$U10="X"),ALL!$V10=0),ALL!U10,"")</f>
        <v>X</v>
      </c>
      <c r="V19" s="2">
        <f>IF(AND(OR(ALL!$T10="X",ALL!$U10="X"),ALL!$V10=0),ALL!V10,"")</f>
        <v>0</v>
      </c>
      <c r="W19" s="2">
        <f>IF(AND(OR(ALL!$T10="X",ALL!$U10="X"),ALL!$V10=0),ALL!W10,"")</f>
        <v>0</v>
      </c>
      <c r="X19" s="2" t="str">
        <f>IF(AND(OR(ALL!$T10="X",ALL!$U10="X"),ALL!$V10=0),ALL!X10,"")</f>
        <v>Sd</v>
      </c>
      <c r="Y19" s="2">
        <f>IF(AND(OR(ALL!$T10="X",ALL!$U10="X"),ALL!$V10=0),ALL!Y10,"")</f>
        <v>45</v>
      </c>
      <c r="Z19" s="2">
        <f>IF(AND(OR(ALL!$T10="X",ALL!$U10="X"),ALL!$V10=0),ALL!Z10,"")</f>
        <v>317</v>
      </c>
      <c r="AA19" s="2">
        <f>IF(AND(OR(ALL!$T10="X",ALL!$U10="X"),ALL!$V10=0),ALL!AA10,"")</f>
        <v>52</v>
      </c>
      <c r="AB19" s="2">
        <f>IF(AND(OR(ALL!$T10="X",ALL!$U10="X"),ALL!$V10=0),ALL!AB10,"")</f>
        <v>0</v>
      </c>
      <c r="AC19" s="1" t="str">
        <f>IF(AND(OR(ALL!$T10="X",ALL!$U10="X"),ALL!$V10=0),ALL!AC10,"")</f>
        <v>islet + nearshore reefs</v>
      </c>
    </row>
    <row r="20" spans="1:31" x14ac:dyDescent="0.25">
      <c r="A20" s="2">
        <f>IF(AND(OR(ALL!$T92="X",ALL!$U92="X"),ALL!$V92=0),ALL!A92,"")</f>
        <v>91</v>
      </c>
      <c r="B20" t="str">
        <f>IF(AND(OR(ALL!$T92="X",ALL!$U92="X"),ALL!$V92=0),ALL!B92,"")</f>
        <v>Kiyilari</v>
      </c>
      <c r="C20" s="24">
        <f>IF(AND(OR(ALL!$T92="X",ALL!$U92="X"),ALL!$V92=0),ALL!C92,"")</f>
        <v>36.761541000000001</v>
      </c>
      <c r="D20" s="24">
        <f>IF(AND(OR(ALL!$T92="X",ALL!$U92="X"),ALL!$V92=0),ALL!D92,"")</f>
        <v>27.764229</v>
      </c>
      <c r="E20" s="5" t="str">
        <f>IF(AND(OR(ALL!$T92="X",ALL!$U92="X"),ALL!$V92=0),ALL!E92,"")</f>
        <v>-</v>
      </c>
      <c r="F20" s="1" t="str">
        <f>IF(AND(OR(ALL!$T92="X",ALL!$U92="X"),ALL!$V92=0),ALL!F92,"")</f>
        <v>-</v>
      </c>
      <c r="G20" s="1" t="str">
        <f>IF(AND(OR(ALL!$T92="X",ALL!$U92="X"),ALL!$V92=0),ALL!G92,"")</f>
        <v>Turkey W</v>
      </c>
      <c r="H20" s="2">
        <f>IF(AND(OR(ALL!$T92="X",ALL!$U92="X"),ALL!$V92=0),ALL!H92,"")</f>
        <v>580</v>
      </c>
      <c r="I20" s="2">
        <f>IF(AND(OR(ALL!$T92="X",ALL!$U92="X"),ALL!$V92=0),ALL!I92,"")</f>
        <v>950</v>
      </c>
      <c r="J20" s="2">
        <f>IF(AND(OR(ALL!$T92="X",ALL!$U92="X"),ALL!$V92=0),ALL!J92,"")</f>
        <v>400</v>
      </c>
      <c r="K20" s="2">
        <f>IF(AND(OR(ALL!$T92="X",ALL!$U92="X"),ALL!$V92=0),ALL!K92,"")</f>
        <v>50</v>
      </c>
      <c r="L20" s="4">
        <f>IF(AND(OR(ALL!$T92="X",ALL!$U92="X"),ALL!$V92=0),ALL!L92,"")</f>
        <v>0.61052631578947369</v>
      </c>
      <c r="M20" s="4">
        <f>IF(AND(OR(ALL!$T92="X",ALL!$U92="X"),ALL!$V92=0),ALL!M92,"")</f>
        <v>0.42105263157894735</v>
      </c>
      <c r="N20" s="4">
        <f>IF(AND(OR(ALL!$T92="X",ALL!$U92="X"),ALL!$V92=0),ALL!N92,"")</f>
        <v>0.68965517241379315</v>
      </c>
      <c r="O20" s="4">
        <f>IF(AND(OR(ALL!$T92="X",ALL!$U92="X"),ALL!$V92=0),ALL!O92,"")</f>
        <v>0.125</v>
      </c>
      <c r="P20" s="4">
        <f>IF(AND(OR(ALL!$T92="X",ALL!$U92="X"),ALL!$V92=0),ALL!P92,"")</f>
        <v>5.2631578947368418E-2</v>
      </c>
      <c r="Q20" s="2">
        <f>IF(AND(OR(ALL!$T92="X",ALL!$U92="X"),ALL!$V92=0),ALL!Q92,"")</f>
        <v>0</v>
      </c>
      <c r="R20" s="2">
        <f>IF(AND(OR(ALL!$T92="X",ALL!$U92="X"),ALL!$V92=0),ALL!R92,"")</f>
        <v>0</v>
      </c>
      <c r="S20" s="2">
        <f>IF(AND(OR(ALL!$T92="X",ALL!$U92="X"),ALL!$V92=0),ALL!S92,"")</f>
        <v>0</v>
      </c>
      <c r="T20" s="2">
        <f>IF(AND(OR(ALL!$T92="X",ALL!$U92="X"),ALL!$V92=0),ALL!T92,"")</f>
        <v>0</v>
      </c>
      <c r="U20" s="2" t="str">
        <f>IF(AND(OR(ALL!$T92="X",ALL!$U92="X"),ALL!$V92=0),ALL!U92,"")</f>
        <v>X</v>
      </c>
      <c r="V20" s="2">
        <f>IF(AND(OR(ALL!$T92="X",ALL!$U92="X"),ALL!$V92=0),ALL!V92,"")</f>
        <v>0</v>
      </c>
      <c r="W20" s="2">
        <f>IF(AND(OR(ALL!$T92="X",ALL!$U92="X"),ALL!$V92=0),ALL!W92,"")</f>
        <v>0</v>
      </c>
      <c r="X20" s="2" t="str">
        <f>IF(AND(OR(ALL!$T92="X",ALL!$U92="X"),ALL!$V92=0),ALL!X92,"")</f>
        <v>Sd</v>
      </c>
      <c r="Y20" s="2">
        <f>IF(AND(OR(ALL!$T92="X",ALL!$U92="X"),ALL!$V92=0),ALL!Y92,"")</f>
        <v>65</v>
      </c>
      <c r="Z20" s="2">
        <f>IF(AND(OR(ALL!$T92="X",ALL!$U92="X"),ALL!$V92=0),ALL!Z92,"")</f>
        <v>190</v>
      </c>
      <c r="AA20" s="2">
        <f>IF(AND(OR(ALL!$T92="X",ALL!$U92="X"),ALL!$V92=0),ALL!AA92,"")</f>
        <v>100</v>
      </c>
      <c r="AB20" s="2" t="str">
        <f>IF(AND(OR(ALL!$T92="X",ALL!$U92="X"),ALL!$V92=0),ALL!AB92,"")</f>
        <v>X</v>
      </c>
      <c r="AC20" s="1">
        <f>IF(AND(OR(ALL!$T92="X",ALL!$U92="X"),ALL!$V92=0),ALL!AC92,"")</f>
        <v>0</v>
      </c>
    </row>
    <row r="21" spans="1:31" x14ac:dyDescent="0.25">
      <c r="C21" s="24"/>
      <c r="D21" s="24"/>
      <c r="L21" s="4"/>
      <c r="M21" s="4"/>
      <c r="N21" s="4"/>
      <c r="O21" s="4"/>
      <c r="P21" s="4"/>
    </row>
    <row r="22" spans="1:31" x14ac:dyDescent="0.25">
      <c r="C22" s="24"/>
      <c r="D22" s="24"/>
      <c r="L22" s="4"/>
      <c r="M22" s="4"/>
      <c r="N22" s="4"/>
      <c r="O22" s="4"/>
      <c r="P22" s="4"/>
    </row>
    <row r="23" spans="1:31" x14ac:dyDescent="0.25">
      <c r="C23" s="24"/>
      <c r="D23" s="24"/>
      <c r="L23" s="4"/>
      <c r="M23" s="4"/>
      <c r="N23" s="4"/>
      <c r="O23" s="4"/>
      <c r="P23" s="4"/>
    </row>
    <row r="24" spans="1:31" x14ac:dyDescent="0.25">
      <c r="C24" s="24"/>
      <c r="D24" s="24"/>
      <c r="L24" s="4"/>
      <c r="M24" s="4"/>
      <c r="N24" s="4"/>
      <c r="O24" s="4"/>
      <c r="P24" s="4"/>
    </row>
    <row r="25" spans="1:31" x14ac:dyDescent="0.25">
      <c r="C25" s="24"/>
      <c r="D25" s="24"/>
      <c r="L25" s="4"/>
      <c r="M25" s="4"/>
      <c r="N25" s="4"/>
      <c r="O25" s="4"/>
      <c r="P25" s="4"/>
    </row>
    <row r="26" spans="1:31" x14ac:dyDescent="0.25">
      <c r="C26" s="24"/>
      <c r="D26" s="24"/>
      <c r="L26" s="4"/>
      <c r="M26" s="4"/>
      <c r="N26" s="4"/>
      <c r="O26" s="4"/>
      <c r="P26" s="4"/>
    </row>
    <row r="27" spans="1:31" x14ac:dyDescent="0.25">
      <c r="C27" s="24"/>
      <c r="D27" s="24"/>
      <c r="L27" s="4"/>
      <c r="M27" s="4"/>
      <c r="N27" s="4"/>
      <c r="O27" s="4"/>
      <c r="P27" s="4"/>
    </row>
    <row r="28" spans="1:31" x14ac:dyDescent="0.25">
      <c r="C28" s="24"/>
      <c r="D28" s="24"/>
      <c r="L28" s="4"/>
      <c r="M28" s="4"/>
      <c r="N28" s="4"/>
      <c r="O28" s="4"/>
      <c r="P28" s="4"/>
    </row>
    <row r="29" spans="1:31" x14ac:dyDescent="0.25">
      <c r="C29" s="24"/>
      <c r="D29" s="24"/>
      <c r="L29" s="4"/>
      <c r="M29" s="4"/>
      <c r="N29" s="4"/>
      <c r="O29" s="4"/>
      <c r="P29" s="4"/>
    </row>
    <row r="30" spans="1:31" x14ac:dyDescent="0.25">
      <c r="C30" s="24"/>
      <c r="D30" s="24"/>
      <c r="L30" s="4"/>
      <c r="M30" s="4"/>
      <c r="N30" s="4"/>
      <c r="O30" s="4"/>
      <c r="P30" s="4"/>
    </row>
    <row r="31" spans="1:31" x14ac:dyDescent="0.25">
      <c r="C31" s="24"/>
      <c r="D31" s="24"/>
      <c r="L31" s="4"/>
      <c r="M31" s="4"/>
      <c r="N31" s="4"/>
      <c r="O31" s="4"/>
      <c r="P31" s="4"/>
    </row>
    <row r="32" spans="1:31" x14ac:dyDescent="0.25">
      <c r="C32" s="24"/>
      <c r="D32" s="24"/>
      <c r="L32" s="4"/>
      <c r="M32" s="4"/>
      <c r="N32" s="4"/>
      <c r="O32" s="4"/>
      <c r="P32" s="4"/>
    </row>
    <row r="33" spans="3:16" x14ac:dyDescent="0.25">
      <c r="C33" s="24"/>
      <c r="D33" s="24"/>
      <c r="L33" s="4"/>
      <c r="M33" s="4"/>
      <c r="N33" s="4"/>
      <c r="O33" s="4"/>
      <c r="P33" s="4"/>
    </row>
    <row r="34" spans="3:16" x14ac:dyDescent="0.25">
      <c r="C34" s="24"/>
      <c r="D34" s="24"/>
      <c r="L34" s="4"/>
      <c r="M34" s="4"/>
      <c r="N34" s="4"/>
      <c r="O34" s="4"/>
      <c r="P34" s="4"/>
    </row>
    <row r="35" spans="3:16" x14ac:dyDescent="0.25">
      <c r="C35" s="24"/>
      <c r="D35" s="24"/>
      <c r="L35" s="4"/>
      <c r="M35" s="4"/>
      <c r="N35" s="4"/>
      <c r="O35" s="4"/>
      <c r="P35" s="4"/>
    </row>
    <row r="36" spans="3:16" x14ac:dyDescent="0.25">
      <c r="C36" s="24"/>
      <c r="D36" s="24"/>
      <c r="L36" s="4"/>
      <c r="M36" s="4"/>
      <c r="N36" s="4"/>
      <c r="O36" s="4"/>
      <c r="P36" s="4"/>
    </row>
    <row r="37" spans="3:16" x14ac:dyDescent="0.25">
      <c r="C37" s="24"/>
      <c r="D37" s="24"/>
      <c r="L37" s="4"/>
      <c r="M37" s="4"/>
      <c r="N37" s="4"/>
      <c r="O37" s="4"/>
      <c r="P37" s="4"/>
    </row>
    <row r="38" spans="3:16" x14ac:dyDescent="0.25">
      <c r="C38" s="24"/>
      <c r="D38" s="24"/>
      <c r="L38" s="4"/>
      <c r="M38" s="4"/>
      <c r="N38" s="4"/>
      <c r="O38" s="4"/>
      <c r="P38" s="4"/>
    </row>
    <row r="39" spans="3:16" x14ac:dyDescent="0.25">
      <c r="C39" s="24"/>
      <c r="D39" s="24"/>
      <c r="L39" s="4"/>
      <c r="M39" s="4"/>
      <c r="N39" s="4"/>
      <c r="O39" s="4"/>
      <c r="P39" s="4"/>
    </row>
    <row r="40" spans="3:16" x14ac:dyDescent="0.25">
      <c r="C40" s="24"/>
      <c r="D40" s="24"/>
      <c r="L40" s="4"/>
      <c r="M40" s="4"/>
      <c r="N40" s="4"/>
      <c r="O40" s="4"/>
      <c r="P40" s="4"/>
    </row>
    <row r="41" spans="3:16" x14ac:dyDescent="0.25">
      <c r="C41" s="24"/>
      <c r="D41" s="24"/>
      <c r="L41" s="4"/>
      <c r="M41" s="4"/>
      <c r="N41" s="4"/>
      <c r="O41" s="4"/>
      <c r="P41" s="4"/>
    </row>
    <row r="42" spans="3:16" x14ac:dyDescent="0.25">
      <c r="C42" s="24"/>
      <c r="D42" s="24"/>
      <c r="L42" s="4"/>
      <c r="M42" s="4"/>
      <c r="N42" s="4"/>
      <c r="O42" s="4"/>
      <c r="P42" s="4"/>
    </row>
    <row r="43" spans="3:16" x14ac:dyDescent="0.25">
      <c r="C43" s="24"/>
      <c r="D43" s="24"/>
      <c r="L43" s="4"/>
      <c r="M43" s="4"/>
      <c r="N43" s="4"/>
      <c r="O43" s="4"/>
      <c r="P43" s="4"/>
    </row>
    <row r="44" spans="3:16" x14ac:dyDescent="0.25">
      <c r="C44" s="24"/>
      <c r="D44" s="24"/>
      <c r="L44" s="4"/>
      <c r="M44" s="4"/>
      <c r="N44" s="4"/>
      <c r="O44" s="4"/>
      <c r="P44" s="4"/>
    </row>
    <row r="45" spans="3:16" x14ac:dyDescent="0.25">
      <c r="C45" s="24"/>
      <c r="D45" s="24"/>
      <c r="L45" s="4"/>
      <c r="M45" s="4"/>
      <c r="N45" s="4"/>
      <c r="O45" s="4"/>
      <c r="P45" s="4"/>
    </row>
    <row r="46" spans="3:16" x14ac:dyDescent="0.25">
      <c r="C46" s="24"/>
      <c r="D46" s="24"/>
      <c r="L46" s="4"/>
      <c r="M46" s="4"/>
      <c r="N46" s="4"/>
      <c r="O46" s="4"/>
      <c r="P46" s="4"/>
    </row>
    <row r="47" spans="3:16" x14ac:dyDescent="0.25">
      <c r="C47" s="24"/>
      <c r="D47" s="24"/>
      <c r="L47" s="4"/>
      <c r="M47" s="4"/>
      <c r="N47" s="4"/>
      <c r="O47" s="4"/>
      <c r="P47" s="4"/>
    </row>
    <row r="48" spans="3:16" x14ac:dyDescent="0.25">
      <c r="C48" s="24"/>
      <c r="D48" s="24"/>
      <c r="L48" s="4"/>
      <c r="M48" s="4"/>
      <c r="N48" s="4"/>
      <c r="O48" s="4"/>
      <c r="P48" s="4"/>
    </row>
    <row r="49" spans="3:16" x14ac:dyDescent="0.25">
      <c r="C49" s="24"/>
      <c r="D49" s="24"/>
      <c r="L49" s="4"/>
      <c r="M49" s="4"/>
      <c r="N49" s="4"/>
      <c r="O49" s="4"/>
      <c r="P49" s="4"/>
    </row>
    <row r="50" spans="3:16" x14ac:dyDescent="0.25">
      <c r="C50" s="24"/>
      <c r="D50" s="24"/>
      <c r="L50" s="4"/>
      <c r="M50" s="4"/>
      <c r="N50" s="4"/>
      <c r="O50" s="4"/>
      <c r="P50" s="4"/>
    </row>
    <row r="51" spans="3:16" x14ac:dyDescent="0.25">
      <c r="C51" s="24"/>
      <c r="D51" s="24"/>
      <c r="L51" s="4"/>
      <c r="M51" s="4"/>
      <c r="N51" s="4"/>
      <c r="O51" s="4"/>
      <c r="P51" s="4"/>
    </row>
    <row r="52" spans="3:16" x14ac:dyDescent="0.25">
      <c r="C52" s="24"/>
      <c r="D52" s="24"/>
      <c r="L52" s="4"/>
      <c r="M52" s="4"/>
      <c r="N52" s="4"/>
      <c r="O52" s="4"/>
      <c r="P52" s="4"/>
    </row>
    <row r="53" spans="3:16" x14ac:dyDescent="0.25">
      <c r="C53" s="24"/>
      <c r="D53" s="24"/>
      <c r="L53" s="4"/>
      <c r="M53" s="4"/>
      <c r="N53" s="4"/>
      <c r="O53" s="4"/>
      <c r="P53" s="4"/>
    </row>
    <row r="54" spans="3:16" x14ac:dyDescent="0.25">
      <c r="C54" s="24"/>
      <c r="D54" s="24"/>
      <c r="L54" s="4"/>
      <c r="M54" s="4"/>
      <c r="N54" s="4"/>
      <c r="O54" s="4"/>
      <c r="P54" s="4"/>
    </row>
    <row r="55" spans="3:16" x14ac:dyDescent="0.25">
      <c r="C55" s="24"/>
      <c r="D55" s="24"/>
      <c r="L55" s="4"/>
      <c r="M55" s="4"/>
      <c r="N55" s="4"/>
      <c r="O55" s="4"/>
      <c r="P55" s="4"/>
    </row>
    <row r="56" spans="3:16" x14ac:dyDescent="0.25">
      <c r="C56" s="24"/>
      <c r="D56" s="24"/>
      <c r="L56" s="4"/>
      <c r="M56" s="4"/>
      <c r="N56" s="4"/>
      <c r="O56" s="4"/>
      <c r="P56" s="4"/>
    </row>
    <row r="57" spans="3:16" x14ac:dyDescent="0.25">
      <c r="C57" s="24"/>
      <c r="D57" s="24"/>
      <c r="L57" s="4"/>
      <c r="M57" s="4"/>
      <c r="N57" s="4"/>
      <c r="O57" s="4"/>
      <c r="P57" s="4"/>
    </row>
    <row r="58" spans="3:16" x14ac:dyDescent="0.25">
      <c r="C58" s="24"/>
      <c r="D58" s="24"/>
      <c r="L58" s="4"/>
      <c r="M58" s="4"/>
      <c r="N58" s="4"/>
      <c r="O58" s="4"/>
      <c r="P58" s="4"/>
    </row>
    <row r="59" spans="3:16" x14ac:dyDescent="0.25">
      <c r="C59" s="24"/>
      <c r="D59" s="24"/>
      <c r="L59" s="4"/>
      <c r="M59" s="4"/>
      <c r="N59" s="4"/>
      <c r="O59" s="4"/>
      <c r="P59" s="4"/>
    </row>
    <row r="60" spans="3:16" x14ac:dyDescent="0.25">
      <c r="C60" s="24"/>
      <c r="D60" s="24"/>
      <c r="L60" s="4"/>
      <c r="M60" s="4"/>
      <c r="N60" s="4"/>
      <c r="O60" s="4"/>
      <c r="P60" s="4"/>
    </row>
    <row r="61" spans="3:16" x14ac:dyDescent="0.25">
      <c r="C61" s="24"/>
      <c r="D61" s="24"/>
      <c r="L61" s="4"/>
      <c r="M61" s="4"/>
      <c r="N61" s="4"/>
      <c r="O61" s="4"/>
      <c r="P61" s="4"/>
    </row>
    <row r="62" spans="3:16" x14ac:dyDescent="0.25">
      <c r="C62" s="24"/>
      <c r="D62" s="24"/>
      <c r="L62" s="4"/>
      <c r="M62" s="4"/>
      <c r="N62" s="4"/>
      <c r="O62" s="4"/>
      <c r="P62" s="4"/>
    </row>
    <row r="63" spans="3:16" x14ac:dyDescent="0.25">
      <c r="C63" s="24"/>
      <c r="D63" s="24"/>
      <c r="L63" s="4"/>
      <c r="M63" s="4"/>
      <c r="N63" s="4"/>
      <c r="O63" s="4"/>
      <c r="P63" s="4"/>
    </row>
    <row r="64" spans="3:16" x14ac:dyDescent="0.25">
      <c r="C64" s="24"/>
      <c r="D64" s="24"/>
      <c r="L64" s="4"/>
      <c r="M64" s="4"/>
      <c r="N64" s="4"/>
      <c r="O64" s="4"/>
      <c r="P64" s="4"/>
    </row>
    <row r="65" spans="3:16" x14ac:dyDescent="0.25">
      <c r="C65" s="24"/>
      <c r="D65" s="24"/>
      <c r="L65" s="4"/>
      <c r="M65" s="4"/>
      <c r="N65" s="4"/>
      <c r="O65" s="4"/>
      <c r="P65" s="4"/>
    </row>
    <row r="66" spans="3:16" x14ac:dyDescent="0.25">
      <c r="C66" s="24"/>
      <c r="D66" s="24"/>
      <c r="L66" s="4"/>
      <c r="M66" s="4"/>
      <c r="N66" s="4"/>
      <c r="O66" s="4"/>
      <c r="P66" s="4"/>
    </row>
    <row r="67" spans="3:16" x14ac:dyDescent="0.25">
      <c r="C67" s="24"/>
      <c r="D67" s="24"/>
      <c r="L67" s="4"/>
      <c r="M67" s="4"/>
      <c r="N67" s="4"/>
      <c r="O67" s="4"/>
      <c r="P67" s="4"/>
    </row>
    <row r="68" spans="3:16" x14ac:dyDescent="0.25">
      <c r="C68" s="24"/>
      <c r="D68" s="24"/>
      <c r="L68" s="4"/>
      <c r="M68" s="4"/>
      <c r="N68" s="4"/>
      <c r="O68" s="4"/>
      <c r="P68" s="4"/>
    </row>
    <row r="69" spans="3:16" x14ac:dyDescent="0.25">
      <c r="C69" s="24"/>
      <c r="D69" s="24"/>
      <c r="L69" s="4"/>
      <c r="M69" s="4"/>
      <c r="N69" s="4"/>
      <c r="O69" s="4"/>
      <c r="P69" s="4"/>
    </row>
    <row r="70" spans="3:16" x14ac:dyDescent="0.25">
      <c r="C70" s="24"/>
      <c r="D70" s="24"/>
      <c r="L70" s="4"/>
      <c r="M70" s="4"/>
      <c r="N70" s="4"/>
      <c r="O70" s="4"/>
      <c r="P70" s="4"/>
    </row>
    <row r="71" spans="3:16" x14ac:dyDescent="0.25">
      <c r="C71" s="24"/>
      <c r="D71" s="24"/>
      <c r="L71" s="4"/>
      <c r="M71" s="4"/>
      <c r="N71" s="4"/>
      <c r="O71" s="4"/>
      <c r="P71" s="4"/>
    </row>
    <row r="72" spans="3:16" x14ac:dyDescent="0.25">
      <c r="C72" s="24"/>
      <c r="D72" s="24"/>
      <c r="L72" s="4"/>
      <c r="M72" s="4"/>
      <c r="N72" s="4"/>
      <c r="O72" s="4"/>
      <c r="P72" s="4"/>
    </row>
    <row r="73" spans="3:16" x14ac:dyDescent="0.25">
      <c r="C73" s="24"/>
      <c r="D73" s="24"/>
      <c r="L73" s="4"/>
      <c r="M73" s="4"/>
      <c r="N73" s="4"/>
      <c r="O73" s="4"/>
      <c r="P73" s="4"/>
    </row>
    <row r="74" spans="3:16" x14ac:dyDescent="0.25">
      <c r="C74" s="24"/>
      <c r="D74" s="24"/>
      <c r="L74" s="4"/>
      <c r="M74" s="4"/>
      <c r="N74" s="4"/>
      <c r="O74" s="4"/>
      <c r="P74" s="4"/>
    </row>
    <row r="75" spans="3:16" x14ac:dyDescent="0.25">
      <c r="C75" s="24"/>
      <c r="D75" s="24"/>
      <c r="L75" s="4"/>
      <c r="M75" s="4"/>
      <c r="N75" s="4"/>
      <c r="O75" s="4"/>
      <c r="P75" s="4"/>
    </row>
    <row r="76" spans="3:16" x14ac:dyDescent="0.25">
      <c r="C76" s="24"/>
      <c r="D76" s="24"/>
      <c r="L76" s="4"/>
      <c r="M76" s="4"/>
      <c r="N76" s="4"/>
      <c r="O76" s="4"/>
      <c r="P76" s="4"/>
    </row>
    <row r="77" spans="3:16" x14ac:dyDescent="0.25">
      <c r="C77" s="24"/>
      <c r="D77" s="24"/>
      <c r="L77" s="4"/>
      <c r="M77" s="4"/>
      <c r="N77" s="4"/>
      <c r="O77" s="4"/>
      <c r="P77" s="4"/>
    </row>
    <row r="78" spans="3:16" x14ac:dyDescent="0.25">
      <c r="C78" s="24"/>
      <c r="D78" s="24"/>
      <c r="L78" s="4"/>
      <c r="M78" s="4"/>
      <c r="N78" s="4"/>
      <c r="O78" s="4"/>
      <c r="P78" s="4"/>
    </row>
    <row r="79" spans="3:16" x14ac:dyDescent="0.25">
      <c r="C79" s="24"/>
      <c r="D79" s="24"/>
      <c r="L79" s="4"/>
      <c r="M79" s="4"/>
      <c r="N79" s="4"/>
      <c r="O79" s="4"/>
      <c r="P79" s="4"/>
    </row>
    <row r="80" spans="3:16" x14ac:dyDescent="0.25">
      <c r="C80" s="24"/>
      <c r="D80" s="24"/>
      <c r="L80" s="4"/>
      <c r="M80" s="4"/>
      <c r="N80" s="4"/>
      <c r="O80" s="4"/>
      <c r="P80" s="4"/>
    </row>
    <row r="81" spans="3:16" x14ac:dyDescent="0.25">
      <c r="C81" s="24"/>
      <c r="D81" s="24"/>
      <c r="L81" s="4"/>
      <c r="M81" s="4"/>
      <c r="N81" s="4"/>
      <c r="O81" s="4"/>
      <c r="P81" s="4"/>
    </row>
    <row r="82" spans="3:16" x14ac:dyDescent="0.25">
      <c r="C82" s="24"/>
      <c r="D82" s="24"/>
      <c r="L82" s="4"/>
      <c r="M82" s="4"/>
      <c r="N82" s="4"/>
      <c r="O82" s="4"/>
      <c r="P82" s="4"/>
    </row>
    <row r="83" spans="3:16" x14ac:dyDescent="0.25">
      <c r="C83" s="24"/>
      <c r="D83" s="24"/>
      <c r="L83" s="4"/>
      <c r="M83" s="4"/>
      <c r="N83" s="4"/>
      <c r="O83" s="4"/>
      <c r="P83" s="4"/>
    </row>
    <row r="84" spans="3:16" x14ac:dyDescent="0.25">
      <c r="C84" s="24"/>
      <c r="D84" s="24"/>
      <c r="L84" s="4"/>
      <c r="M84" s="4"/>
      <c r="N84" s="4"/>
      <c r="O84" s="4"/>
      <c r="P84" s="4"/>
    </row>
    <row r="85" spans="3:16" x14ac:dyDescent="0.25">
      <c r="C85" s="24"/>
      <c r="D85" s="24"/>
      <c r="L85" s="4"/>
      <c r="M85" s="4"/>
      <c r="N85" s="4"/>
      <c r="O85" s="4"/>
      <c r="P85" s="4"/>
    </row>
    <row r="86" spans="3:16" x14ac:dyDescent="0.25">
      <c r="C86" s="24"/>
      <c r="D86" s="24"/>
      <c r="L86" s="4"/>
      <c r="M86" s="4"/>
      <c r="N86" s="4"/>
      <c r="O86" s="4"/>
      <c r="P86" s="4"/>
    </row>
    <row r="87" spans="3:16" x14ac:dyDescent="0.25">
      <c r="C87" s="24"/>
      <c r="D87" s="24"/>
      <c r="L87" s="4"/>
      <c r="M87" s="4"/>
      <c r="N87" s="4"/>
      <c r="O87" s="4"/>
      <c r="P87" s="4"/>
    </row>
    <row r="88" spans="3:16" x14ac:dyDescent="0.25">
      <c r="C88" s="24"/>
      <c r="D88" s="24"/>
      <c r="L88" s="4"/>
      <c r="M88" s="4"/>
      <c r="N88" s="4"/>
      <c r="O88" s="4"/>
      <c r="P88" s="4"/>
    </row>
    <row r="89" spans="3:16" x14ac:dyDescent="0.25">
      <c r="C89" s="24"/>
      <c r="D89" s="24"/>
      <c r="L89" s="4"/>
      <c r="M89" s="4"/>
      <c r="N89" s="4"/>
      <c r="O89" s="4"/>
      <c r="P89" s="4"/>
    </row>
    <row r="90" spans="3:16" x14ac:dyDescent="0.25">
      <c r="C90" s="24"/>
      <c r="D90" s="24"/>
      <c r="L90" s="4"/>
      <c r="M90" s="4"/>
      <c r="N90" s="4"/>
      <c r="O90" s="4"/>
      <c r="P90" s="4"/>
    </row>
    <row r="91" spans="3:16" x14ac:dyDescent="0.25">
      <c r="C91" s="24"/>
      <c r="D91" s="24"/>
      <c r="L91" s="4"/>
      <c r="M91" s="4"/>
      <c r="N91" s="4"/>
      <c r="O91" s="4"/>
      <c r="P91" s="4"/>
    </row>
    <row r="92" spans="3:16" x14ac:dyDescent="0.25">
      <c r="C92" s="24"/>
      <c r="D92" s="24"/>
      <c r="L92" s="4"/>
      <c r="M92" s="4"/>
      <c r="N92" s="4"/>
      <c r="O92" s="4"/>
      <c r="P92" s="4"/>
    </row>
    <row r="93" spans="3:16" x14ac:dyDescent="0.25">
      <c r="C93" s="24"/>
      <c r="D93" s="24"/>
      <c r="L93" s="4"/>
      <c r="M93" s="4"/>
      <c r="N93" s="4"/>
      <c r="O93" s="4"/>
      <c r="P93" s="4"/>
    </row>
    <row r="94" spans="3:16" x14ac:dyDescent="0.25">
      <c r="C94" s="24"/>
      <c r="D94" s="24"/>
      <c r="L94" s="4"/>
      <c r="M94" s="4"/>
      <c r="N94" s="4"/>
      <c r="O94" s="4"/>
      <c r="P94" s="4"/>
    </row>
    <row r="95" spans="3:16" x14ac:dyDescent="0.25">
      <c r="C95" s="24"/>
      <c r="D95" s="24"/>
      <c r="L95" s="4"/>
      <c r="M95" s="4"/>
      <c r="N95" s="4"/>
      <c r="O95" s="4"/>
      <c r="P95" s="4"/>
    </row>
    <row r="96" spans="3:16" x14ac:dyDescent="0.25">
      <c r="C96" s="24"/>
      <c r="D96" s="24"/>
      <c r="L96" s="4"/>
      <c r="M96" s="4"/>
      <c r="N96" s="4"/>
      <c r="O96" s="4"/>
      <c r="P96" s="4"/>
    </row>
    <row r="97" spans="3:16" x14ac:dyDescent="0.25">
      <c r="C97" s="24"/>
      <c r="D97" s="24"/>
      <c r="L97" s="4"/>
      <c r="M97" s="4"/>
      <c r="N97" s="4"/>
      <c r="O97" s="4"/>
      <c r="P97" s="4"/>
    </row>
    <row r="98" spans="3:16" x14ac:dyDescent="0.25">
      <c r="C98" s="24"/>
      <c r="D98" s="24"/>
      <c r="L98" s="4"/>
      <c r="M98" s="4"/>
      <c r="N98" s="4"/>
      <c r="O98" s="4"/>
      <c r="P98" s="4"/>
    </row>
    <row r="99" spans="3:16" x14ac:dyDescent="0.25">
      <c r="C99" s="24"/>
      <c r="D99" s="24"/>
      <c r="L99" s="4"/>
      <c r="M99" s="4"/>
      <c r="N99" s="4"/>
      <c r="O99" s="4"/>
      <c r="P99" s="4"/>
    </row>
    <row r="100" spans="3:16" x14ac:dyDescent="0.25">
      <c r="C100" s="24"/>
      <c r="D100" s="24"/>
      <c r="L100" s="4"/>
      <c r="M100" s="4"/>
      <c r="N100" s="4"/>
      <c r="O100" s="4"/>
      <c r="P100" s="4"/>
    </row>
    <row r="101" spans="3:16" x14ac:dyDescent="0.25">
      <c r="C101" s="24"/>
      <c r="D101" s="24"/>
      <c r="L101" s="4"/>
      <c r="M101" s="4"/>
      <c r="N101" s="4"/>
      <c r="O101" s="4"/>
      <c r="P101" s="4"/>
    </row>
    <row r="102" spans="3:16" x14ac:dyDescent="0.25">
      <c r="C102" s="24"/>
      <c r="D102" s="24"/>
      <c r="L102" s="4"/>
      <c r="M102" s="4"/>
      <c r="N102" s="4"/>
      <c r="O102" s="4"/>
      <c r="P102" s="4"/>
    </row>
    <row r="103" spans="3:16" x14ac:dyDescent="0.25">
      <c r="C103" s="24"/>
      <c r="D103" s="24"/>
      <c r="L103" s="4"/>
      <c r="M103" s="4"/>
      <c r="N103" s="4"/>
      <c r="O103" s="4"/>
      <c r="P103" s="4"/>
    </row>
    <row r="104" spans="3:16" x14ac:dyDescent="0.25">
      <c r="C104" s="24"/>
      <c r="D104" s="24"/>
      <c r="L104" s="4"/>
      <c r="M104" s="4"/>
      <c r="N104" s="4"/>
      <c r="O104" s="4"/>
      <c r="P104" s="4"/>
    </row>
    <row r="105" spans="3:16" x14ac:dyDescent="0.25">
      <c r="C105" s="24"/>
      <c r="D105" s="24"/>
      <c r="L105" s="4"/>
      <c r="M105" s="4"/>
      <c r="N105" s="4"/>
      <c r="O105" s="4"/>
      <c r="P105" s="4"/>
    </row>
    <row r="106" spans="3:16" x14ac:dyDescent="0.25">
      <c r="C106" s="24"/>
      <c r="D106" s="24"/>
      <c r="L106" s="4"/>
      <c r="M106" s="4"/>
      <c r="N106" s="4"/>
      <c r="O106" s="4"/>
      <c r="P106" s="4"/>
    </row>
    <row r="107" spans="3:16" x14ac:dyDescent="0.25">
      <c r="C107" s="24"/>
      <c r="D107" s="24"/>
      <c r="L107" s="4"/>
      <c r="M107" s="4"/>
      <c r="N107" s="4"/>
      <c r="O107" s="4"/>
      <c r="P107" s="4"/>
    </row>
    <row r="108" spans="3:16" x14ac:dyDescent="0.25">
      <c r="C108" s="24"/>
      <c r="D108" s="24"/>
      <c r="L108" s="4"/>
      <c r="M108" s="4"/>
      <c r="N108" s="4"/>
      <c r="O108" s="4"/>
      <c r="P108" s="4"/>
    </row>
    <row r="109" spans="3:16" x14ac:dyDescent="0.25">
      <c r="C109" s="24"/>
      <c r="D109" s="24"/>
      <c r="L109" s="4"/>
      <c r="M109" s="4"/>
      <c r="N109" s="4"/>
      <c r="O109" s="4"/>
      <c r="P109" s="4"/>
    </row>
    <row r="110" spans="3:16" x14ac:dyDescent="0.25">
      <c r="C110" s="24"/>
      <c r="D110" s="24"/>
      <c r="L110" s="4"/>
      <c r="M110" s="4"/>
      <c r="N110" s="4"/>
      <c r="O110" s="4"/>
      <c r="P110" s="4"/>
    </row>
    <row r="111" spans="3:16" x14ac:dyDescent="0.25">
      <c r="C111" s="24"/>
      <c r="D111" s="24"/>
      <c r="L111" s="4"/>
      <c r="M111" s="4"/>
      <c r="N111" s="4"/>
      <c r="O111" s="4"/>
      <c r="P111" s="4"/>
    </row>
    <row r="112" spans="3:16" x14ac:dyDescent="0.25">
      <c r="C112" s="24"/>
      <c r="D112" s="24"/>
      <c r="L112" s="4"/>
      <c r="M112" s="4"/>
      <c r="N112" s="4"/>
      <c r="O112" s="4"/>
      <c r="P112" s="4"/>
    </row>
    <row r="113" spans="3:16" x14ac:dyDescent="0.25">
      <c r="C113" s="24"/>
      <c r="D113" s="24"/>
      <c r="L113" s="4"/>
      <c r="M113" s="4"/>
      <c r="N113" s="4"/>
      <c r="O113" s="4"/>
      <c r="P113" s="4"/>
    </row>
    <row r="114" spans="3:16" x14ac:dyDescent="0.25">
      <c r="C114" s="24"/>
      <c r="D114" s="24"/>
      <c r="L114" s="4"/>
      <c r="M114" s="4"/>
      <c r="N114" s="4"/>
      <c r="O114" s="4"/>
      <c r="P114" s="4"/>
    </row>
    <row r="115" spans="3:16" x14ac:dyDescent="0.25">
      <c r="C115" s="24"/>
      <c r="D115" s="24"/>
      <c r="L115" s="4"/>
      <c r="M115" s="4"/>
      <c r="N115" s="4"/>
      <c r="O115" s="4"/>
      <c r="P115" s="4"/>
    </row>
    <row r="116" spans="3:16" x14ac:dyDescent="0.25">
      <c r="C116" s="24"/>
      <c r="D116" s="24"/>
      <c r="L116" s="4"/>
      <c r="M116" s="4"/>
      <c r="N116" s="4"/>
      <c r="O116" s="4"/>
      <c r="P116" s="4"/>
    </row>
    <row r="117" spans="3:16" x14ac:dyDescent="0.25">
      <c r="C117" s="24"/>
      <c r="D117" s="24"/>
      <c r="L117" s="4"/>
      <c r="M117" s="4"/>
      <c r="N117" s="4"/>
      <c r="O117" s="4"/>
      <c r="P117" s="4"/>
    </row>
    <row r="118" spans="3:16" x14ac:dyDescent="0.25">
      <c r="C118" s="24"/>
      <c r="D118" s="24"/>
      <c r="L118" s="4"/>
      <c r="M118" s="4"/>
      <c r="N118" s="4"/>
      <c r="O118" s="4"/>
      <c r="P118" s="4"/>
    </row>
    <row r="119" spans="3:16" x14ac:dyDescent="0.25">
      <c r="C119" s="24"/>
      <c r="D119" s="24"/>
      <c r="L119" s="4"/>
      <c r="M119" s="4"/>
      <c r="N119" s="4"/>
      <c r="O119" s="4"/>
      <c r="P119" s="4"/>
    </row>
    <row r="120" spans="3:16" x14ac:dyDescent="0.25">
      <c r="C120" s="24"/>
      <c r="D120" s="24"/>
      <c r="L120" s="4"/>
      <c r="M120" s="4"/>
      <c r="N120" s="4"/>
      <c r="O120" s="4"/>
      <c r="P120" s="4"/>
    </row>
    <row r="121" spans="3:16" x14ac:dyDescent="0.25">
      <c r="C121" s="24"/>
      <c r="D121" s="24"/>
      <c r="L121" s="4"/>
      <c r="M121" s="4"/>
      <c r="N121" s="4"/>
      <c r="O121" s="4"/>
      <c r="P121" s="4"/>
    </row>
    <row r="122" spans="3:16" x14ac:dyDescent="0.25">
      <c r="C122" s="24"/>
      <c r="D122" s="24"/>
      <c r="L122" s="4"/>
      <c r="M122" s="4"/>
      <c r="N122" s="4"/>
      <c r="O122" s="4"/>
      <c r="P122" s="4"/>
    </row>
    <row r="123" spans="3:16" x14ac:dyDescent="0.25">
      <c r="C123" s="24"/>
      <c r="D123" s="24"/>
      <c r="L123" s="4"/>
      <c r="M123" s="4"/>
      <c r="N123" s="4"/>
      <c r="O123" s="4"/>
      <c r="P123" s="4"/>
    </row>
    <row r="124" spans="3:16" x14ac:dyDescent="0.25">
      <c r="C124" s="24"/>
      <c r="D124" s="24"/>
      <c r="L124" s="4"/>
      <c r="M124" s="4"/>
      <c r="N124" s="4"/>
      <c r="O124" s="4"/>
      <c r="P124" s="4"/>
    </row>
    <row r="125" spans="3:16" x14ac:dyDescent="0.25">
      <c r="C125" s="24"/>
      <c r="D125" s="24"/>
      <c r="L125" s="4"/>
      <c r="M125" s="4"/>
      <c r="N125" s="4"/>
      <c r="O125" s="4"/>
      <c r="P125" s="4"/>
    </row>
    <row r="126" spans="3:16" x14ac:dyDescent="0.25">
      <c r="C126" s="24"/>
      <c r="D126" s="24"/>
      <c r="L126" s="4"/>
      <c r="M126" s="4"/>
      <c r="N126" s="4"/>
      <c r="O126" s="4"/>
      <c r="P126" s="4"/>
    </row>
    <row r="127" spans="3:16" x14ac:dyDescent="0.25">
      <c r="C127" s="24"/>
      <c r="D127" s="24"/>
      <c r="L127" s="4"/>
      <c r="M127" s="4"/>
      <c r="N127" s="4"/>
      <c r="O127" s="4"/>
      <c r="P127" s="4"/>
    </row>
    <row r="128" spans="3:16" x14ac:dyDescent="0.25">
      <c r="C128" s="24"/>
      <c r="D128" s="24"/>
      <c r="L128" s="4"/>
      <c r="M128" s="4"/>
      <c r="N128" s="4"/>
      <c r="O128" s="4"/>
      <c r="P128" s="4"/>
    </row>
    <row r="129" spans="3:16" x14ac:dyDescent="0.25">
      <c r="C129" s="24"/>
      <c r="D129" s="24"/>
      <c r="L129" s="4"/>
      <c r="M129" s="4"/>
      <c r="N129" s="4"/>
      <c r="O129" s="4"/>
      <c r="P129" s="4"/>
    </row>
    <row r="130" spans="3:16" x14ac:dyDescent="0.25">
      <c r="C130" s="24"/>
      <c r="D130" s="24"/>
      <c r="L130" s="4"/>
      <c r="M130" s="4"/>
      <c r="N130" s="4"/>
      <c r="O130" s="4"/>
      <c r="P130" s="4"/>
    </row>
    <row r="131" spans="3:16" x14ac:dyDescent="0.25">
      <c r="C131" s="24"/>
      <c r="D131" s="24"/>
      <c r="L131" s="4"/>
      <c r="M131" s="4"/>
      <c r="N131" s="4"/>
      <c r="O131" s="4"/>
      <c r="P131" s="4"/>
    </row>
    <row r="132" spans="3:16" x14ac:dyDescent="0.25">
      <c r="C132" s="24"/>
      <c r="D132" s="24"/>
      <c r="L132" s="4"/>
      <c r="M132" s="4"/>
      <c r="N132" s="4"/>
      <c r="O132" s="4"/>
      <c r="P132" s="4"/>
    </row>
    <row r="133" spans="3:16" x14ac:dyDescent="0.25">
      <c r="C133" s="24"/>
      <c r="D133" s="24"/>
      <c r="L133" s="4"/>
      <c r="M133" s="4"/>
      <c r="N133" s="4"/>
      <c r="O133" s="4"/>
      <c r="P133" s="4"/>
    </row>
    <row r="134" spans="3:16" x14ac:dyDescent="0.25">
      <c r="C134" s="24"/>
      <c r="D134" s="24"/>
      <c r="L134" s="4"/>
      <c r="M134" s="4"/>
      <c r="N134" s="4"/>
      <c r="O134" s="4"/>
      <c r="P134" s="4"/>
    </row>
    <row r="135" spans="3:16" x14ac:dyDescent="0.25">
      <c r="C135" s="24"/>
      <c r="D135" s="24"/>
      <c r="L135" s="4"/>
      <c r="M135" s="4"/>
      <c r="N135" s="4"/>
      <c r="O135" s="4"/>
      <c r="P135" s="4"/>
    </row>
    <row r="136" spans="3:16" x14ac:dyDescent="0.25">
      <c r="C136" s="24"/>
      <c r="D136" s="24"/>
      <c r="L136" s="4"/>
      <c r="M136" s="4"/>
      <c r="N136" s="4"/>
      <c r="O136" s="4"/>
      <c r="P136" s="4"/>
    </row>
    <row r="137" spans="3:16" x14ac:dyDescent="0.25">
      <c r="C137" s="24"/>
      <c r="D137" s="24"/>
      <c r="L137" s="4"/>
      <c r="M137" s="4"/>
      <c r="N137" s="4"/>
      <c r="O137" s="4"/>
      <c r="P137" s="4"/>
    </row>
    <row r="138" spans="3:16" x14ac:dyDescent="0.25">
      <c r="C138" s="24"/>
      <c r="D138" s="24"/>
      <c r="L138" s="4"/>
      <c r="M138" s="4"/>
      <c r="N138" s="4"/>
      <c r="O138" s="4"/>
      <c r="P138" s="4"/>
    </row>
    <row r="139" spans="3:16" x14ac:dyDescent="0.25">
      <c r="C139" s="24"/>
      <c r="D139" s="24"/>
      <c r="L139" s="4"/>
      <c r="M139" s="4"/>
      <c r="N139" s="4"/>
      <c r="O139" s="4"/>
      <c r="P139" s="4"/>
    </row>
    <row r="140" spans="3:16" x14ac:dyDescent="0.25">
      <c r="C140" s="24"/>
      <c r="D140" s="24"/>
      <c r="L140" s="4"/>
      <c r="M140" s="4"/>
      <c r="N140" s="4"/>
      <c r="O140" s="4"/>
      <c r="P140" s="4"/>
    </row>
    <row r="141" spans="3:16" x14ac:dyDescent="0.25">
      <c r="C141" s="24"/>
      <c r="D141" s="24"/>
      <c r="L141" s="4"/>
      <c r="M141" s="4"/>
      <c r="N141" s="4"/>
      <c r="O141" s="4"/>
      <c r="P141" s="4"/>
    </row>
    <row r="142" spans="3:16" x14ac:dyDescent="0.25">
      <c r="C142" s="24"/>
      <c r="D142" s="24"/>
      <c r="L142" s="4"/>
      <c r="M142" s="4"/>
      <c r="N142" s="4"/>
      <c r="O142" s="4"/>
      <c r="P142" s="4"/>
    </row>
    <row r="143" spans="3:16" x14ac:dyDescent="0.25">
      <c r="C143" s="24"/>
      <c r="D143" s="24"/>
      <c r="L143" s="4"/>
      <c r="M143" s="4"/>
      <c r="N143" s="4"/>
      <c r="O143" s="4"/>
      <c r="P143" s="4"/>
    </row>
    <row r="144" spans="3:16" x14ac:dyDescent="0.25">
      <c r="C144" s="24"/>
      <c r="D144" s="24"/>
      <c r="L144" s="4"/>
      <c r="M144" s="4"/>
      <c r="N144" s="4"/>
      <c r="O144" s="4"/>
      <c r="P144" s="4"/>
    </row>
    <row r="145" spans="3:16" x14ac:dyDescent="0.25">
      <c r="C145" s="24"/>
      <c r="D145" s="24"/>
      <c r="L145" s="4"/>
      <c r="M145" s="4"/>
      <c r="N145" s="4"/>
      <c r="O145" s="4"/>
      <c r="P145" s="4"/>
    </row>
    <row r="146" spans="3:16" x14ac:dyDescent="0.25">
      <c r="C146" s="24"/>
      <c r="D146" s="24"/>
      <c r="L146" s="4"/>
      <c r="M146" s="4"/>
      <c r="N146" s="4"/>
      <c r="O146" s="4"/>
      <c r="P146" s="4"/>
    </row>
    <row r="147" spans="3:16" x14ac:dyDescent="0.25">
      <c r="C147" s="24"/>
      <c r="D147" s="24"/>
      <c r="L147" s="4"/>
      <c r="M147" s="4"/>
      <c r="N147" s="4"/>
      <c r="O147" s="4"/>
      <c r="P147" s="4"/>
    </row>
    <row r="148" spans="3:16" x14ac:dyDescent="0.25">
      <c r="C148" s="24"/>
      <c r="D148" s="24"/>
      <c r="L148" s="4"/>
      <c r="M148" s="4"/>
      <c r="N148" s="4"/>
      <c r="O148" s="4"/>
      <c r="P148" s="4"/>
    </row>
    <row r="149" spans="3:16" x14ac:dyDescent="0.25">
      <c r="C149" s="24"/>
      <c r="D149" s="24"/>
      <c r="L149" s="4"/>
      <c r="M149" s="4"/>
      <c r="N149" s="4"/>
      <c r="O149" s="4"/>
      <c r="P149" s="4"/>
    </row>
    <row r="150" spans="3:16" x14ac:dyDescent="0.25">
      <c r="C150" s="24"/>
      <c r="D150" s="24"/>
      <c r="L150" s="4"/>
      <c r="M150" s="4"/>
      <c r="N150" s="4"/>
      <c r="O150" s="4"/>
      <c r="P150" s="4"/>
    </row>
    <row r="151" spans="3:16" x14ac:dyDescent="0.25">
      <c r="C151" s="24"/>
      <c r="D151" s="24"/>
      <c r="L151" s="4"/>
      <c r="M151" s="4"/>
      <c r="N151" s="4"/>
      <c r="O151" s="4"/>
      <c r="P151" s="4"/>
    </row>
    <row r="152" spans="3:16" x14ac:dyDescent="0.25">
      <c r="C152" s="24"/>
      <c r="D152" s="24"/>
      <c r="L152" s="4"/>
      <c r="M152" s="4"/>
      <c r="N152" s="4"/>
      <c r="O152" s="4"/>
      <c r="P152" s="4"/>
    </row>
    <row r="153" spans="3:16" x14ac:dyDescent="0.25">
      <c r="C153" s="24"/>
      <c r="D153" s="24"/>
      <c r="L153" s="4"/>
      <c r="M153" s="4"/>
      <c r="N153" s="4"/>
      <c r="O153" s="4"/>
      <c r="P153" s="4"/>
    </row>
    <row r="154" spans="3:16" x14ac:dyDescent="0.25">
      <c r="C154" s="24"/>
      <c r="D154" s="24"/>
      <c r="L154" s="4"/>
      <c r="M154" s="4"/>
      <c r="N154" s="4"/>
      <c r="O154" s="4"/>
      <c r="P154" s="4"/>
    </row>
    <row r="155" spans="3:16" x14ac:dyDescent="0.25">
      <c r="C155" s="24"/>
      <c r="D155" s="24"/>
      <c r="L155" s="4"/>
      <c r="M155" s="4"/>
      <c r="N155" s="4"/>
      <c r="O155" s="4"/>
      <c r="P155" s="4"/>
    </row>
    <row r="156" spans="3:16" x14ac:dyDescent="0.25">
      <c r="C156" s="24"/>
      <c r="D156" s="24"/>
      <c r="L156" s="4"/>
      <c r="M156" s="4"/>
      <c r="N156" s="4"/>
      <c r="O156" s="4"/>
      <c r="P156" s="4"/>
    </row>
    <row r="157" spans="3:16" x14ac:dyDescent="0.25">
      <c r="C157" s="24"/>
      <c r="D157" s="24"/>
      <c r="L157" s="4"/>
      <c r="M157" s="4"/>
      <c r="N157" s="4"/>
      <c r="O157" s="4"/>
      <c r="P157" s="4"/>
    </row>
    <row r="158" spans="3:16" x14ac:dyDescent="0.25">
      <c r="C158" s="24"/>
      <c r="D158" s="24"/>
      <c r="L158" s="4"/>
      <c r="M158" s="4"/>
      <c r="N158" s="4"/>
      <c r="O158" s="4"/>
      <c r="P158" s="4"/>
    </row>
    <row r="159" spans="3:16" x14ac:dyDescent="0.25">
      <c r="C159" s="24"/>
      <c r="D159" s="24"/>
      <c r="L159" s="4"/>
      <c r="M159" s="4"/>
      <c r="N159" s="4"/>
      <c r="O159" s="4"/>
      <c r="P159" s="4"/>
    </row>
    <row r="160" spans="3:16" x14ac:dyDescent="0.25">
      <c r="C160" s="24"/>
      <c r="D160" s="24"/>
      <c r="L160" s="4"/>
      <c r="M160" s="4"/>
      <c r="N160" s="4"/>
      <c r="O160" s="4"/>
      <c r="P160" s="4"/>
    </row>
    <row r="161" spans="3:16" x14ac:dyDescent="0.25">
      <c r="C161" s="24"/>
      <c r="D161" s="24"/>
      <c r="L161" s="4"/>
      <c r="M161" s="4"/>
      <c r="N161" s="4"/>
      <c r="O161" s="4"/>
      <c r="P161" s="4"/>
    </row>
    <row r="162" spans="3:16" x14ac:dyDescent="0.25">
      <c r="C162" s="24"/>
      <c r="D162" s="24"/>
      <c r="L162" s="4"/>
      <c r="M162" s="4"/>
      <c r="N162" s="4"/>
      <c r="O162" s="4"/>
      <c r="P162" s="4"/>
    </row>
    <row r="163" spans="3:16" x14ac:dyDescent="0.25">
      <c r="C163" s="24"/>
      <c r="D163" s="24"/>
      <c r="L163" s="4"/>
      <c r="M163" s="4"/>
      <c r="N163" s="4"/>
      <c r="O163" s="4"/>
      <c r="P163" s="4"/>
    </row>
    <row r="164" spans="3:16" x14ac:dyDescent="0.25">
      <c r="C164" s="24"/>
      <c r="D164" s="24"/>
      <c r="L164" s="4"/>
      <c r="M164" s="4"/>
      <c r="N164" s="4"/>
      <c r="O164" s="4"/>
      <c r="P164" s="4"/>
    </row>
    <row r="165" spans="3:16" x14ac:dyDescent="0.25">
      <c r="C165" s="24"/>
      <c r="D165" s="24"/>
      <c r="L165" s="4"/>
      <c r="M165" s="4"/>
      <c r="N165" s="4"/>
      <c r="O165" s="4"/>
      <c r="P165" s="4"/>
    </row>
    <row r="166" spans="3:16" x14ac:dyDescent="0.25">
      <c r="C166" s="24"/>
      <c r="D166" s="24"/>
      <c r="L166" s="4"/>
      <c r="M166" s="4"/>
      <c r="N166" s="4"/>
      <c r="O166" s="4"/>
      <c r="P166" s="4"/>
    </row>
    <row r="167" spans="3:16" x14ac:dyDescent="0.25">
      <c r="C167" s="24"/>
      <c r="D167" s="24"/>
      <c r="L167" s="4"/>
      <c r="M167" s="4"/>
      <c r="N167" s="4"/>
      <c r="O167" s="4"/>
      <c r="P167" s="4"/>
    </row>
    <row r="168" spans="3:16" x14ac:dyDescent="0.25">
      <c r="C168" s="24"/>
      <c r="D168" s="24"/>
      <c r="L168" s="4"/>
      <c r="M168" s="4"/>
      <c r="N168" s="4"/>
      <c r="O168" s="4"/>
      <c r="P168" s="4"/>
    </row>
    <row r="169" spans="3:16" x14ac:dyDescent="0.25">
      <c r="C169" s="24"/>
      <c r="D169" s="24"/>
      <c r="L169" s="4"/>
      <c r="M169" s="4"/>
      <c r="N169" s="4"/>
      <c r="O169" s="4"/>
      <c r="P169" s="4"/>
    </row>
    <row r="170" spans="3:16" x14ac:dyDescent="0.25">
      <c r="C170" s="24"/>
      <c r="D170" s="24"/>
      <c r="L170" s="4"/>
      <c r="M170" s="4"/>
      <c r="N170" s="4"/>
      <c r="O170" s="4"/>
      <c r="P170" s="4"/>
    </row>
    <row r="171" spans="3:16" x14ac:dyDescent="0.25">
      <c r="C171" s="24"/>
      <c r="D171" s="24"/>
      <c r="L171" s="4"/>
      <c r="M171" s="4"/>
      <c r="N171" s="4"/>
      <c r="O171" s="4"/>
      <c r="P171" s="4"/>
    </row>
    <row r="172" spans="3:16" x14ac:dyDescent="0.25">
      <c r="C172" s="24"/>
      <c r="D172" s="24"/>
      <c r="L172" s="4"/>
      <c r="M172" s="4"/>
      <c r="N172" s="4"/>
      <c r="O172" s="4"/>
      <c r="P172" s="4"/>
    </row>
    <row r="173" spans="3:16" x14ac:dyDescent="0.25">
      <c r="C173" s="24"/>
      <c r="D173" s="24"/>
      <c r="L173" s="4"/>
      <c r="M173" s="4"/>
      <c r="N173" s="4"/>
      <c r="O173" s="4"/>
      <c r="P173" s="4"/>
    </row>
    <row r="174" spans="3:16" x14ac:dyDescent="0.25">
      <c r="C174" s="24"/>
      <c r="D174" s="24"/>
      <c r="L174" s="4"/>
      <c r="M174" s="4"/>
      <c r="N174" s="4"/>
      <c r="O174" s="4"/>
      <c r="P174" s="4"/>
    </row>
    <row r="175" spans="3:16" x14ac:dyDescent="0.25">
      <c r="C175" s="24"/>
      <c r="D175" s="24"/>
      <c r="L175" s="4"/>
      <c r="M175" s="4"/>
      <c r="N175" s="4"/>
      <c r="O175" s="4"/>
      <c r="P175" s="4"/>
    </row>
    <row r="176" spans="3:16" x14ac:dyDescent="0.25">
      <c r="C176" s="24"/>
      <c r="D176" s="24"/>
      <c r="L176" s="4"/>
      <c r="M176" s="4"/>
      <c r="N176" s="4"/>
      <c r="O176" s="4"/>
      <c r="P176" s="4"/>
    </row>
    <row r="177" spans="3:16" x14ac:dyDescent="0.25">
      <c r="C177" s="24"/>
      <c r="D177" s="24"/>
      <c r="L177" s="4"/>
      <c r="M177" s="4"/>
      <c r="N177" s="4"/>
      <c r="O177" s="4"/>
      <c r="P177" s="4"/>
    </row>
    <row r="178" spans="3:16" x14ac:dyDescent="0.25">
      <c r="C178" s="24"/>
      <c r="D178" s="24"/>
      <c r="L178" s="4"/>
      <c r="M178" s="4"/>
      <c r="N178" s="4"/>
      <c r="O178" s="4"/>
      <c r="P178" s="4"/>
    </row>
    <row r="179" spans="3:16" x14ac:dyDescent="0.25">
      <c r="C179" s="24"/>
      <c r="D179" s="24"/>
      <c r="L179" s="4"/>
      <c r="M179" s="4"/>
      <c r="N179" s="4"/>
      <c r="O179" s="4"/>
      <c r="P179" s="4"/>
    </row>
    <row r="180" spans="3:16" x14ac:dyDescent="0.25">
      <c r="C180" s="24"/>
      <c r="D180" s="24"/>
      <c r="L180" s="4"/>
      <c r="M180" s="4"/>
      <c r="N180" s="4"/>
      <c r="O180" s="4"/>
      <c r="P180" s="4"/>
    </row>
    <row r="181" spans="3:16" x14ac:dyDescent="0.25">
      <c r="C181" s="24"/>
      <c r="D181" s="24"/>
    </row>
    <row r="182" spans="3:16" x14ac:dyDescent="0.25">
      <c r="C182" s="24"/>
      <c r="D182" s="24"/>
    </row>
    <row r="183" spans="3:16" x14ac:dyDescent="0.25">
      <c r="C183" s="24"/>
      <c r="D183" s="24"/>
    </row>
    <row r="184" spans="3:16" x14ac:dyDescent="0.25">
      <c r="C184" s="24"/>
      <c r="D184" s="24"/>
    </row>
    <row r="185" spans="3:16" x14ac:dyDescent="0.25">
      <c r="C185" s="24"/>
      <c r="D185" s="24"/>
    </row>
  </sheetData>
  <sortState xmlns:xlrd2="http://schemas.microsoft.com/office/spreadsheetml/2017/richdata2" ref="A2:AF16">
    <sortCondition ref="L2:L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9E46-9066-4B81-BCA9-97BE129DFEB6}">
  <dimension ref="A1:AE164"/>
  <sheetViews>
    <sheetView showZeros="0" workbookViewId="0">
      <pane ySplit="900" activePane="bottomLeft"/>
      <selection activeCell="AC1" sqref="AC1:AC1048576"/>
      <selection pane="bottomLeft" activeCell="B1" sqref="B1"/>
    </sheetView>
  </sheetViews>
  <sheetFormatPr baseColWidth="10" defaultRowHeight="15" x14ac:dyDescent="0.25"/>
  <cols>
    <col min="1" max="1" width="3.85546875" style="2" customWidth="1"/>
    <col min="2" max="2" width="23.140625" style="1" customWidth="1"/>
    <col min="3" max="4" width="10.140625" customWidth="1"/>
    <col min="5" max="5" width="17.85546875" style="1" customWidth="1"/>
    <col min="6" max="6" width="7.42578125" style="1" customWidth="1"/>
    <col min="7" max="7" width="12.28515625" customWidth="1"/>
    <col min="8" max="11" width="8.5703125" style="2" customWidth="1"/>
    <col min="12" max="16" width="7.140625" style="2" customWidth="1"/>
    <col min="17" max="24" width="4.28515625" style="2" customWidth="1"/>
    <col min="25" max="28" width="8.5703125" style="2" customWidth="1"/>
    <col min="29" max="29" width="32.5703125" customWidth="1"/>
  </cols>
  <sheetData>
    <row r="1" spans="1:31" s="3" customFormat="1" ht="30" customHeight="1" x14ac:dyDescent="0.25">
      <c r="A1" s="9" t="s">
        <v>2</v>
      </c>
      <c r="B1" s="8" t="s">
        <v>0</v>
      </c>
      <c r="C1" s="10" t="s">
        <v>485</v>
      </c>
      <c r="D1" s="10" t="s">
        <v>486</v>
      </c>
      <c r="E1" s="8" t="s">
        <v>4</v>
      </c>
      <c r="F1" s="8" t="s">
        <v>2</v>
      </c>
      <c r="G1" s="7" t="s">
        <v>36</v>
      </c>
      <c r="H1" s="10" t="s">
        <v>122</v>
      </c>
      <c r="I1" s="10" t="s">
        <v>123</v>
      </c>
      <c r="J1" s="10" t="s">
        <v>124</v>
      </c>
      <c r="K1" s="10" t="s">
        <v>250</v>
      </c>
      <c r="L1" s="9" t="s">
        <v>3</v>
      </c>
      <c r="M1" s="9" t="s">
        <v>46</v>
      </c>
      <c r="N1" s="9" t="s">
        <v>195</v>
      </c>
      <c r="O1" s="9" t="s">
        <v>392</v>
      </c>
      <c r="P1" s="9" t="s">
        <v>389</v>
      </c>
      <c r="Q1" s="10" t="s">
        <v>200</v>
      </c>
      <c r="R1" s="10" t="s">
        <v>199</v>
      </c>
      <c r="S1" s="10" t="s">
        <v>368</v>
      </c>
      <c r="T1" s="10" t="s">
        <v>238</v>
      </c>
      <c r="U1" s="10" t="s">
        <v>239</v>
      </c>
      <c r="V1" s="10" t="s">
        <v>156</v>
      </c>
      <c r="W1" s="9" t="s">
        <v>155</v>
      </c>
      <c r="X1" s="9" t="s">
        <v>101</v>
      </c>
      <c r="Y1" s="10" t="s">
        <v>125</v>
      </c>
      <c r="Z1" s="10" t="s">
        <v>126</v>
      </c>
      <c r="AA1" s="10" t="s">
        <v>11</v>
      </c>
      <c r="AB1" s="10" t="s">
        <v>308</v>
      </c>
      <c r="AC1" s="56" t="s">
        <v>108</v>
      </c>
    </row>
    <row r="2" spans="1:31" x14ac:dyDescent="0.25">
      <c r="A2" s="2">
        <f>IF(ALL!$V23="X",ALL!A23,"")</f>
        <v>22</v>
      </c>
      <c r="B2" s="1" t="str">
        <f>IF(ALL!$V23="X",ALL!B23,"")</f>
        <v>Vendrell</v>
      </c>
      <c r="C2" s="24">
        <f>IF(ALL!$V23="X",ALL!C23,"")</f>
        <v>41.179361999999998</v>
      </c>
      <c r="D2" s="24">
        <f>IF(ALL!$V23="X",ALL!D23,"")</f>
        <v>1.525719</v>
      </c>
      <c r="E2" s="1" t="str">
        <f>IF(ALL!$V23="X",ALL!E23,"")</f>
        <v>Palfuriana</v>
      </c>
      <c r="F2" s="1">
        <f>IF(ALL!$V23="X",ALL!F23,"")</f>
        <v>430</v>
      </c>
      <c r="G2" t="str">
        <f>IF(ALL!$V23="X",ALL!G23,"")</f>
        <v>Spain E</v>
      </c>
      <c r="H2" s="2">
        <f>IF(ALL!$V23="X",ALL!H23,"")</f>
        <v>205</v>
      </c>
      <c r="I2" s="2">
        <f>IF(ALL!$V23="X",ALL!I23,"")</f>
        <v>250</v>
      </c>
      <c r="J2" s="2">
        <f>IF(ALL!$V23="X",ALL!J23,"")</f>
        <v>120</v>
      </c>
      <c r="K2" s="26">
        <f>IF(ALL!$V23="X",ALL!K23,"")</f>
        <v>0</v>
      </c>
      <c r="L2" s="4">
        <f>IF(ALL!$V23="X",ALL!L23,"")</f>
        <v>0.82</v>
      </c>
      <c r="M2" s="4">
        <f>IF(ALL!$V23="X",ALL!M23,"")</f>
        <v>0.48</v>
      </c>
      <c r="N2" s="4">
        <f>IF(ALL!$V23="X",ALL!N23,"")</f>
        <v>0.58536585365853655</v>
      </c>
      <c r="O2" s="4" t="str">
        <f>IF(ALL!$V23="X",ALL!O23,"")</f>
        <v/>
      </c>
      <c r="P2" s="4"/>
      <c r="Q2" s="2" t="str">
        <f>IF(ALL!$V23="X",ALL!Q23,"")</f>
        <v>X</v>
      </c>
      <c r="R2" s="2">
        <f>IF(ALL!$V23="X",ALL!R23,"")</f>
        <v>0</v>
      </c>
      <c r="S2" s="2">
        <f>IF(ALL!$V23="X",ALL!S23,"")</f>
        <v>0</v>
      </c>
      <c r="T2" s="2">
        <f>IF(ALL!$V23="X",ALL!T23,"")</f>
        <v>0</v>
      </c>
      <c r="U2" s="2">
        <f>IF(ALL!$V23="X",ALL!U23,"")</f>
        <v>0</v>
      </c>
      <c r="V2" s="2" t="str">
        <f>IF(ALL!$V23="X",ALL!V23,"")</f>
        <v>X</v>
      </c>
      <c r="W2" s="2">
        <f>IF(ALL!$V23="X",ALL!W23,"")</f>
        <v>0</v>
      </c>
      <c r="X2" s="2" t="str">
        <f>IF(ALL!$V23="X",ALL!X23,"")</f>
        <v>Sd</v>
      </c>
      <c r="Y2" s="2">
        <f>IF(ALL!$V23="X",ALL!Y23,"")</f>
        <v>75</v>
      </c>
      <c r="Z2" s="2">
        <f>IF(ALL!$V23="X",ALL!Z23,"")</f>
        <v>346</v>
      </c>
      <c r="AA2" s="2">
        <f>IF(ALL!$V23="X",ALL!AA23,"")</f>
        <v>78</v>
      </c>
      <c r="AB2" s="2">
        <f>IF(ALL!$V23="X",ALL!AB23,"")</f>
        <v>0</v>
      </c>
      <c r="AC2">
        <f>IF(ALL!$V23="X",ALL!AC23,"")</f>
        <v>0</v>
      </c>
      <c r="AD2" s="25"/>
      <c r="AE2" s="25"/>
    </row>
    <row r="3" spans="1:31" x14ac:dyDescent="0.25">
      <c r="A3" s="2">
        <f>IF(ALL!$V14="X",ALL!A14,"")</f>
        <v>13</v>
      </c>
      <c r="B3" s="1" t="str">
        <f>IF(ALL!$V14="X",ALL!B14,"")</f>
        <v>Xilxes S</v>
      </c>
      <c r="C3" s="24">
        <f>IF(ALL!$V14="X",ALL!C14,"")</f>
        <v>39.764127000000002</v>
      </c>
      <c r="D3" s="24">
        <f>IF(ALL!$V14="X",ALL!D14,"")</f>
        <v>-0.15673999999999999</v>
      </c>
      <c r="E3" s="1" t="str">
        <f>IF(ALL!$V14="X",ALL!E14,"")</f>
        <v>-</v>
      </c>
      <c r="F3" s="1" t="str">
        <f>IF(ALL!$V14="X",ALL!F14,"")</f>
        <v>-</v>
      </c>
      <c r="G3" t="str">
        <f>IF(ALL!$V14="X",ALL!G14,"")</f>
        <v>Spain E</v>
      </c>
      <c r="H3" s="2">
        <f>IF(ALL!$V14="X",ALL!H14,"")</f>
        <v>150</v>
      </c>
      <c r="I3" s="2">
        <f>IF(ALL!$V14="X",ALL!I14,"")</f>
        <v>180</v>
      </c>
      <c r="J3" s="2">
        <f>IF(ALL!$V14="X",ALL!J14,"")</f>
        <v>35</v>
      </c>
      <c r="K3" s="2">
        <f>IF(ALL!$V14="X",ALL!K14,"")</f>
        <v>0</v>
      </c>
      <c r="L3" s="4">
        <f>IF(ALL!$V14="X",ALL!L14,"")</f>
        <v>0.83333333333333337</v>
      </c>
      <c r="M3" s="4">
        <f>IF(ALL!$V14="X",ALL!M14,"")</f>
        <v>0.19444444444444445</v>
      </c>
      <c r="N3" s="4">
        <f>IF(ALL!$V14="X",ALL!N14,"")</f>
        <v>0.23333333333333334</v>
      </c>
      <c r="O3" s="4" t="str">
        <f>IF(ALL!$V14="X",ALL!O14,"")</f>
        <v/>
      </c>
      <c r="P3" s="4"/>
      <c r="Q3" s="2" t="str">
        <f>IF(ALL!$V14="X",ALL!Q14,"")</f>
        <v>X</v>
      </c>
      <c r="R3" s="2">
        <f>IF(ALL!$V14="X",ALL!R14,"")</f>
        <v>0</v>
      </c>
      <c r="S3" s="2">
        <f>IF(ALL!$V14="X",ALL!S14,"")</f>
        <v>0</v>
      </c>
      <c r="T3" s="2">
        <f>IF(ALL!$V14="X",ALL!T14,"")</f>
        <v>0</v>
      </c>
      <c r="U3" s="2">
        <f>IF(ALL!$V14="X",ALL!U14,"")</f>
        <v>0</v>
      </c>
      <c r="V3" s="2" t="str">
        <f>IF(ALL!$V14="X",ALL!V14,"")</f>
        <v>X</v>
      </c>
      <c r="W3" s="2">
        <f>IF(ALL!$V14="X",ALL!W14,"")</f>
        <v>0</v>
      </c>
      <c r="X3" s="6" t="str">
        <f>IF(ALL!$V14="X",ALL!X14,"")</f>
        <v>Sd</v>
      </c>
      <c r="Y3" s="6">
        <f>IF(ALL!$V14="X",ALL!Y14,"")</f>
        <v>25</v>
      </c>
      <c r="Z3" s="6">
        <f>IF(ALL!$V14="X",ALL!Z14,"")</f>
        <v>300</v>
      </c>
      <c r="AA3" s="6">
        <f>IF(ALL!$V14="X",ALL!AA14,"")</f>
        <v>30</v>
      </c>
      <c r="AB3" s="6">
        <f>IF(ALL!$V14="X",ALL!AB14,"")</f>
        <v>0</v>
      </c>
      <c r="AC3">
        <f>IF(ALL!$V14="X",ALL!AC14,"")</f>
        <v>0</v>
      </c>
      <c r="AD3" s="1"/>
      <c r="AE3" s="25"/>
    </row>
    <row r="4" spans="1:31" x14ac:dyDescent="0.25">
      <c r="A4" s="2">
        <f>IF(ALL!$V24="X",ALL!A24,"")</f>
        <v>23</v>
      </c>
      <c r="B4" s="1" t="str">
        <f>IF(ALL!$V24="X",ALL!B24,"")</f>
        <v>Villanova</v>
      </c>
      <c r="C4" s="24">
        <f>IF(ALL!$V24="X",ALL!C24,"")</f>
        <v>41.211464999999997</v>
      </c>
      <c r="D4" s="24">
        <f>IF(ALL!$V24="X",ALL!D24,"")</f>
        <v>1.718413</v>
      </c>
      <c r="E4" s="5" t="str">
        <f>IF(ALL!$V24="X",ALL!E24,"")</f>
        <v>-</v>
      </c>
      <c r="F4" s="1" t="str">
        <f>IF(ALL!$V24="X",ALL!F24,"")</f>
        <v>-</v>
      </c>
      <c r="G4" t="str">
        <f>IF(ALL!$V24="X",ALL!G24,"")</f>
        <v>Spain E</v>
      </c>
      <c r="H4" s="2">
        <f>IF(ALL!$V24="X",ALL!H24,"")</f>
        <v>200</v>
      </c>
      <c r="I4" s="2">
        <f>IF(ALL!$V24="X",ALL!I24,"")</f>
        <v>230</v>
      </c>
      <c r="J4" s="2">
        <f>IF(ALL!$V24="X",ALL!J24,"")</f>
        <v>50</v>
      </c>
      <c r="K4" s="2">
        <f>IF(ALL!$V24="X",ALL!K24,"")</f>
        <v>0</v>
      </c>
      <c r="L4" s="4">
        <f>IF(ALL!$V24="X",ALL!L24,"")</f>
        <v>0.86956521739130432</v>
      </c>
      <c r="M4" s="4">
        <f>IF(ALL!$V24="X",ALL!M24,"")</f>
        <v>0.21739130434782608</v>
      </c>
      <c r="N4" s="4">
        <f>IF(ALL!$V24="X",ALL!N24,"")</f>
        <v>0.25</v>
      </c>
      <c r="O4" s="4" t="str">
        <f>IF(ALL!$V24="X",ALL!O24,"")</f>
        <v/>
      </c>
      <c r="P4" s="4"/>
      <c r="Q4" s="2" t="str">
        <f>IF(ALL!$V24="X",ALL!Q24,"")</f>
        <v>X</v>
      </c>
      <c r="R4" s="2">
        <f>IF(ALL!$V24="X",ALL!R24,"")</f>
        <v>0</v>
      </c>
      <c r="S4" s="2">
        <f>IF(ALL!$V24="X",ALL!S24,"")</f>
        <v>0</v>
      </c>
      <c r="T4" s="2">
        <f>IF(ALL!$V24="X",ALL!T24,"")</f>
        <v>0</v>
      </c>
      <c r="U4" s="2">
        <f>IF(ALL!$V24="X",ALL!U24,"")</f>
        <v>0</v>
      </c>
      <c r="V4" s="2" t="str">
        <f>IF(ALL!$V24="X",ALL!V24,"")</f>
        <v>X</v>
      </c>
      <c r="W4" s="2">
        <f>IF(ALL!$V24="X",ALL!W24,"")</f>
        <v>0</v>
      </c>
      <c r="X4" s="6" t="str">
        <f>IF(ALL!$V24="X",ALL!X24,"")</f>
        <v>Sd</v>
      </c>
      <c r="Y4" s="6">
        <f>IF(ALL!$V24="X",ALL!Y24,"")</f>
        <v>75</v>
      </c>
      <c r="Z4" s="6">
        <f>IF(ALL!$V24="X",ALL!Z24,"")</f>
        <v>348</v>
      </c>
      <c r="AA4" s="2">
        <f>IF(ALL!$V24="X",ALL!AA24,"")</f>
        <v>72</v>
      </c>
      <c r="AB4" s="2">
        <f>IF(ALL!$V24="X",ALL!AB24,"")</f>
        <v>0</v>
      </c>
      <c r="AC4">
        <f>IF(ALL!$V24="X",ALL!AC24,"")</f>
        <v>0</v>
      </c>
      <c r="AD4" s="1"/>
    </row>
    <row r="5" spans="1:31" x14ac:dyDescent="0.25">
      <c r="A5" s="2">
        <f>IF(ALL!$V9="X",ALL!A9,"")</f>
        <v>8</v>
      </c>
      <c r="B5" s="1" t="str">
        <f>IF(ALL!$V9="X",ALL!B9,"")</f>
        <v>Alicante</v>
      </c>
      <c r="C5" s="24">
        <f>IF(ALL!$V9="X",ALL!C9,"")</f>
        <v>38.347613000000003</v>
      </c>
      <c r="D5" s="24">
        <f>IF(ALL!$V9="X",ALL!D9,"")</f>
        <v>-0.47301199999999999</v>
      </c>
      <c r="E5" s="5" t="str">
        <f>IF(ALL!$V9="X",ALL!E9,"")</f>
        <v>Lucentum</v>
      </c>
      <c r="F5" s="5">
        <f>IF(ALL!$V9="X",ALL!F9,"")</f>
        <v>397</v>
      </c>
      <c r="G5" t="str">
        <f>IF(ALL!$V9="X",ALL!G9,"")</f>
        <v>Spain E</v>
      </c>
      <c r="H5" s="2">
        <f>IF(ALL!$V9="X",ALL!H9,"")</f>
        <v>170</v>
      </c>
      <c r="I5" s="2">
        <f>IF(ALL!$V9="X",ALL!I9,"")</f>
        <v>170</v>
      </c>
      <c r="J5" s="2">
        <f>IF(ALL!$V9="X",ALL!J9,"")</f>
        <v>20</v>
      </c>
      <c r="K5" s="2">
        <f>IF(ALL!$V9="X",ALL!K9,"")</f>
        <v>0</v>
      </c>
      <c r="L5" s="4">
        <f>IF(ALL!$V9="X",ALL!L9,"")</f>
        <v>1</v>
      </c>
      <c r="M5" s="4">
        <f>IF(ALL!$V9="X",ALL!M9,"")</f>
        <v>0.11764705882352941</v>
      </c>
      <c r="N5" s="4">
        <f>IF(ALL!$V9="X",ALL!N9,"")</f>
        <v>0.11764705882352941</v>
      </c>
      <c r="O5" s="4" t="str">
        <f>IF(ALL!$V9="X",ALL!O9,"")</f>
        <v/>
      </c>
      <c r="P5" s="4"/>
      <c r="Q5" s="2" t="str">
        <f>IF(ALL!$V9="X",ALL!Q9,"")</f>
        <v>X</v>
      </c>
      <c r="R5" s="2">
        <f>IF(ALL!$V9="X",ALL!R9,"")</f>
        <v>0</v>
      </c>
      <c r="S5" s="2">
        <f>IF(ALL!$V9="X",ALL!S9,"")</f>
        <v>0</v>
      </c>
      <c r="T5" s="2">
        <f>IF(ALL!$V9="X",ALL!T9,"")</f>
        <v>0</v>
      </c>
      <c r="U5" s="2">
        <f>IF(ALL!$V9="X",ALL!U9,"")</f>
        <v>0</v>
      </c>
      <c r="V5" s="2" t="str">
        <f>IF(ALL!$V9="X",ALL!V9,"")</f>
        <v>X</v>
      </c>
      <c r="W5" s="2">
        <f>IF(ALL!$V9="X",ALL!W9,"")</f>
        <v>0</v>
      </c>
      <c r="X5" s="6" t="str">
        <f>IF(ALL!$V9="X",ALL!X9,"")</f>
        <v>Sd</v>
      </c>
      <c r="Y5" s="6">
        <f>IF(ALL!$V9="X",ALL!Y9,"")</f>
        <v>43</v>
      </c>
      <c r="Z5" s="6">
        <f>IF(ALL!$V9="X",ALL!Z9,"")</f>
        <v>313</v>
      </c>
      <c r="AA5" s="6">
        <f>IF(ALL!$V9="X",ALL!AA9,"")</f>
        <v>51</v>
      </c>
      <c r="AB5" s="6">
        <f>IF(ALL!$V9="X",ALL!AB9,"")</f>
        <v>0</v>
      </c>
      <c r="AC5">
        <f>IF(ALL!$V9="X",ALL!AC9,"")</f>
        <v>0</v>
      </c>
      <c r="AD5" s="25"/>
      <c r="AE5" s="25"/>
    </row>
    <row r="6" spans="1:31" x14ac:dyDescent="0.25">
      <c r="A6" s="2">
        <f>IF(ALL!$V17="X",ALL!A17,"")</f>
        <v>16</v>
      </c>
      <c r="B6" s="1" t="str">
        <f>IF(ALL!$V17="X",ALL!B17,"")</f>
        <v>Castellon</v>
      </c>
      <c r="C6" s="24">
        <f>IF(ALL!$V17="X",ALL!C17,"")</f>
        <v>39.937550000000002</v>
      </c>
      <c r="D6" s="24">
        <f>IF(ALL!$V17="X",ALL!D17,"")</f>
        <v>2.0300000000000001E-3</v>
      </c>
      <c r="E6" s="5" t="str">
        <f>IF(ALL!$V17="X",ALL!E17,"")</f>
        <v>-</v>
      </c>
      <c r="F6" s="5">
        <f>IF(ALL!$V17="X",ALL!F17,"")</f>
        <v>414</v>
      </c>
      <c r="G6" t="str">
        <f>IF(ALL!$V17="X",ALL!G17,"")</f>
        <v>Spain E</v>
      </c>
      <c r="H6" s="2">
        <f>IF(ALL!$V17="X",ALL!H17,"")</f>
        <v>145</v>
      </c>
      <c r="I6" s="2">
        <f>IF(ALL!$V17="X",ALL!I17,"")</f>
        <v>145</v>
      </c>
      <c r="J6" s="2">
        <f>IF(ALL!$V17="X",ALL!J17,"")</f>
        <v>77</v>
      </c>
      <c r="K6" s="2">
        <f>IF(ALL!$V17="X",ALL!K17,"")</f>
        <v>0</v>
      </c>
      <c r="L6" s="4">
        <f>IF(ALL!$V17="X",ALL!L17,"")</f>
        <v>1</v>
      </c>
      <c r="M6" s="4">
        <f>IF(ALL!$V17="X",ALL!M17,"")</f>
        <v>0.53103448275862064</v>
      </c>
      <c r="N6" s="4">
        <f>IF(ALL!$V17="X",ALL!N17,"")</f>
        <v>0.53103448275862064</v>
      </c>
      <c r="O6" s="4" t="str">
        <f>IF(ALL!$V17="X",ALL!O17,"")</f>
        <v/>
      </c>
      <c r="P6" s="4"/>
      <c r="Q6" s="2" t="str">
        <f>IF(ALL!$V17="X",ALL!Q17,"")</f>
        <v>X</v>
      </c>
      <c r="R6" s="2">
        <f>IF(ALL!$V17="X",ALL!R17,"")</f>
        <v>0</v>
      </c>
      <c r="S6" s="2">
        <f>IF(ALL!$V17="X",ALL!S17,"")</f>
        <v>0</v>
      </c>
      <c r="T6" s="2">
        <f>IF(ALL!$V17="X",ALL!T17,"")</f>
        <v>0</v>
      </c>
      <c r="U6" s="2">
        <f>IF(ALL!$V17="X",ALL!U17,"")</f>
        <v>0</v>
      </c>
      <c r="V6" s="2" t="str">
        <f>IF(ALL!$V17="X",ALL!V17,"")</f>
        <v>X</v>
      </c>
      <c r="W6" s="2">
        <f>IF(ALL!$V17="X",ALL!W17,"")</f>
        <v>0</v>
      </c>
      <c r="X6" s="2" t="str">
        <f>IF(ALL!$V17="X",ALL!X17,"")</f>
        <v>Sd</v>
      </c>
      <c r="Y6" s="2">
        <f>IF(ALL!$V17="X",ALL!Y17,"")</f>
        <v>5</v>
      </c>
      <c r="Z6" s="2">
        <f>IF(ALL!$V17="X",ALL!Z17,"")</f>
        <v>273</v>
      </c>
      <c r="AA6" s="2">
        <f>IF(ALL!$V17="X",ALL!AA17,"")</f>
        <v>10</v>
      </c>
      <c r="AB6" s="2">
        <f>IF(ALL!$V17="X",ALL!AB17,"")</f>
        <v>0</v>
      </c>
      <c r="AC6">
        <f>IF(ALL!$V17="X",ALL!AC17,"")</f>
        <v>0</v>
      </c>
      <c r="AD6" s="25"/>
      <c r="AE6" s="25"/>
    </row>
    <row r="7" spans="1:31" x14ac:dyDescent="0.25">
      <c r="A7" s="2">
        <f>IF(ALL!$V30="X",ALL!A30,"")</f>
        <v>29</v>
      </c>
      <c r="B7" s="1" t="str">
        <f>IF(ALL!$V30="X",ALL!B30,"")</f>
        <v>Valras N</v>
      </c>
      <c r="C7" s="24">
        <f>IF(ALL!$V30="X",ALL!C30,"")</f>
        <v>43.243169999999999</v>
      </c>
      <c r="D7" s="24">
        <f>IF(ALL!$V30="X",ALL!D30,"")</f>
        <v>3.2918599999999998</v>
      </c>
      <c r="E7" s="1" t="str">
        <f>IF(ALL!$V30="X",ALL!E30,"")</f>
        <v>-</v>
      </c>
      <c r="F7" s="1" t="str">
        <f>IF(ALL!$V30="X",ALL!F30,"")</f>
        <v>-</v>
      </c>
      <c r="G7" t="str">
        <f>IF(ALL!$V30="X",ALL!G30,"")</f>
        <v>France S</v>
      </c>
      <c r="H7" s="2">
        <f>IF(ALL!$V30="X",ALL!H30,"")</f>
        <v>220</v>
      </c>
      <c r="I7" s="2">
        <f>IF(ALL!$V30="X",ALL!I30,"")</f>
        <v>195</v>
      </c>
      <c r="J7" s="2">
        <f>IF(ALL!$V30="X",ALL!J30,"")</f>
        <v>110</v>
      </c>
      <c r="K7" s="2">
        <f>IF(ALL!$V30="X",ALL!K30,"")</f>
        <v>0</v>
      </c>
      <c r="L7" s="4">
        <f>IF(ALL!$V30="X",ALL!L30,"")</f>
        <v>1.1282051282051282</v>
      </c>
      <c r="M7" s="4">
        <f>IF(ALL!$V30="X",ALL!M30,"")</f>
        <v>0.5641025641025641</v>
      </c>
      <c r="N7" s="4">
        <f>IF(ALL!$V30="X",ALL!N30,"")</f>
        <v>0.5</v>
      </c>
      <c r="O7" s="4" t="str">
        <f>IF(ALL!$V30="X",ALL!O30,"")</f>
        <v/>
      </c>
      <c r="P7" s="4"/>
      <c r="Q7" s="2" t="str">
        <f>IF(ALL!$V30="X",ALL!Q30,"")</f>
        <v>X</v>
      </c>
      <c r="R7" s="2">
        <f>IF(ALL!$V30="X",ALL!R30,"")</f>
        <v>0</v>
      </c>
      <c r="S7" s="2">
        <f>IF(ALL!$V30="X",ALL!S30,"")</f>
        <v>0</v>
      </c>
      <c r="T7" s="2">
        <f>IF(ALL!$V30="X",ALL!T30,"")</f>
        <v>0</v>
      </c>
      <c r="U7" s="2">
        <f>IF(ALL!$V30="X",ALL!U30,"")</f>
        <v>0</v>
      </c>
      <c r="V7" s="2" t="str">
        <f>IF(ALL!$V30="X",ALL!V30,"")</f>
        <v>X</v>
      </c>
      <c r="W7" s="2">
        <f>IF(ALL!$V30="X",ALL!W30,"")</f>
        <v>0</v>
      </c>
      <c r="X7" s="2" t="str">
        <f>IF(ALL!$V30="X",ALL!X30,"")</f>
        <v>Sd</v>
      </c>
      <c r="Y7" s="2">
        <f>IF(ALL!$V30="X",ALL!Y30,"")</f>
        <v>55</v>
      </c>
      <c r="Z7" s="2">
        <f>IF(ALL!$V30="X",ALL!Z30,"")</f>
        <v>327</v>
      </c>
      <c r="AA7" s="2">
        <f>IF(ALL!$V30="X",ALL!AA30,"")</f>
        <v>58</v>
      </c>
      <c r="AB7" s="2">
        <f>IF(ALL!$V30="X",ALL!AB30,"")</f>
        <v>0</v>
      </c>
      <c r="AC7">
        <f>IF(ALL!$V30="X",ALL!AC30,"")</f>
        <v>0</v>
      </c>
      <c r="AD7" s="25"/>
    </row>
    <row r="8" spans="1:31" x14ac:dyDescent="0.25">
      <c r="A8" s="2">
        <f>IF(ALL!$V110="X",ALL!A110,"")</f>
        <v>109</v>
      </c>
      <c r="B8" s="1" t="str">
        <f>IF(ALL!$V110="X",ALL!B110,"")</f>
        <v>Haifa</v>
      </c>
      <c r="C8" s="24">
        <f>IF(ALL!$V110="X",ALL!C110,"")</f>
        <v>32.805732999999996</v>
      </c>
      <c r="D8" s="24">
        <f>IF(ALL!$V110="X",ALL!D110,"")</f>
        <v>34.955444999999997</v>
      </c>
      <c r="E8" s="1" t="str">
        <f>IF(ALL!$V110="X",ALL!E110,"")</f>
        <v>-</v>
      </c>
      <c r="F8" s="1" t="str">
        <f>IF(ALL!$V110="X",ALL!F110,"")</f>
        <v>-</v>
      </c>
      <c r="G8" t="str">
        <f>IF(ALL!$V110="X",ALL!G110,"")</f>
        <v>Israel</v>
      </c>
      <c r="H8" s="2">
        <f>IF(ALL!$V110="X",ALL!H110,"")</f>
        <v>270</v>
      </c>
      <c r="I8" s="2">
        <f>IF(ALL!$V110="X",ALL!I110,"")</f>
        <v>200</v>
      </c>
      <c r="J8" s="2">
        <f>IF(ALL!$V110="X",ALL!J110,"")</f>
        <v>80</v>
      </c>
      <c r="K8" s="2">
        <f>IF(ALL!$V110="X",ALL!K110,"")</f>
        <v>0</v>
      </c>
      <c r="L8" s="2">
        <f>IF(ALL!$V110="X",ALL!L110,"")</f>
        <v>1.35</v>
      </c>
      <c r="M8" s="4">
        <f>IF(ALL!$V110="X",ALL!M110,"")</f>
        <v>0.4</v>
      </c>
      <c r="N8" s="4">
        <f>IF(ALL!$V110="X",ALL!N110,"")</f>
        <v>0.29629629629629628</v>
      </c>
      <c r="O8" s="4" t="str">
        <f>IF(ALL!$V110="X",ALL!O110,"")</f>
        <v/>
      </c>
      <c r="P8" s="4"/>
      <c r="Q8" s="2" t="str">
        <f>IF(ALL!$V110="X",ALL!Q110,"")</f>
        <v>X</v>
      </c>
      <c r="R8" s="2">
        <f>IF(ALL!$V110="X",ALL!R110,"")</f>
        <v>0</v>
      </c>
      <c r="S8" s="2">
        <f>IF(ALL!$V110="X",ALL!S110,"")</f>
        <v>0</v>
      </c>
      <c r="T8" s="2">
        <f>IF(ALL!$V110="X",ALL!T110,"")</f>
        <v>0</v>
      </c>
      <c r="U8" s="2">
        <f>IF(ALL!$V110="X",ALL!U110,"")</f>
        <v>0</v>
      </c>
      <c r="V8" s="2" t="str">
        <f>IF(ALL!$V110="X",ALL!V110,"")</f>
        <v>X</v>
      </c>
      <c r="W8" s="2">
        <f>IF(ALL!$V110="X",ALL!W110,"")</f>
        <v>0</v>
      </c>
      <c r="X8" s="2" t="str">
        <f>IF(ALL!$V110="X",ALL!X110,"")</f>
        <v>Sd</v>
      </c>
      <c r="Y8" s="2">
        <f>IF(ALL!$V110="X",ALL!Y110,"")</f>
        <v>360</v>
      </c>
      <c r="Z8" s="2">
        <f>IF(ALL!$V110="X",ALL!Z110,"")</f>
        <v>90</v>
      </c>
      <c r="AA8" s="2">
        <f>IF(ALL!$V110="X",ALL!AA110,"")</f>
        <v>5</v>
      </c>
      <c r="AB8" s="2">
        <f>IF(ALL!$V110="X",ALL!AB110,"")</f>
        <v>0</v>
      </c>
      <c r="AC8">
        <f>IF(ALL!$V110="X",ALL!AC110,"")</f>
        <v>0</v>
      </c>
      <c r="AD8" s="25"/>
    </row>
    <row r="9" spans="1:31" x14ac:dyDescent="0.25">
      <c r="A9" s="2">
        <f>IF(ALL!$V45="X",ALL!A45,"")</f>
        <v>44</v>
      </c>
      <c r="B9" s="1" t="str">
        <f>IF(ALL!$V45="X",ALL!B45,"")</f>
        <v>Torre Flavia</v>
      </c>
      <c r="C9" s="24">
        <f>IF(ALL!$V45="X",ALL!C45,"")</f>
        <v>41.955879000000003</v>
      </c>
      <c r="D9" s="24">
        <f>IF(ALL!$V45="X",ALL!D45,"")</f>
        <v>12.049590999999999</v>
      </c>
      <c r="E9" s="1">
        <f>IF(ALL!$V45="X",ALL!E45,"")</f>
        <v>0</v>
      </c>
      <c r="F9" s="1">
        <f>IF(ALL!$V45="X",ALL!F45,"")</f>
        <v>908</v>
      </c>
      <c r="G9" t="str">
        <f>IF(ALL!$V45="X",ALL!G45,"")</f>
        <v>Italy W</v>
      </c>
      <c r="H9" s="2">
        <f>IF(ALL!$V45="X",ALL!H45,"")</f>
        <v>300</v>
      </c>
      <c r="I9" s="2">
        <f>IF(ALL!$V45="X",ALL!I45,"")</f>
        <v>180</v>
      </c>
      <c r="J9" s="2">
        <f>IF(ALL!$V45="X",ALL!J45,"")</f>
        <v>130</v>
      </c>
      <c r="K9" s="2">
        <f>IF(ALL!$V45="X",ALL!K45,"")</f>
        <v>0</v>
      </c>
      <c r="L9" s="4">
        <f>IF(ALL!$V45="X",ALL!L45,"")</f>
        <v>1.6666666666666667</v>
      </c>
      <c r="M9" s="4">
        <f>IF(ALL!$V45="X",ALL!M45,"")</f>
        <v>0.72222222222222221</v>
      </c>
      <c r="N9" s="4">
        <f>IF(ALL!$V45="X",ALL!N45,"")</f>
        <v>0.43333333333333335</v>
      </c>
      <c r="O9" s="4" t="str">
        <f>IF(ALL!$V45="X",ALL!O45,"")</f>
        <v/>
      </c>
      <c r="P9" s="4"/>
      <c r="Q9" s="2" t="str">
        <f>IF(ALL!$V45="X",ALL!Q45,"")</f>
        <v>X</v>
      </c>
      <c r="R9" s="2">
        <f>IF(ALL!$V45="X",ALL!R45,"")</f>
        <v>0</v>
      </c>
      <c r="S9" s="2">
        <f>IF(ALL!$V45="X",ALL!S45,"")</f>
        <v>0</v>
      </c>
      <c r="T9" s="2">
        <f>IF(ALL!$V45="X",ALL!T45,"")</f>
        <v>0</v>
      </c>
      <c r="U9" s="2">
        <f>IF(ALL!$V45="X",ALL!U45,"")</f>
        <v>0</v>
      </c>
      <c r="V9" s="2" t="str">
        <f>IF(ALL!$V45="X",ALL!V45,"")</f>
        <v>X</v>
      </c>
      <c r="W9" s="2">
        <f>IF(ALL!$V45="X",ALL!W45,"")</f>
        <v>0</v>
      </c>
      <c r="X9" s="2" t="str">
        <f>IF(ALL!$V45="X",ALL!X45,"")</f>
        <v>Sd</v>
      </c>
      <c r="Y9" s="6">
        <f>IF(ALL!$V45="X",ALL!Y45,"")</f>
        <v>120</v>
      </c>
      <c r="Z9" s="6">
        <f>IF(ALL!$V45="X",ALL!Z45,"")</f>
        <v>33</v>
      </c>
      <c r="AA9" s="2">
        <f>IF(ALL!$V45="X",ALL!AA45,"")</f>
        <v>130</v>
      </c>
      <c r="AB9" s="2">
        <f>IF(ALL!$V45="X",ALL!AB45,"")</f>
        <v>0</v>
      </c>
      <c r="AC9">
        <f>IF(ALL!$V45="X",ALL!AC45,"")</f>
        <v>0</v>
      </c>
    </row>
    <row r="10" spans="1:31" x14ac:dyDescent="0.25">
      <c r="A10" s="2">
        <f>IF(ALL!$V16="X",ALL!A16,"")</f>
        <v>15</v>
      </c>
      <c r="B10" s="1" t="str">
        <f>IF(ALL!$V16="X",ALL!B16,"")</f>
        <v>Burriana</v>
      </c>
      <c r="C10" s="24">
        <f>IF(ALL!$V16="X",ALL!C16,"")</f>
        <v>39.852719</v>
      </c>
      <c r="D10" s="24">
        <f>IF(ALL!$V16="X",ALL!D16,"")</f>
        <v>-8.9627999999999999E-2</v>
      </c>
      <c r="E10" s="5" t="str">
        <f>IF(ALL!$V16="X",ALL!E16,"")</f>
        <v xml:space="preserve">Port of Sebelaci </v>
      </c>
      <c r="F10" s="5">
        <f>IF(ALL!$V16="X",ALL!F16,"")</f>
        <v>413</v>
      </c>
      <c r="G10" t="str">
        <f>IF(ALL!$V16="X",ALL!G16,"")</f>
        <v>Spain E</v>
      </c>
      <c r="H10" s="2">
        <f>IF(ALL!$V16="X",ALL!H16,"")</f>
        <v>80</v>
      </c>
      <c r="I10" s="2">
        <f>IF(ALL!$V16="X",ALL!I16,"")</f>
        <v>45</v>
      </c>
      <c r="J10" s="2">
        <f>IF(ALL!$V16="X",ALL!J16,"")</f>
        <v>42</v>
      </c>
      <c r="K10" s="2">
        <f>IF(ALL!$V16="X",ALL!K16,"")</f>
        <v>0</v>
      </c>
      <c r="L10" s="4">
        <f>IF(ALL!$V16="X",ALL!L16,"")</f>
        <v>1.7777777777777777</v>
      </c>
      <c r="M10" s="4">
        <f>IF(ALL!$V16="X",ALL!M16,"")</f>
        <v>0.93333333333333335</v>
      </c>
      <c r="N10" s="4">
        <f>IF(ALL!$V16="X",ALL!N16,"")</f>
        <v>0.52500000000000002</v>
      </c>
      <c r="O10" s="4" t="str">
        <f>IF(ALL!$V16="X",ALL!O16,"")</f>
        <v/>
      </c>
      <c r="P10" s="4"/>
      <c r="Q10" s="2" t="str">
        <f>IF(ALL!$V16="X",ALL!Q16,"")</f>
        <v>X</v>
      </c>
      <c r="R10" s="2">
        <f>IF(ALL!$V16="X",ALL!R16,"")</f>
        <v>0</v>
      </c>
      <c r="S10" s="2">
        <f>IF(ALL!$V16="X",ALL!S16,"")</f>
        <v>0</v>
      </c>
      <c r="T10" s="2">
        <f>IF(ALL!$V16="X",ALL!T16,"")</f>
        <v>0</v>
      </c>
      <c r="U10" s="2">
        <f>IF(ALL!$V16="X",ALL!U16,"")</f>
        <v>0</v>
      </c>
      <c r="V10" s="2" t="str">
        <f>IF(ALL!$V16="X",ALL!V16,"")</f>
        <v>X</v>
      </c>
      <c r="W10" s="2">
        <f>IF(ALL!$V16="X",ALL!W16,"")</f>
        <v>0</v>
      </c>
      <c r="X10" s="2" t="str">
        <f>IF(ALL!$V16="X",ALL!X16,"")</f>
        <v>Sd</v>
      </c>
      <c r="Y10" s="2">
        <f>IF(ALL!$V16="X",ALL!Y16,"")</f>
        <v>27</v>
      </c>
      <c r="Z10" s="2">
        <f>IF(ALL!$V16="X",ALL!Z16,"")</f>
        <v>297</v>
      </c>
      <c r="AA10" s="2">
        <f>IF(ALL!$V16="X",ALL!AA16,"")</f>
        <v>31</v>
      </c>
      <c r="AB10" s="2">
        <f>IF(ALL!$V16="X",ALL!AB16,"")</f>
        <v>0</v>
      </c>
      <c r="AC10">
        <f>IF(ALL!$V16="X",ALL!AC16,"")</f>
        <v>0</v>
      </c>
      <c r="AD10" s="1"/>
    </row>
    <row r="11" spans="1:31" x14ac:dyDescent="0.25">
      <c r="A11" s="2">
        <f>IF(ALL!$V6="X",ALL!A6,"")</f>
        <v>5</v>
      </c>
      <c r="B11" s="1" t="str">
        <f>IF(ALL!$V6="X",ALL!B6,"")</f>
        <v>Malaga</v>
      </c>
      <c r="C11" s="24">
        <f>IF(ALL!$V6="X",ALL!C6,"")</f>
        <v>36.719071</v>
      </c>
      <c r="D11" s="24">
        <f>IF(ALL!$V6="X",ALL!D6,"")</f>
        <v>-4.402469</v>
      </c>
      <c r="E11" s="1" t="str">
        <f>IF(ALL!$V6="X",ALL!E6,"")</f>
        <v>Malaca</v>
      </c>
      <c r="F11" s="1">
        <f>IF(ALL!$V6="X",ALL!F6,"")</f>
        <v>363</v>
      </c>
      <c r="G11" t="str">
        <f>IF(ALL!$V6="X",ALL!G6,"")</f>
        <v>Spain S</v>
      </c>
      <c r="H11" s="2">
        <f>IF(ALL!$V6="X",ALL!H6,"")</f>
        <v>450</v>
      </c>
      <c r="I11" s="2">
        <f>IF(ALL!$V6="X",ALL!I6,"")</f>
        <v>250</v>
      </c>
      <c r="J11" s="2">
        <f>IF(ALL!$V6="X",ALL!J6,"")</f>
        <v>65</v>
      </c>
      <c r="K11" s="2">
        <f>IF(ALL!$V6="X",ALL!K6,"")</f>
        <v>0</v>
      </c>
      <c r="L11" s="4">
        <f>IF(ALL!$V6="X",ALL!L6,"")</f>
        <v>1.8</v>
      </c>
      <c r="M11" s="4">
        <f>IF(ALL!$V6="X",ALL!M6,"")</f>
        <v>0.26</v>
      </c>
      <c r="N11" s="4">
        <f>IF(ALL!$V6="X",ALL!N6,"")</f>
        <v>0.14444444444444443</v>
      </c>
      <c r="O11" s="4" t="str">
        <f>IF(ALL!$V6="X",ALL!O6,"")</f>
        <v/>
      </c>
      <c r="P11" s="4"/>
      <c r="Q11" s="2" t="str">
        <f>IF(ALL!$V6="X",ALL!Q6,"")</f>
        <v>X</v>
      </c>
      <c r="R11" s="2">
        <f>IF(ALL!$V6="X",ALL!R6,"")</f>
        <v>0</v>
      </c>
      <c r="S11" s="2">
        <f>IF(ALL!$V6="X",ALL!S6,"")</f>
        <v>0</v>
      </c>
      <c r="T11" s="2">
        <f>IF(ALL!$V6="X",ALL!T6,"")</f>
        <v>0</v>
      </c>
      <c r="U11" s="2">
        <f>IF(ALL!$V6="X",ALL!U6,"")</f>
        <v>0</v>
      </c>
      <c r="V11" s="2" t="str">
        <f>IF(ALL!$V6="X",ALL!V6,"")</f>
        <v>X</v>
      </c>
      <c r="W11" s="2">
        <f>IF(ALL!$V6="X",ALL!W6,"")</f>
        <v>0</v>
      </c>
      <c r="X11" s="2" t="str">
        <f>IF(ALL!$V6="X",ALL!X6,"")</f>
        <v>Sd</v>
      </c>
      <c r="Y11" s="2">
        <f>IF(ALL!$V6="X",ALL!Y6,"")</f>
        <v>76</v>
      </c>
      <c r="Z11" s="2">
        <f>IF(ALL!$V6="X",ALL!Z6,"")</f>
        <v>347</v>
      </c>
      <c r="AA11" s="2">
        <f>IF(ALL!$V6="X",ALL!AA6,"")</f>
        <v>70</v>
      </c>
      <c r="AB11" s="2">
        <f>IF(ALL!$V6="X",ALL!AB6,"")</f>
        <v>0</v>
      </c>
      <c r="AC11">
        <f>IF(ALL!$V6="X",ALL!AC6,"")</f>
        <v>0</v>
      </c>
      <c r="AD11" s="1"/>
    </row>
    <row r="12" spans="1:31" x14ac:dyDescent="0.25">
      <c r="A12" s="2">
        <f>IF(ALL!$V35="X",ALL!A35,"")</f>
        <v>34</v>
      </c>
      <c r="B12" s="1" t="str">
        <f>IF(ALL!$V35="X",ALL!B35,"")</f>
        <v>La Ciotat</v>
      </c>
      <c r="C12" s="24">
        <f>IF(ALL!$V35="X",ALL!C35,"")</f>
        <v>43.185104000000003</v>
      </c>
      <c r="D12" s="24">
        <f>IF(ALL!$V35="X",ALL!D35,"")</f>
        <v>5.6203510000000003</v>
      </c>
      <c r="E12" s="5" t="str">
        <f>IF(ALL!$V35="X",ALL!E35,"")</f>
        <v>-</v>
      </c>
      <c r="F12" s="1" t="str">
        <f>IF(ALL!$V35="X",ALL!F35,"")</f>
        <v>-</v>
      </c>
      <c r="G12" t="str">
        <f>IF(ALL!$V35="X",ALL!G35,"")</f>
        <v>France S</v>
      </c>
      <c r="H12" s="2">
        <f>IF(ALL!$V35="X",ALL!H35,"")</f>
        <v>150</v>
      </c>
      <c r="I12" s="2">
        <f>IF(ALL!$V35="X",ALL!I35,"")</f>
        <v>75</v>
      </c>
      <c r="J12" s="2">
        <f>IF(ALL!$V35="X",ALL!J35,"")</f>
        <v>75</v>
      </c>
      <c r="K12" s="2">
        <f>IF(ALL!$V35="X",ALL!K35,"")</f>
        <v>0</v>
      </c>
      <c r="L12" s="4">
        <f>IF(ALL!$V35="X",ALL!L35,"")</f>
        <v>2</v>
      </c>
      <c r="M12" s="4">
        <f>IF(ALL!$V35="X",ALL!M35,"")</f>
        <v>1</v>
      </c>
      <c r="N12" s="4">
        <f>IF(ALL!$V35="X",ALL!N35,"")</f>
        <v>0.5</v>
      </c>
      <c r="O12" s="4" t="str">
        <f>IF(ALL!$V35="X",ALL!O35,"")</f>
        <v/>
      </c>
      <c r="P12" s="4"/>
      <c r="Q12" s="2" t="str">
        <f>IF(ALL!$V35="X",ALL!Q35,"")</f>
        <v>X</v>
      </c>
      <c r="R12" s="2">
        <f>IF(ALL!$V35="X",ALL!R35,"")</f>
        <v>0</v>
      </c>
      <c r="S12" s="2">
        <f>IF(ALL!$V35="X",ALL!S35,"")</f>
        <v>0</v>
      </c>
      <c r="T12" s="2">
        <f>IF(ALL!$V35="X",ALL!T35,"")</f>
        <v>0</v>
      </c>
      <c r="U12" s="2">
        <f>IF(ALL!$V35="X",ALL!U35,"")</f>
        <v>0</v>
      </c>
      <c r="V12" s="2" t="str">
        <f>IF(ALL!$V35="X",ALL!V35,"")</f>
        <v>X</v>
      </c>
      <c r="W12" s="2">
        <f>IF(ALL!$V35="X",ALL!W35,"")</f>
        <v>0</v>
      </c>
      <c r="X12" s="6" t="str">
        <f>IF(ALL!$V35="X",ALL!X35,"")</f>
        <v>Sd</v>
      </c>
      <c r="Y12" s="6">
        <f>IF(ALL!$V35="X",ALL!Y35,"")</f>
        <v>62</v>
      </c>
      <c r="Z12" s="6">
        <f>IF(ALL!$V35="X",ALL!Z35,"")</f>
        <v>327</v>
      </c>
      <c r="AA12" s="2">
        <f>IF(ALL!$V35="X",ALL!AA35,"")</f>
        <v>61</v>
      </c>
      <c r="AB12" s="2">
        <f>IF(ALL!$V35="X",ALL!AB35,"")</f>
        <v>0</v>
      </c>
      <c r="AC12">
        <f>IF(ALL!$V35="X",ALL!AC35,"")</f>
        <v>0</v>
      </c>
      <c r="AD12" s="1"/>
    </row>
    <row r="13" spans="1:31" x14ac:dyDescent="0.25">
      <c r="A13" s="2">
        <f>IF(ALL!$V15="X",ALL!A15,"")</f>
        <v>14</v>
      </c>
      <c r="B13" s="1" t="str">
        <f>IF(ALL!$V15="X",ALL!B15,"")</f>
        <v>Xilxes N</v>
      </c>
      <c r="C13" s="24">
        <f>IF(ALL!$V15="X",ALL!C15,"")</f>
        <v>39.769351999999998</v>
      </c>
      <c r="D13" s="24">
        <f>IF(ALL!$V15="X",ALL!D15,"")</f>
        <v>-0.15249699999999999</v>
      </c>
      <c r="E13" s="5" t="str">
        <f>IF(ALL!$V15="X",ALL!E15,"")</f>
        <v>-</v>
      </c>
      <c r="F13" s="1" t="str">
        <f>IF(ALL!$V15="X",ALL!F15,"")</f>
        <v>-</v>
      </c>
      <c r="G13" t="str">
        <f>IF(ALL!$V15="X",ALL!G15,"")</f>
        <v>Spain E</v>
      </c>
      <c r="H13" s="2">
        <f>IF(ALL!$V15="X",ALL!H15,"")</f>
        <v>145</v>
      </c>
      <c r="I13" s="2">
        <f>IF(ALL!$V15="X",ALL!I15,"")</f>
        <v>65</v>
      </c>
      <c r="J13" s="2">
        <f>IF(ALL!$V15="X",ALL!J15,"")</f>
        <v>65</v>
      </c>
      <c r="K13" s="2">
        <f>IF(ALL!$V15="X",ALL!K15,"")</f>
        <v>0</v>
      </c>
      <c r="L13" s="4">
        <f>IF(ALL!$V15="X",ALL!L15,"")</f>
        <v>2.2307692307692308</v>
      </c>
      <c r="M13" s="4">
        <f>IF(ALL!$V15="X",ALL!M15,"")</f>
        <v>1</v>
      </c>
      <c r="N13" s="4">
        <f>IF(ALL!$V15="X",ALL!N15,"")</f>
        <v>0.44827586206896552</v>
      </c>
      <c r="O13" s="4" t="str">
        <f>IF(ALL!$V15="X",ALL!O15,"")</f>
        <v/>
      </c>
      <c r="P13" s="4"/>
      <c r="Q13" s="2" t="str">
        <f>IF(ALL!$V15="X",ALL!Q15,"")</f>
        <v>X</v>
      </c>
      <c r="R13" s="2">
        <f>IF(ALL!$V15="X",ALL!R15,"")</f>
        <v>0</v>
      </c>
      <c r="S13" s="2">
        <f>IF(ALL!$V15="X",ALL!S15,"")</f>
        <v>0</v>
      </c>
      <c r="T13" s="2">
        <f>IF(ALL!$V15="X",ALL!T15,"")</f>
        <v>0</v>
      </c>
      <c r="U13" s="2">
        <f>IF(ALL!$V15="X",ALL!U15,"")</f>
        <v>0</v>
      </c>
      <c r="V13" s="2" t="str">
        <f>IF(ALL!$V15="X",ALL!V15,"")</f>
        <v>X</v>
      </c>
      <c r="W13" s="2">
        <f>IF(ALL!$V15="X",ALL!W15,"")</f>
        <v>0</v>
      </c>
      <c r="X13" s="2" t="str">
        <f>IF(ALL!$V15="X",ALL!X15,"")</f>
        <v>Sd</v>
      </c>
      <c r="Y13" s="6">
        <f>IF(ALL!$V15="X",ALL!Y15,"")</f>
        <v>23</v>
      </c>
      <c r="Z13" s="6">
        <f>IF(ALL!$V15="X",ALL!Z15,"")</f>
        <v>300</v>
      </c>
      <c r="AA13" s="2">
        <f>IF(ALL!$V15="X",ALL!AA15,"")</f>
        <v>30</v>
      </c>
      <c r="AB13" s="2">
        <f>IF(ALL!$V15="X",ALL!AB15,"")</f>
        <v>0</v>
      </c>
      <c r="AC13">
        <f>IF(ALL!$V15="X",ALL!AC15,"")</f>
        <v>0</v>
      </c>
      <c r="AD13" s="1"/>
    </row>
    <row r="14" spans="1:31" x14ac:dyDescent="0.25">
      <c r="A14" s="2">
        <f>IF(ALL!$V31="XX",ALL!A31,"")</f>
        <v>30</v>
      </c>
      <c r="B14" s="1" t="str">
        <f>IF(ALL!$V31="XX",ALL!B31,"")</f>
        <v>Agde</v>
      </c>
      <c r="C14" s="24">
        <f>IF(ALL!$V31="XX",ALL!C31,"")</f>
        <v>43.274121999999998</v>
      </c>
      <c r="D14" s="24">
        <f>IF(ALL!$V31="XX",ALL!D31,"")</f>
        <v>3.4737119999999999</v>
      </c>
      <c r="E14" s="5" t="str">
        <f>IF(ALL!$V31="XX",ALL!E31,"")</f>
        <v>-</v>
      </c>
      <c r="F14" s="1" t="str">
        <f>IF(ALL!$V31="XX",ALL!F31,"")</f>
        <v>-</v>
      </c>
      <c r="G14" t="str">
        <f>IF(ALL!$V31="XX",ALL!G31,"")</f>
        <v>France S</v>
      </c>
      <c r="H14" s="2">
        <f>IF(ALL!$V31="XX",ALL!H31,"")</f>
        <v>125</v>
      </c>
      <c r="I14" s="2">
        <f>IF(ALL!$V31="XX",ALL!I31,"")</f>
        <v>180</v>
      </c>
      <c r="J14" s="2">
        <f>IF(ALL!$V31="XX",ALL!J31,"")</f>
        <v>27</v>
      </c>
      <c r="K14" s="2">
        <f>IF(ALL!$V31="XX",ALL!K31,"")</f>
        <v>0</v>
      </c>
      <c r="L14" s="4">
        <f>IF(ALL!$V31="XX",ALL!L31,"")</f>
        <v>0.69444444444444442</v>
      </c>
      <c r="M14" s="4">
        <f>IF(ALL!$V31="XX",ALL!M31,"")</f>
        <v>0.15</v>
      </c>
      <c r="N14" s="4">
        <f>IF(ALL!$V31="XX",ALL!N31,"")</f>
        <v>0.216</v>
      </c>
      <c r="O14" s="4" t="str">
        <f>IF(ALL!$V31="XX",ALL!O31,"")</f>
        <v/>
      </c>
      <c r="P14" s="4"/>
      <c r="Q14" s="2" t="str">
        <f>IF(ALL!$V31="XX",ALL!Q31,"")</f>
        <v>X</v>
      </c>
      <c r="R14" s="2">
        <f>IF(ALL!$V31="XX",ALL!R31,"")</f>
        <v>0</v>
      </c>
      <c r="S14" s="2">
        <f>IF(ALL!$V31="XX",ALL!S31,"")</f>
        <v>0</v>
      </c>
      <c r="T14" s="2">
        <f>IF(ALL!$V31="XX",ALL!T31,"")</f>
        <v>0</v>
      </c>
      <c r="U14" s="2">
        <f>IF(ALL!$V31="XX",ALL!U31,"")</f>
        <v>0</v>
      </c>
      <c r="V14" s="2" t="str">
        <f>IF(ALL!$V31="XX",ALL!V31,"")</f>
        <v>XX</v>
      </c>
      <c r="W14" s="2">
        <f>IF(ALL!$V31="XX",ALL!W31,"")</f>
        <v>0</v>
      </c>
      <c r="X14" s="6" t="str">
        <f>IF(ALL!$V31="XX",ALL!X31,"")</f>
        <v>Sd</v>
      </c>
      <c r="Y14" s="6">
        <f>IF(ALL!$V31="XX",ALL!Y31,"")</f>
        <v>97</v>
      </c>
      <c r="Z14" s="6">
        <f>IF(ALL!$V31="XX",ALL!Z31,"")</f>
        <v>360</v>
      </c>
      <c r="AA14" s="2">
        <f>IF(ALL!$V31="XX",ALL!AA31,"")</f>
        <v>103</v>
      </c>
      <c r="AB14" s="2">
        <f>IF(ALL!$V31="XX",ALL!AB31,"")</f>
        <v>0</v>
      </c>
      <c r="AC14">
        <f>IF(ALL!$V31="XX",ALL!AC31,"")</f>
        <v>0</v>
      </c>
      <c r="AD14" s="1"/>
    </row>
    <row r="15" spans="1:31" x14ac:dyDescent="0.25">
      <c r="A15" s="2">
        <f>IF(ALL!$V37="XX",ALL!A37,"")</f>
        <v>36</v>
      </c>
      <c r="B15" s="1" t="str">
        <f>IF(ALL!$V37="XX",ALL!B37,"")</f>
        <v>St Aygulf</v>
      </c>
      <c r="C15" s="24">
        <f>IF(ALL!$V37="XX",ALL!C37,"")</f>
        <v>43.396586999999997</v>
      </c>
      <c r="D15" s="24">
        <f>IF(ALL!$V37="XX",ALL!D37,"")</f>
        <v>6.7321330000000001</v>
      </c>
      <c r="E15" s="5" t="str">
        <f>IF(ALL!$V37="XX",ALL!E37,"")</f>
        <v>-</v>
      </c>
      <c r="F15" s="5">
        <f>IF(ALL!$V37="XX",ALL!F37,"")</f>
        <v>702</v>
      </c>
      <c r="G15" t="str">
        <f>IF(ALL!$V37="XX",ALL!G37,"")</f>
        <v>France S</v>
      </c>
      <c r="H15" s="2">
        <f>IF(ALL!$V37="XX",ALL!H37,"")</f>
        <v>120</v>
      </c>
      <c r="I15" s="2">
        <f>IF(ALL!$V37="XX",ALL!I37,"")</f>
        <v>140</v>
      </c>
      <c r="J15" s="2">
        <f>IF(ALL!$V37="XX",ALL!J37,"")</f>
        <v>20</v>
      </c>
      <c r="K15" s="2">
        <f>IF(ALL!$V37="XX",ALL!K37,"")</f>
        <v>0</v>
      </c>
      <c r="L15" s="4">
        <f>IF(ALL!$V37="XX",ALL!L37,"")</f>
        <v>0.8571428571428571</v>
      </c>
      <c r="M15" s="4">
        <f>IF(ALL!$V37="XX",ALL!M37,"")</f>
        <v>0.14285714285714285</v>
      </c>
      <c r="N15" s="4">
        <f>IF(ALL!$V37="XX",ALL!N37,"")</f>
        <v>0.16666666666666666</v>
      </c>
      <c r="O15" s="4" t="str">
        <f>IF(ALL!$V37="XX",ALL!O37,"")</f>
        <v/>
      </c>
      <c r="P15" s="4"/>
      <c r="Q15" s="2" t="str">
        <f>IF(ALL!$V37="XX",ALL!Q37,"")</f>
        <v>X</v>
      </c>
      <c r="R15" s="2">
        <f>IF(ALL!$V37="XX",ALL!R37,"")</f>
        <v>0</v>
      </c>
      <c r="S15" s="2">
        <f>IF(ALL!$V37="XX",ALL!S37,"")</f>
        <v>0</v>
      </c>
      <c r="T15" s="2">
        <f>IF(ALL!$V37="XX",ALL!T37,"")</f>
        <v>0</v>
      </c>
      <c r="U15" s="2">
        <f>IF(ALL!$V37="XX",ALL!U37,"")</f>
        <v>0</v>
      </c>
      <c r="V15" s="2" t="str">
        <f>IF(ALL!$V37="XX",ALL!V37,"")</f>
        <v>XX</v>
      </c>
      <c r="W15" s="2">
        <f>IF(ALL!$V37="XX",ALL!W37,"")</f>
        <v>0</v>
      </c>
      <c r="X15" s="2" t="str">
        <f>IF(ALL!$V37="XX",ALL!X37,"")</f>
        <v>Sd</v>
      </c>
      <c r="Y15" s="2">
        <f>IF(ALL!$V37="XX",ALL!Y37,"")</f>
        <v>17</v>
      </c>
      <c r="Z15" s="2">
        <f>IF(ALL!$V37="XX",ALL!Z37,"")</f>
        <v>285</v>
      </c>
      <c r="AA15" s="2">
        <f>IF(ALL!$V37="XX",ALL!AA37,"")</f>
        <v>16</v>
      </c>
      <c r="AB15" s="2">
        <f>IF(ALL!$V37="XX",ALL!AB37,"")</f>
        <v>0</v>
      </c>
      <c r="AC15">
        <f>IF(ALL!$V37="XX",ALL!AC37,"")</f>
        <v>0</v>
      </c>
    </row>
    <row r="16" spans="1:31" x14ac:dyDescent="0.25">
      <c r="A16" s="2">
        <f>IF(ALL!$V125="XX",ALL!A125,"")</f>
        <v>124</v>
      </c>
      <c r="B16" s="1" t="str">
        <f>IF(ALL!$V125="XX",ALL!B125,"")</f>
        <v>Skikda</v>
      </c>
      <c r="C16" s="24">
        <f>IF(ALL!$V125="XX",ALL!C125,"")</f>
        <v>36.887583999999997</v>
      </c>
      <c r="D16" s="24">
        <f>IF(ALL!$V125="XX",ALL!D125,"")</f>
        <v>6.9801570000000002</v>
      </c>
      <c r="E16" s="5" t="str">
        <f>IF(ALL!$V125="XX",ALL!E125,"")</f>
        <v>-</v>
      </c>
      <c r="F16" s="5" t="str">
        <f>IF(ALL!$V125="XX",ALL!F125,"")</f>
        <v>-</v>
      </c>
      <c r="G16" t="str">
        <f>IF(ALL!$V125="XX",ALL!G125,"")</f>
        <v>Algeria</v>
      </c>
      <c r="H16" s="2">
        <f>IF(ALL!$V125="XX",ALL!H125,"")</f>
        <v>150</v>
      </c>
      <c r="I16" s="2">
        <f>IF(ALL!$V125="XX",ALL!I125,"")</f>
        <v>170</v>
      </c>
      <c r="J16" s="2">
        <f>IF(ALL!$V125="XX",ALL!J125,"")</f>
        <v>30</v>
      </c>
      <c r="K16" s="2">
        <f>IF(ALL!$V125="XX",ALL!K125,"")</f>
        <v>0</v>
      </c>
      <c r="L16" s="4">
        <f>IF(ALL!$V125="XX",ALL!L125,"")</f>
        <v>0.88235294117647056</v>
      </c>
      <c r="M16" s="4">
        <f>IF(ALL!$V125="XX",ALL!M125,"")</f>
        <v>0.17647058823529413</v>
      </c>
      <c r="N16" s="4">
        <f>IF(ALL!$V125="XX",ALL!N125,"")</f>
        <v>0.2</v>
      </c>
      <c r="O16" s="4" t="str">
        <f>IF(ALL!$V125="XX",ALL!O125,"")</f>
        <v/>
      </c>
      <c r="P16" s="4"/>
      <c r="Q16" s="2" t="str">
        <f>IF(ALL!$V125="XX",ALL!Q125,"")</f>
        <v>X</v>
      </c>
      <c r="R16" s="2">
        <f>IF(ALL!$V125="XX",ALL!R125,"")</f>
        <v>0</v>
      </c>
      <c r="S16" s="2">
        <f>IF(ALL!$V125="XX",ALL!S125,"")</f>
        <v>0</v>
      </c>
      <c r="T16" s="2">
        <f>IF(ALL!$V125="XX",ALL!T125,"")</f>
        <v>0</v>
      </c>
      <c r="U16" s="2">
        <f>IF(ALL!$V125="XX",ALL!U125,"")</f>
        <v>0</v>
      </c>
      <c r="V16" s="2" t="str">
        <f>IF(ALL!$V125="XX",ALL!V125,"")</f>
        <v>XX</v>
      </c>
      <c r="W16" s="2">
        <f>IF(ALL!$V125="XX",ALL!W125,"")</f>
        <v>0</v>
      </c>
      <c r="X16" s="2" t="str">
        <f>IF(ALL!$V125="XX",ALL!X125,"")</f>
        <v>Sd</v>
      </c>
      <c r="Y16" s="2">
        <f>IF(ALL!$V125="XX",ALL!Y125,"")</f>
        <v>77</v>
      </c>
      <c r="Z16" s="2">
        <f>IF(ALL!$V125="XX",ALL!Z125,"")</f>
        <v>167</v>
      </c>
      <c r="AA16" s="2">
        <f>IF(ALL!$V125="XX",ALL!AA125,"")</f>
        <v>75</v>
      </c>
      <c r="AB16" s="2">
        <f>IF(ALL!$V125="XX",ALL!AB125,"")</f>
        <v>0</v>
      </c>
      <c r="AC16">
        <f>IF(ALL!$V125="XX",ALL!AC125,"")</f>
        <v>0</v>
      </c>
    </row>
    <row r="17" spans="1:30" x14ac:dyDescent="0.25">
      <c r="A17" s="2">
        <f>IF(ALL!$V32="XX",ALL!A32,"")</f>
        <v>31</v>
      </c>
      <c r="B17" s="1" t="str">
        <f>IF(ALL!$V32="XX",ALL!B32,"")</f>
        <v>Frontignan</v>
      </c>
      <c r="C17" s="24">
        <f>IF(ALL!$V32="XX",ALL!C32,"")</f>
        <v>43.427720000000001</v>
      </c>
      <c r="D17" s="24">
        <f>IF(ALL!$V32="XX",ALL!D32,"")</f>
        <v>3.76525</v>
      </c>
      <c r="E17" s="1" t="str">
        <f>IF(ALL!$V32="XX",ALL!E32,"")</f>
        <v>-</v>
      </c>
      <c r="F17" s="1" t="str">
        <f>IF(ALL!$V32="XX",ALL!F32,"")</f>
        <v>-</v>
      </c>
      <c r="G17" t="str">
        <f>IF(ALL!$V32="XX",ALL!G32,"")</f>
        <v>France S</v>
      </c>
      <c r="H17" s="2">
        <f>IF(ALL!$V32="XX",ALL!H32,"")</f>
        <v>60</v>
      </c>
      <c r="I17" s="2">
        <f>IF(ALL!$V32="XX",ALL!I32,"")</f>
        <v>60</v>
      </c>
      <c r="J17" s="2">
        <f>IF(ALL!$V32="XX",ALL!J32,"")</f>
        <v>24</v>
      </c>
      <c r="K17" s="2">
        <f>IF(ALL!$V32="XX",ALL!K32,"")</f>
        <v>0</v>
      </c>
      <c r="L17" s="4">
        <f>IF(ALL!$V32="XX",ALL!L32,"")</f>
        <v>1</v>
      </c>
      <c r="M17" s="4">
        <f>IF(ALL!$V32="XX",ALL!M32,"")</f>
        <v>0.4</v>
      </c>
      <c r="N17" s="4">
        <f>IF(ALL!$V32="XX",ALL!N32,"")</f>
        <v>0.4</v>
      </c>
      <c r="O17" s="4" t="str">
        <f>IF(ALL!$V32="XX",ALL!O32,"")</f>
        <v/>
      </c>
      <c r="P17" s="4"/>
      <c r="Q17" s="2" t="str">
        <f>IF(ALL!$V32="XX",ALL!Q32,"")</f>
        <v>X</v>
      </c>
      <c r="R17" s="2">
        <f>IF(ALL!$V32="XX",ALL!R32,"")</f>
        <v>0</v>
      </c>
      <c r="S17" s="2">
        <f>IF(ALL!$V32="XX",ALL!S32,"")</f>
        <v>0</v>
      </c>
      <c r="T17" s="2">
        <f>IF(ALL!$V32="XX",ALL!T32,"")</f>
        <v>0</v>
      </c>
      <c r="U17" s="2">
        <f>IF(ALL!$V32="XX",ALL!U32,"")</f>
        <v>0</v>
      </c>
      <c r="V17" s="2" t="str">
        <f>IF(ALL!$V32="XX",ALL!V32,"")</f>
        <v>XX</v>
      </c>
      <c r="W17" s="2">
        <f>IF(ALL!$V32="XX",ALL!W32,"")</f>
        <v>0</v>
      </c>
      <c r="X17" s="2" t="str">
        <f>IF(ALL!$V32="XX",ALL!X32,"")</f>
        <v>Sd</v>
      </c>
      <c r="Y17" s="2">
        <f>IF(ALL!$V32="XX",ALL!Y32,"")</f>
        <v>70</v>
      </c>
      <c r="Z17" s="2">
        <f>IF(ALL!$V32="XX",ALL!Z32,"")</f>
        <v>341</v>
      </c>
      <c r="AA17" s="2">
        <f>IF(ALL!$V32="XX",ALL!AA32,"")</f>
        <v>70</v>
      </c>
      <c r="AB17" s="2">
        <f>IF(ALL!$V32="XX",ALL!AB32,"")</f>
        <v>0</v>
      </c>
      <c r="AC17">
        <f>IF(ALL!$V32="XX",ALL!AC32,"")</f>
        <v>0</v>
      </c>
      <c r="AD17" s="1"/>
    </row>
    <row r="18" spans="1:30" x14ac:dyDescent="0.25">
      <c r="A18" s="2">
        <f>IF(ALL!$V34="XX",ALL!A34,"")</f>
        <v>33</v>
      </c>
      <c r="B18" s="1" t="str">
        <f>IF(ALL!$V34="XX",ALL!B34,"")</f>
        <v>Carnon</v>
      </c>
      <c r="C18" s="24">
        <f>IF(ALL!$V34="XX",ALL!C34,"")</f>
        <v>43.542718999999998</v>
      </c>
      <c r="D18" s="24">
        <f>IF(ALL!$V34="XX",ALL!D34,"")</f>
        <v>3.9835929999999999</v>
      </c>
      <c r="E18" s="5" t="str">
        <f>IF(ALL!$V34="XX",ALL!E34,"")</f>
        <v>-</v>
      </c>
      <c r="F18" s="1" t="str">
        <f>IF(ALL!$V34="XX",ALL!F34,"")</f>
        <v>-</v>
      </c>
      <c r="G18" t="str">
        <f>IF(ALL!$V34="XX",ALL!G34,"")</f>
        <v>France S</v>
      </c>
      <c r="H18" s="2">
        <f>IF(ALL!$V34="XX",ALL!H34,"")</f>
        <v>150</v>
      </c>
      <c r="I18" s="2">
        <f>IF(ALL!$V34="XX",ALL!I34,"")</f>
        <v>150</v>
      </c>
      <c r="J18" s="2">
        <f>IF(ALL!$V34="XX",ALL!J34,"")</f>
        <v>15</v>
      </c>
      <c r="K18" s="2">
        <f>IF(ALL!$V34="XX",ALL!K34,"")</f>
        <v>0</v>
      </c>
      <c r="L18" s="4">
        <f>IF(ALL!$V34="XX",ALL!L34,"")</f>
        <v>1</v>
      </c>
      <c r="M18" s="4">
        <f>IF(ALL!$V34="XX",ALL!M34,"")</f>
        <v>0.1</v>
      </c>
      <c r="N18" s="4">
        <f>IF(ALL!$V34="XX",ALL!N34,"")</f>
        <v>0.1</v>
      </c>
      <c r="O18" s="4" t="str">
        <f>IF(ALL!$V34="XX",ALL!O34,"")</f>
        <v/>
      </c>
      <c r="P18" s="4"/>
      <c r="Q18" s="2" t="str">
        <f>IF(ALL!$V34="XX",ALL!Q34,"")</f>
        <v>X</v>
      </c>
      <c r="R18" s="2">
        <f>IF(ALL!$V34="XX",ALL!R34,"")</f>
        <v>0</v>
      </c>
      <c r="S18" s="2">
        <f>IF(ALL!$V34="XX",ALL!S34,"")</f>
        <v>0</v>
      </c>
      <c r="T18" s="2">
        <f>IF(ALL!$V34="XX",ALL!T34,"")</f>
        <v>0</v>
      </c>
      <c r="U18" s="2">
        <f>IF(ALL!$V34="XX",ALL!U34,"")</f>
        <v>0</v>
      </c>
      <c r="V18" s="2" t="str">
        <f>IF(ALL!$V34="XX",ALL!V34,"")</f>
        <v>XX</v>
      </c>
      <c r="W18" s="2">
        <f>IF(ALL!$V34="XX",ALL!W34,"")</f>
        <v>0</v>
      </c>
      <c r="X18" s="2" t="str">
        <f>IF(ALL!$V34="XX",ALL!X34,"")</f>
        <v>Sd</v>
      </c>
      <c r="Y18" s="2">
        <f>IF(ALL!$V34="XX",ALL!Y34,"")</f>
        <v>64</v>
      </c>
      <c r="Z18" s="2">
        <f>IF(ALL!$V34="XX",ALL!Z34,"")</f>
        <v>333</v>
      </c>
      <c r="AA18" s="2">
        <f>IF(ALL!$V34="XX",ALL!AA34,"")</f>
        <v>65</v>
      </c>
      <c r="AB18" s="2">
        <f>IF(ALL!$V34="XX",ALL!AB34,"")</f>
        <v>0</v>
      </c>
      <c r="AC18">
        <f>IF(ALL!$V34="XX",ALL!AC34,"")</f>
        <v>0</v>
      </c>
    </row>
    <row r="19" spans="1:30" x14ac:dyDescent="0.25">
      <c r="A19" s="2">
        <f>IF(ALL!$V113="XX",ALL!A113,"")</f>
        <v>112</v>
      </c>
      <c r="B19" s="1" t="str">
        <f>IF(ALL!$V113="XX",ALL!B113,"")</f>
        <v>Netanya</v>
      </c>
      <c r="C19" s="24">
        <f>IF(ALL!$V113="XX",ALL!C113,"")</f>
        <v>32.330134999999999</v>
      </c>
      <c r="D19" s="24">
        <f>IF(ALL!$V113="XX",ALL!D113,"")</f>
        <v>34.847942000000003</v>
      </c>
      <c r="E19" s="1" t="str">
        <f>IF(ALL!$V113="XX",ALL!E113,"")</f>
        <v>-</v>
      </c>
      <c r="F19" s="1" t="str">
        <f>IF(ALL!$V113="XX",ALL!F113,"")</f>
        <v>-</v>
      </c>
      <c r="G19" t="str">
        <f>IF(ALL!$V113="XX",ALL!G113,"")</f>
        <v>Israel</v>
      </c>
      <c r="H19" s="2">
        <f>IF(ALL!$V113="XX",ALL!H113,"")</f>
        <v>200</v>
      </c>
      <c r="I19" s="2">
        <f>IF(ALL!$V113="XX",ALL!I113,"")</f>
        <v>200</v>
      </c>
      <c r="J19" s="2">
        <f>IF(ALL!$V113="XX",ALL!J113,"")</f>
        <v>60</v>
      </c>
      <c r="K19" s="2">
        <f>IF(ALL!$V113="XX",ALL!K113,"")</f>
        <v>0</v>
      </c>
      <c r="L19" s="4">
        <f>IF(ALL!$V113="XX",ALL!L113,"")</f>
        <v>1</v>
      </c>
      <c r="M19" s="4">
        <f>IF(ALL!$V113="XX",ALL!M113,"")</f>
        <v>0.3</v>
      </c>
      <c r="N19" s="4">
        <f>IF(ALL!$V113="XX",ALL!N113,"")</f>
        <v>0.3</v>
      </c>
      <c r="O19" s="4" t="str">
        <f>IF(ALL!$V113="XX",ALL!O113,"")</f>
        <v/>
      </c>
      <c r="P19" s="4"/>
      <c r="Q19" s="2" t="str">
        <f>IF(ALL!$V113="XX",ALL!Q113,"")</f>
        <v>X</v>
      </c>
      <c r="R19" s="2">
        <f>IF(ALL!$V113="XX",ALL!R113,"")</f>
        <v>0</v>
      </c>
      <c r="S19" s="2">
        <f>IF(ALL!$V113="XX",ALL!S113,"")</f>
        <v>0</v>
      </c>
      <c r="T19" s="2">
        <f>IF(ALL!$V113="XX",ALL!T113,"")</f>
        <v>0</v>
      </c>
      <c r="U19" s="2">
        <f>IF(ALL!$V113="XX",ALL!U113,"")</f>
        <v>0</v>
      </c>
      <c r="V19" s="2" t="str">
        <f>IF(ALL!$V113="XX",ALL!V113,"")</f>
        <v>XX</v>
      </c>
      <c r="W19" s="2">
        <f>IF(ALL!$V113="XX",ALL!W113,"")</f>
        <v>0</v>
      </c>
      <c r="X19" s="2" t="str">
        <f>IF(ALL!$V113="XX",ALL!X113,"")</f>
        <v>Sd</v>
      </c>
      <c r="Y19" s="6">
        <f>IF(ALL!$V113="XX",ALL!Y113,"")</f>
        <v>17</v>
      </c>
      <c r="Z19" s="6">
        <f>IF(ALL!$V113="XX",ALL!Z113,"")</f>
        <v>107</v>
      </c>
      <c r="AA19" s="2">
        <f>IF(ALL!$V113="XX",ALL!AA113,"")</f>
        <v>14</v>
      </c>
      <c r="AB19" s="2">
        <f>IF(ALL!$V113="XX",ALL!AB113,"")</f>
        <v>0</v>
      </c>
      <c r="AC19">
        <f>IF(ALL!$V113="XX",ALL!AC113,"")</f>
        <v>0</v>
      </c>
    </row>
    <row r="20" spans="1:30" x14ac:dyDescent="0.25">
      <c r="A20" s="2">
        <f>IF(ALL!$V5="XX",ALL!A5,"")</f>
        <v>4</v>
      </c>
      <c r="B20" s="1" t="str">
        <f>IF(ALL!$V5="XX",ALL!B5,"")</f>
        <v>Porto Banus</v>
      </c>
      <c r="C20" s="24">
        <f>IF(ALL!$V5="XX",ALL!C5,"")</f>
        <v>36.482607000000002</v>
      </c>
      <c r="D20" s="24">
        <f>IF(ALL!$V5="XX",ALL!D5,"")</f>
        <v>-4.9626650000000003</v>
      </c>
      <c r="E20" s="5" t="str">
        <f>IF(ALL!$V5="XX",ALL!E5,"")</f>
        <v>-</v>
      </c>
      <c r="F20" s="1" t="str">
        <f>IF(ALL!$V5="XX",ALL!F5,"")</f>
        <v>-</v>
      </c>
      <c r="G20" t="str">
        <f>IF(ALL!$V5="XX",ALL!G5,"")</f>
        <v>Spain S</v>
      </c>
      <c r="H20" s="2">
        <f>IF(ALL!$V5="XX",ALL!H5,"")</f>
        <v>165</v>
      </c>
      <c r="I20" s="2">
        <f>IF(ALL!$V5="XX",ALL!I5,"")</f>
        <v>155</v>
      </c>
      <c r="J20" s="2">
        <f>IF(ALL!$V5="XX",ALL!J5,"")</f>
        <v>30</v>
      </c>
      <c r="K20" s="2">
        <f>IF(ALL!$V5="XX",ALL!K5,"")</f>
        <v>0</v>
      </c>
      <c r="L20" s="4">
        <f>IF(ALL!$V5="XX",ALL!L5,"")</f>
        <v>1.064516129032258</v>
      </c>
      <c r="M20" s="4">
        <f>IF(ALL!$V5="XX",ALL!M5,"")</f>
        <v>0.19354838709677419</v>
      </c>
      <c r="N20" s="4">
        <f>IF(ALL!$V5="XX",ALL!N5,"")</f>
        <v>0.18181818181818182</v>
      </c>
      <c r="O20" s="4" t="str">
        <f>IF(ALL!$V5="XX",ALL!O5,"")</f>
        <v/>
      </c>
      <c r="P20" s="4"/>
      <c r="Q20" s="2" t="str">
        <f>IF(ALL!$V5="XX",ALL!Q5,"")</f>
        <v>X</v>
      </c>
      <c r="R20" s="2">
        <f>IF(ALL!$V5="XX",ALL!R5,"")</f>
        <v>0</v>
      </c>
      <c r="S20" s="2">
        <f>IF(ALL!$V5="XX",ALL!S5,"")</f>
        <v>0</v>
      </c>
      <c r="T20" s="2">
        <f>IF(ALL!$V5="XX",ALL!T5,"")</f>
        <v>0</v>
      </c>
      <c r="U20" s="2">
        <f>IF(ALL!$V5="XX",ALL!U5,"")</f>
        <v>0</v>
      </c>
      <c r="V20" s="2" t="str">
        <f>IF(ALL!$V5="XX",ALL!V5,"")</f>
        <v>XX</v>
      </c>
      <c r="W20" s="2">
        <f>IF(ALL!$V5="XX",ALL!W5,"")</f>
        <v>0</v>
      </c>
      <c r="X20" s="2" t="str">
        <f>IF(ALL!$V5="XX",ALL!X5,"")</f>
        <v>Sd</v>
      </c>
      <c r="Y20" s="2">
        <f>IF(ALL!$V5="XX",ALL!Y5,"")</f>
        <v>65</v>
      </c>
      <c r="Z20" s="2">
        <f>IF(ALL!$V5="XX",ALL!Z5,"")</f>
        <v>335</v>
      </c>
      <c r="AA20" s="2">
        <f>IF(ALL!$V5="XX",ALL!AA5,"")</f>
        <v>64</v>
      </c>
      <c r="AB20" s="2">
        <f>IF(ALL!$V5="XX",ALL!AB5,"")</f>
        <v>0</v>
      </c>
      <c r="AC20">
        <f>IF(ALL!$V5="XX",ALL!AC5,"")</f>
        <v>0</v>
      </c>
    </row>
    <row r="21" spans="1:30" x14ac:dyDescent="0.25">
      <c r="A21" s="2">
        <f>IF(ALL!$V20="XX",ALL!A20,"")</f>
        <v>19</v>
      </c>
      <c r="B21" s="1" t="str">
        <f>IF(ALL!$V20="XX",ALL!B20,"")</f>
        <v>Cambrils N</v>
      </c>
      <c r="C21" s="24">
        <f>IF(ALL!$V20="XX",ALL!C20,"")</f>
        <v>41.058689999999999</v>
      </c>
      <c r="D21" s="24">
        <f>IF(ALL!$V20="XX",ALL!D20,"")</f>
        <v>1.0393030000000001</v>
      </c>
      <c r="E21" s="5" t="str">
        <f>IF(ALL!$V20="XX",ALL!E20,"")</f>
        <v>-</v>
      </c>
      <c r="F21" s="1">
        <f>IF(ALL!$V20="XX",ALL!F20,"")</f>
        <v>425</v>
      </c>
      <c r="G21" t="str">
        <f>IF(ALL!$V20="XX",ALL!G20,"")</f>
        <v>Spain E</v>
      </c>
      <c r="H21" s="2">
        <f>IF(ALL!$V20="XX",ALL!H20,"")</f>
        <v>205</v>
      </c>
      <c r="I21" s="2">
        <f>IF(ALL!$V20="XX",ALL!I20,"")</f>
        <v>150</v>
      </c>
      <c r="J21" s="2">
        <f>IF(ALL!$V20="XX",ALL!J20,"")</f>
        <v>50</v>
      </c>
      <c r="K21" s="2">
        <f>IF(ALL!$V20="XX",ALL!K20,"")</f>
        <v>0</v>
      </c>
      <c r="L21" s="4">
        <f>IF(ALL!$V20="XX",ALL!L20,"")</f>
        <v>1.3666666666666667</v>
      </c>
      <c r="M21" s="4">
        <f>IF(ALL!$V20="XX",ALL!M20,"")</f>
        <v>0.33333333333333331</v>
      </c>
      <c r="N21" s="4">
        <f>IF(ALL!$V20="XX",ALL!N20,"")</f>
        <v>0.24390243902439024</v>
      </c>
      <c r="O21" s="4" t="str">
        <f>IF(ALL!$V20="XX",ALL!O20,"")</f>
        <v/>
      </c>
      <c r="P21" s="4"/>
      <c r="Q21" s="2" t="str">
        <f>IF(ALL!$V20="XX",ALL!Q20,"")</f>
        <v>X</v>
      </c>
      <c r="R21" s="2">
        <f>IF(ALL!$V20="XX",ALL!R20,"")</f>
        <v>0</v>
      </c>
      <c r="S21" s="2">
        <f>IF(ALL!$V20="XX",ALL!S20,"")</f>
        <v>0</v>
      </c>
      <c r="T21" s="2">
        <f>IF(ALL!$V20="XX",ALL!T20,"")</f>
        <v>0</v>
      </c>
      <c r="U21" s="2">
        <f>IF(ALL!$V20="XX",ALL!U20,"")</f>
        <v>0</v>
      </c>
      <c r="V21" s="2" t="str">
        <f>IF(ALL!$V20="XX",ALL!V20,"")</f>
        <v>XX</v>
      </c>
      <c r="W21" s="2">
        <f>IF(ALL!$V20="XX",ALL!W20,"")</f>
        <v>0</v>
      </c>
      <c r="X21" s="2" t="str">
        <f>IF(ALL!$V20="XX",ALL!X20,"")</f>
        <v>Sd</v>
      </c>
      <c r="Y21" s="2">
        <f>IF(ALL!$V20="XX",ALL!Y20,"")</f>
        <v>60</v>
      </c>
      <c r="Z21" s="2">
        <f>IF(ALL!$V20="XX",ALL!Z20,"")</f>
        <v>333</v>
      </c>
      <c r="AA21" s="2">
        <f>IF(ALL!$V20="XX",ALL!AA20,"")</f>
        <v>65</v>
      </c>
      <c r="AB21" s="2">
        <f>IF(ALL!$V20="XX",ALL!AB20,"")</f>
        <v>0</v>
      </c>
      <c r="AC21">
        <f>IF(ALL!$V20="XX",ALL!AC20,"")</f>
        <v>0</v>
      </c>
    </row>
    <row r="22" spans="1:30" x14ac:dyDescent="0.25">
      <c r="A22" s="2">
        <f>IF(ALL!$V114="XX",ALL!A114,"")</f>
        <v>113</v>
      </c>
      <c r="B22" s="1" t="str">
        <f>IF(ALL!$V114="XX",ALL!B114,"")</f>
        <v>Tel Aviv</v>
      </c>
      <c r="C22" s="24">
        <f>IF(ALL!$V114="XX",ALL!C114,"")</f>
        <v>32.093328999999997</v>
      </c>
      <c r="D22" s="24">
        <f>IF(ALL!$V114="XX",ALL!D114,"")</f>
        <v>34.770916</v>
      </c>
      <c r="E22" s="1" t="str">
        <f>IF(ALL!$V114="XX",ALL!E114,"")</f>
        <v>-</v>
      </c>
      <c r="F22" s="1">
        <f>IF(ALL!$V114="XX",ALL!F114,"")</f>
        <v>3502</v>
      </c>
      <c r="G22" t="str">
        <f>IF(ALL!$V114="XX",ALL!G114,"")</f>
        <v>Israel</v>
      </c>
      <c r="H22" s="2">
        <f>IF(ALL!$V114="XX",ALL!H114,"")</f>
        <v>310</v>
      </c>
      <c r="I22" s="2">
        <f>IF(ALL!$V114="XX",ALL!I114,"")</f>
        <v>200</v>
      </c>
      <c r="J22" s="2">
        <f>IF(ALL!$V114="XX",ALL!J114,"")</f>
        <v>80</v>
      </c>
      <c r="K22" s="2">
        <f>IF(ALL!$V114="XX",ALL!K114,"")</f>
        <v>0</v>
      </c>
      <c r="L22" s="4">
        <f>IF(ALL!$V114="XX",ALL!L114,"")</f>
        <v>1.55</v>
      </c>
      <c r="M22" s="4">
        <f>IF(ALL!$V114="XX",ALL!M114,"")</f>
        <v>0.4</v>
      </c>
      <c r="N22" s="4">
        <f>IF(ALL!$V114="XX",ALL!N114,"")</f>
        <v>0.25806451612903225</v>
      </c>
      <c r="O22" s="4" t="str">
        <f>IF(ALL!$V114="XX",ALL!O114,"")</f>
        <v/>
      </c>
      <c r="P22" s="4"/>
      <c r="Q22" s="2" t="str">
        <f>IF(ALL!$V114="XX",ALL!Q114,"")</f>
        <v>X</v>
      </c>
      <c r="R22" s="2">
        <f>IF(ALL!$V114="XX",ALL!R114,"")</f>
        <v>0</v>
      </c>
      <c r="S22" s="2">
        <f>IF(ALL!$V114="XX",ALL!S114,"")</f>
        <v>0</v>
      </c>
      <c r="T22" s="2">
        <f>IF(ALL!$V114="XX",ALL!T114,"")</f>
        <v>0</v>
      </c>
      <c r="U22" s="2">
        <f>IF(ALL!$V114="XX",ALL!U114,"")</f>
        <v>0</v>
      </c>
      <c r="V22" s="2" t="str">
        <f>IF(ALL!$V114="XX",ALL!V114,"")</f>
        <v>XX</v>
      </c>
      <c r="W22" s="2">
        <f>IF(ALL!$V114="XX",ALL!W114,"")</f>
        <v>0</v>
      </c>
      <c r="X22" s="2" t="str">
        <f>IF(ALL!$V114="XX",ALL!X114,"")</f>
        <v>Sd</v>
      </c>
      <c r="Y22" s="2">
        <f>IF(ALL!$V114="XX",ALL!Y114,"")</f>
        <v>18</v>
      </c>
      <c r="Z22" s="2">
        <f>IF(ALL!$V114="XX",ALL!Z114,"")</f>
        <v>109</v>
      </c>
      <c r="AA22" s="2">
        <f>IF(ALL!$V114="XX",ALL!AA114,"")</f>
        <v>18</v>
      </c>
      <c r="AB22" s="2">
        <f>IF(ALL!$V114="XX",ALL!AB114,"")</f>
        <v>0</v>
      </c>
      <c r="AC22">
        <f>IF(ALL!$V114="XX",ALL!AC114,"")</f>
        <v>0</v>
      </c>
    </row>
    <row r="23" spans="1:30" x14ac:dyDescent="0.25">
      <c r="A23" s="2">
        <f>IF(ALL!$V19="XX",ALL!A19,"")</f>
        <v>18</v>
      </c>
      <c r="B23" s="1" t="str">
        <f>IF(ALL!$V19="XX",ALL!B19,"")</f>
        <v>Cambrils S</v>
      </c>
      <c r="C23" s="24">
        <f>IF(ALL!$V19="XX",ALL!C19,"")</f>
        <v>41.056856000000003</v>
      </c>
      <c r="D23" s="24">
        <f>IF(ALL!$V19="XX",ALL!D19,"")</f>
        <v>1.033709</v>
      </c>
      <c r="E23" s="5" t="str">
        <f>IF(ALL!$V19="XX",ALL!E19,"")</f>
        <v>-</v>
      </c>
      <c r="F23" s="1">
        <f>IF(ALL!$V19="XX",ALL!F19,"")</f>
        <v>425</v>
      </c>
      <c r="G23" t="str">
        <f>IF(ALL!$V19="XX",ALL!G19,"")</f>
        <v>Spain E</v>
      </c>
      <c r="H23" s="2">
        <f>IF(ALL!$V19="XX",ALL!H19,"")</f>
        <v>205</v>
      </c>
      <c r="I23" s="2">
        <f>IF(ALL!$V19="XX",ALL!I19,"")</f>
        <v>130</v>
      </c>
      <c r="J23" s="2">
        <f>IF(ALL!$V19="XX",ALL!J19,"")</f>
        <v>100</v>
      </c>
      <c r="K23" s="2">
        <f>IF(ALL!$V19="XX",ALL!K19,"")</f>
        <v>0</v>
      </c>
      <c r="L23" s="4">
        <f>IF(ALL!$V19="XX",ALL!L19,"")</f>
        <v>1.5769230769230769</v>
      </c>
      <c r="M23" s="4">
        <f>IF(ALL!$V19="XX",ALL!M19,"")</f>
        <v>0.76923076923076927</v>
      </c>
      <c r="N23" s="4">
        <f>IF(ALL!$V19="XX",ALL!N19,"")</f>
        <v>0.48780487804878048</v>
      </c>
      <c r="O23" s="4" t="str">
        <f>IF(ALL!$V19="XX",ALL!O19,"")</f>
        <v/>
      </c>
      <c r="P23" s="4"/>
      <c r="Q23" s="2" t="str">
        <f>IF(ALL!$V19="XX",ALL!Q19,"")</f>
        <v>X</v>
      </c>
      <c r="R23" s="2">
        <f>IF(ALL!$V19="XX",ALL!R19,"")</f>
        <v>0</v>
      </c>
      <c r="S23" s="2">
        <f>IF(ALL!$V19="XX",ALL!S19,"")</f>
        <v>0</v>
      </c>
      <c r="T23" s="2">
        <f>IF(ALL!$V19="XX",ALL!T19,"")</f>
        <v>0</v>
      </c>
      <c r="U23" s="2">
        <f>IF(ALL!$V19="XX",ALL!U19,"")</f>
        <v>0</v>
      </c>
      <c r="V23" s="2" t="str">
        <f>IF(ALL!$V19="XX",ALL!V19,"")</f>
        <v>XX</v>
      </c>
      <c r="W23" s="2">
        <f>IF(ALL!$V19="XX",ALL!W19,"")</f>
        <v>0</v>
      </c>
      <c r="X23" s="2" t="str">
        <f>IF(ALL!$V19="XX",ALL!X19,"")</f>
        <v>Sd</v>
      </c>
      <c r="Y23" s="2">
        <f>IF(ALL!$V19="XX",ALL!Y19,"")</f>
        <v>60</v>
      </c>
      <c r="Z23" s="2">
        <f>IF(ALL!$V19="XX",ALL!Z19,"")</f>
        <v>333</v>
      </c>
      <c r="AA23" s="2">
        <f>IF(ALL!$V19="XX",ALL!AA19,"")</f>
        <v>65</v>
      </c>
      <c r="AB23" s="2">
        <f>IF(ALL!$V19="XX",ALL!AB19,"")</f>
        <v>0</v>
      </c>
      <c r="AC23">
        <f>IF(ALL!$V19="XX",ALL!AC19,"")</f>
        <v>0</v>
      </c>
    </row>
    <row r="24" spans="1:30" s="3" customFormat="1" ht="30" customHeight="1" x14ac:dyDescent="0.25">
      <c r="A24" s="9" t="s">
        <v>2</v>
      </c>
      <c r="B24" s="8" t="s">
        <v>0</v>
      </c>
      <c r="C24" s="7"/>
      <c r="D24" s="7"/>
      <c r="E24" s="8" t="s">
        <v>4</v>
      </c>
      <c r="F24" s="8" t="s">
        <v>2</v>
      </c>
      <c r="G24" s="7" t="s">
        <v>36</v>
      </c>
      <c r="H24" s="10" t="s">
        <v>122</v>
      </c>
      <c r="I24" s="10" t="s">
        <v>123</v>
      </c>
      <c r="J24" s="10" t="s">
        <v>124</v>
      </c>
      <c r="K24" s="10" t="s">
        <v>250</v>
      </c>
      <c r="L24" s="9" t="s">
        <v>3</v>
      </c>
      <c r="M24" s="9" t="s">
        <v>46</v>
      </c>
      <c r="N24" s="9" t="s">
        <v>195</v>
      </c>
      <c r="O24" s="9" t="s">
        <v>392</v>
      </c>
      <c r="P24" s="9" t="s">
        <v>389</v>
      </c>
      <c r="Q24" s="10" t="s">
        <v>200</v>
      </c>
      <c r="R24" s="10" t="s">
        <v>199</v>
      </c>
      <c r="S24" s="10" t="s">
        <v>368</v>
      </c>
      <c r="T24" s="10" t="s">
        <v>238</v>
      </c>
      <c r="U24" s="10" t="s">
        <v>239</v>
      </c>
      <c r="V24" s="10" t="s">
        <v>156</v>
      </c>
      <c r="W24" s="9" t="s">
        <v>155</v>
      </c>
      <c r="X24" s="9" t="s">
        <v>101</v>
      </c>
      <c r="Y24" s="10" t="s">
        <v>125</v>
      </c>
      <c r="Z24" s="10" t="s">
        <v>126</v>
      </c>
      <c r="AA24" s="10" t="s">
        <v>11</v>
      </c>
      <c r="AB24" s="10" t="s">
        <v>308</v>
      </c>
      <c r="AC24" s="56" t="s">
        <v>108</v>
      </c>
    </row>
    <row r="25" spans="1:30" x14ac:dyDescent="0.25">
      <c r="A25" s="2">
        <f>IF(ALL!$V21="X",ALL!A21,"")</f>
        <v>20</v>
      </c>
      <c r="B25" s="1" t="str">
        <f>IF(ALL!$V21="X",ALL!B21,"")</f>
        <v>Salou</v>
      </c>
      <c r="C25" s="24">
        <f>IF(ALL!$V21="X",ALL!C21,"")</f>
        <v>41.072068999999999</v>
      </c>
      <c r="D25" s="24">
        <f>IF(ALL!$V21="X",ALL!D21,"")</f>
        <v>1.112975</v>
      </c>
      <c r="E25" s="5" t="str">
        <f>IF(ALL!$V21="X",ALL!E21,"")</f>
        <v>Salauris</v>
      </c>
      <c r="F25" s="1">
        <f>IF(ALL!$V21="X",ALL!F21,"")</f>
        <v>426</v>
      </c>
      <c r="G25" t="str">
        <f>IF(ALL!$V21="X",ALL!G21,"")</f>
        <v>Spain E</v>
      </c>
      <c r="H25" s="2">
        <f>IF(ALL!$V21="X",ALL!H21,"")</f>
        <v>72</v>
      </c>
      <c r="I25" s="2">
        <f>IF(ALL!$V21="X",ALL!I21,"")</f>
        <v>220</v>
      </c>
      <c r="J25" s="2">
        <f>IF(ALL!$V21="X",ALL!J21,"")</f>
        <v>250</v>
      </c>
      <c r="K25" s="2">
        <f>IF(ALL!$V21="X",ALL!K21,"")</f>
        <v>60</v>
      </c>
      <c r="L25" s="4">
        <f>IF(ALL!$V21="X",ALL!L21,"")</f>
        <v>0.32727272727272727</v>
      </c>
      <c r="M25" s="4">
        <f>IF(ALL!$V21="X",ALL!M21,"")</f>
        <v>1.1363636363636365</v>
      </c>
      <c r="N25" s="4">
        <f>IF(ALL!$V21="X",ALL!N21,"")</f>
        <v>3.4722222222222223</v>
      </c>
      <c r="O25" s="4">
        <f>IF(ALL!$V21="X",ALL!O21,"")</f>
        <v>0.24</v>
      </c>
      <c r="P25" s="4">
        <f>IF(ALL!$V21="X",ALL!P21,"")</f>
        <v>0.27272727272727271</v>
      </c>
      <c r="Q25" s="2">
        <f>IF(ALL!$V21="X",ALL!Q21,"")</f>
        <v>0</v>
      </c>
      <c r="R25" s="2">
        <f>IF(ALL!$V21="X",ALL!R21,"")</f>
        <v>0</v>
      </c>
      <c r="S25" s="2">
        <f>IF(ALL!$V21="X",ALL!S21,"")</f>
        <v>0</v>
      </c>
      <c r="T25" s="2" t="str">
        <f>IF(ALL!$V21="X",ALL!T21,"")</f>
        <v>X</v>
      </c>
      <c r="U25" s="2">
        <f>IF(ALL!$V21="X",ALL!U21,"")</f>
        <v>0</v>
      </c>
      <c r="V25" s="2" t="str">
        <f>IF(ALL!$V21="X",ALL!V21,"")</f>
        <v>X</v>
      </c>
      <c r="W25" s="2">
        <f>IF(ALL!$V21="X",ALL!W21,"")</f>
        <v>0</v>
      </c>
      <c r="X25" s="2" t="str">
        <f>IF(ALL!$V21="X",ALL!X21,"")</f>
        <v>Sd</v>
      </c>
      <c r="Y25" s="2">
        <f>IF(ALL!$V21="X",ALL!Y21,"")</f>
        <v>72</v>
      </c>
      <c r="Z25" s="2">
        <f>IF(ALL!$V21="X",ALL!Z21,"")</f>
        <v>343</v>
      </c>
      <c r="AA25" s="2">
        <f>IF(ALL!$V21="X",ALL!AA21,"")</f>
        <v>75</v>
      </c>
      <c r="AB25" s="2">
        <f>IF(ALL!$V21="X",ALL!AB21,"")</f>
        <v>0</v>
      </c>
      <c r="AC25">
        <f>IF(ALL!$V21="X",ALL!AC21,"")</f>
        <v>0</v>
      </c>
    </row>
    <row r="26" spans="1:30" x14ac:dyDescent="0.25">
      <c r="A26" s="2">
        <f>IF(ALL!$V22="X",ALL!A22,"")</f>
        <v>21</v>
      </c>
      <c r="B26" s="1" t="str">
        <f>IF(ALL!$V22="X",ALL!B22,"")</f>
        <v>Altafulla</v>
      </c>
      <c r="C26" s="24">
        <f>IF(ALL!$V22="X",ALL!C22,"")</f>
        <v>41.131681</v>
      </c>
      <c r="D26" s="24">
        <f>IF(ALL!$V22="X",ALL!D22,"")</f>
        <v>1.3701369999999999</v>
      </c>
      <c r="E26" s="1" t="str">
        <f>IF(ALL!$V22="X",ALL!E22,"")</f>
        <v>-</v>
      </c>
      <c r="F26" s="1">
        <f>IF(ALL!$V22="X",ALL!F22,"")</f>
        <v>429</v>
      </c>
      <c r="G26" t="str">
        <f>IF(ALL!$V22="X",ALL!G22,"")</f>
        <v>Spain E</v>
      </c>
      <c r="H26" s="2">
        <f>IF(ALL!$V22="X",ALL!H22,"")</f>
        <v>105</v>
      </c>
      <c r="I26" s="2">
        <f>IF(ALL!$V22="X",ALL!I22,"")</f>
        <v>240</v>
      </c>
      <c r="J26" s="2">
        <f>IF(ALL!$V22="X",ALL!J22,"")</f>
        <v>110</v>
      </c>
      <c r="K26" s="2">
        <f>IF(ALL!$V22="X",ALL!K22,"")</f>
        <v>100</v>
      </c>
      <c r="L26" s="4">
        <f>IF(ALL!$V22="X",ALL!L22,"")</f>
        <v>0.4375</v>
      </c>
      <c r="M26" s="4">
        <f>IF(ALL!$V22="X",ALL!M22,"")</f>
        <v>0.45833333333333331</v>
      </c>
      <c r="N26" s="4">
        <f>IF(ALL!$V22="X",ALL!N22,"")</f>
        <v>1.0476190476190477</v>
      </c>
      <c r="O26" s="4">
        <f>IF(ALL!$V22="X",ALL!O22,"")</f>
        <v>0.90909090909090906</v>
      </c>
      <c r="P26" s="4">
        <f>IF(ALL!$V22="X",ALL!P22,"")</f>
        <v>0.41666666666666669</v>
      </c>
      <c r="Q26" s="2">
        <f>IF(ALL!$V22="X",ALL!Q22,"")</f>
        <v>0</v>
      </c>
      <c r="R26" s="2">
        <f>IF(ALL!$V22="X",ALL!R22,"")</f>
        <v>0</v>
      </c>
      <c r="S26" s="2">
        <f>IF(ALL!$V22="X",ALL!S22,"")</f>
        <v>0</v>
      </c>
      <c r="T26" s="2" t="str">
        <f>IF(ALL!$V22="X",ALL!T22,"")</f>
        <v>X</v>
      </c>
      <c r="U26" s="2">
        <f>IF(ALL!$V22="X",ALL!U22,"")</f>
        <v>0</v>
      </c>
      <c r="V26" s="2" t="str">
        <f>IF(ALL!$V22="X",ALL!V22,"")</f>
        <v>X</v>
      </c>
      <c r="W26" s="2">
        <f>IF(ALL!$V22="X",ALL!W22,"")</f>
        <v>0</v>
      </c>
      <c r="X26" s="2" t="str">
        <f>IF(ALL!$V22="X",ALL!X22,"")</f>
        <v>Sd</v>
      </c>
      <c r="Y26" s="2">
        <f>IF(ALL!$V22="X",ALL!Y22,"")</f>
        <v>79</v>
      </c>
      <c r="Z26" s="2">
        <f>IF(ALL!$V22="X",ALL!Z22,"")</f>
        <v>347</v>
      </c>
      <c r="AA26" s="2">
        <f>IF(ALL!$V22="X",ALL!AA22,"")</f>
        <v>74</v>
      </c>
      <c r="AB26" s="2">
        <f>IF(ALL!$V22="X",ALL!AB22,"")</f>
        <v>0</v>
      </c>
      <c r="AC26">
        <f>IF(ALL!$V22="X",ALL!AC22,"")</f>
        <v>0</v>
      </c>
      <c r="AD26" s="1"/>
    </row>
    <row r="27" spans="1:30" x14ac:dyDescent="0.25">
      <c r="A27" s="2">
        <f>IF(ALL!$V29="XX",ALL!A29,"")</f>
        <v>28</v>
      </c>
      <c r="B27" s="1" t="str">
        <f>IF(ALL!$V29="XX",ALL!B29,"")</f>
        <v>Valras E</v>
      </c>
      <c r="C27" s="24">
        <f>IF(ALL!$V29="XX",ALL!C29,"")</f>
        <v>43.235002999999999</v>
      </c>
      <c r="D27" s="24">
        <f>IF(ALL!$V29="XX",ALL!D29,"")</f>
        <v>3.2770069999999998</v>
      </c>
      <c r="E27" s="5" t="str">
        <f>IF(ALL!$V29="XX",ALL!E29,"")</f>
        <v>-</v>
      </c>
      <c r="F27" s="5" t="str">
        <f>IF(ALL!$V29="XX",ALL!F29,"")</f>
        <v>-</v>
      </c>
      <c r="G27" t="str">
        <f>IF(ALL!$V29="XX",ALL!G29,"")</f>
        <v>France S</v>
      </c>
      <c r="H27" s="2">
        <f>IF(ALL!$V29="XX",ALL!H29,"")</f>
        <v>70</v>
      </c>
      <c r="I27" s="2">
        <f>IF(ALL!$V29="XX",ALL!I29,"")</f>
        <v>150</v>
      </c>
      <c r="J27" s="2">
        <f>IF(ALL!$V29="XX",ALL!J29,"")</f>
        <v>40</v>
      </c>
      <c r="K27" s="2">
        <f>IF(ALL!$V29="XX",ALL!K29,"")</f>
        <v>65</v>
      </c>
      <c r="L27" s="4">
        <f>IF(ALL!$V29="XX",ALL!L29,"")</f>
        <v>0.46666666666666667</v>
      </c>
      <c r="M27" s="4">
        <f>IF(ALL!$V29="XX",ALL!M29,"")</f>
        <v>0.26666666666666666</v>
      </c>
      <c r="N27" s="4">
        <f>IF(ALL!$V29="XX",ALL!N29,"")</f>
        <v>0.5714285714285714</v>
      </c>
      <c r="O27" s="4">
        <f>IF(ALL!$V29="XX",ALL!O29,"")</f>
        <v>1.625</v>
      </c>
      <c r="P27" s="4">
        <f>IF(ALL!$V29="XX",ALL!P29,"")</f>
        <v>0.43333333333333335</v>
      </c>
      <c r="Q27" s="2">
        <f>IF(ALL!$V29="XX",ALL!Q29,"")</f>
        <v>0</v>
      </c>
      <c r="R27" s="2">
        <f>IF(ALL!$V29="XX",ALL!R29,"")</f>
        <v>0</v>
      </c>
      <c r="S27" s="2">
        <f>IF(ALL!$V29="XX",ALL!S29,"")</f>
        <v>0</v>
      </c>
      <c r="T27" s="2">
        <f>IF(ALL!$V29="XX",ALL!T29,"")</f>
        <v>0</v>
      </c>
      <c r="U27" s="2" t="str">
        <f>IF(ALL!$V29="XX",ALL!U29,"")</f>
        <v>X</v>
      </c>
      <c r="V27" s="2" t="str">
        <f>IF(ALL!$V29="XX",ALL!V29,"")</f>
        <v>XX</v>
      </c>
      <c r="W27" s="2">
        <f>IF(ALL!$V29="XX",ALL!W29,"")</f>
        <v>0</v>
      </c>
      <c r="X27" s="2" t="str">
        <f>IF(ALL!$V29="XX",ALL!X29,"")</f>
        <v>Sd</v>
      </c>
      <c r="Y27" s="2">
        <f>IF(ALL!$V29="XX",ALL!Y29,"")</f>
        <v>55</v>
      </c>
      <c r="Z27" s="2">
        <f>IF(ALL!$V29="XX",ALL!Z29,"")</f>
        <v>322</v>
      </c>
      <c r="AA27" s="2">
        <f>IF(ALL!$V29="XX",ALL!AA29,"")</f>
        <v>55</v>
      </c>
      <c r="AB27" s="2">
        <f>IF(ALL!$V29="XX",ALL!AB29,"")</f>
        <v>0</v>
      </c>
      <c r="AC27">
        <f>IF(ALL!$V29="XX",ALL!AC29,"")</f>
        <v>0</v>
      </c>
    </row>
    <row r="28" spans="1:30" x14ac:dyDescent="0.25">
      <c r="A28" s="2">
        <f>IF(ALL!$V27="XX",ALL!A27,"")</f>
        <v>26</v>
      </c>
      <c r="B28" s="1" t="str">
        <f>IF(ALL!$V27="XX",ALL!B27,"")</f>
        <v>Barcarès</v>
      </c>
      <c r="C28" s="24">
        <f>IF(ALL!$V27="XX",ALL!C27,"")</f>
        <v>42.807732000000001</v>
      </c>
      <c r="D28" s="24">
        <f>IF(ALL!$V27="XX",ALL!D27,"")</f>
        <v>3.0419740000000002</v>
      </c>
      <c r="E28" s="5" t="str">
        <f>IF(ALL!$V27="XX",ALL!E27,"")</f>
        <v>-</v>
      </c>
      <c r="F28" s="5" t="str">
        <f>IF(ALL!$V27="XX",ALL!F27,"")</f>
        <v>-</v>
      </c>
      <c r="G28" t="str">
        <f>IF(ALL!$V27="XX",ALL!G27,"")</f>
        <v>France S</v>
      </c>
      <c r="H28" s="2">
        <f>IF(ALL!$V27="XX",ALL!H27,"")</f>
        <v>70</v>
      </c>
      <c r="I28" s="2">
        <f>IF(ALL!$V27="XX",ALL!I27,"")</f>
        <v>135</v>
      </c>
      <c r="J28" s="2">
        <f>IF(ALL!$V27="XX",ALL!J27,"")</f>
        <v>45</v>
      </c>
      <c r="K28" s="2">
        <f>IF(ALL!$V27="XX",ALL!K27,"")</f>
        <v>80</v>
      </c>
      <c r="L28" s="4">
        <f>IF(ALL!$V27="XX",ALL!L27,"")</f>
        <v>0.51851851851851849</v>
      </c>
      <c r="M28" s="4">
        <f>IF(ALL!$V27="XX",ALL!M27,"")</f>
        <v>0.33333333333333331</v>
      </c>
      <c r="N28" s="4">
        <f>IF(ALL!$V27="XX",ALL!N27,"")</f>
        <v>0.6428571428571429</v>
      </c>
      <c r="O28" s="4">
        <f>IF(ALL!$V27="XX",ALL!O27,"")</f>
        <v>1.7777777777777777</v>
      </c>
      <c r="P28" s="4">
        <f>IF(ALL!$V27="XX",ALL!P27,"")</f>
        <v>0.59259259259259256</v>
      </c>
      <c r="Q28" s="2">
        <f>IF(ALL!$V27="XX",ALL!Q27,"")</f>
        <v>0</v>
      </c>
      <c r="R28" s="2">
        <f>IF(ALL!$V27="XX",ALL!R27,"")</f>
        <v>0</v>
      </c>
      <c r="S28" s="2">
        <f>IF(ALL!$V27="XX",ALL!S27,"")</f>
        <v>0</v>
      </c>
      <c r="T28" s="2" t="str">
        <f>IF(ALL!$V27="XX",ALL!T27,"")</f>
        <v>X</v>
      </c>
      <c r="U28" s="2">
        <f>IF(ALL!$V27="XX",ALL!U27,"")</f>
        <v>0</v>
      </c>
      <c r="V28" s="2" t="str">
        <f>IF(ALL!$V27="XX",ALL!V27,"")</f>
        <v>XX</v>
      </c>
      <c r="W28" s="2">
        <f>IF(ALL!$V27="XX",ALL!W27,"")</f>
        <v>0</v>
      </c>
      <c r="X28" s="2" t="str">
        <f>IF(ALL!$V27="XX",ALL!X27,"")</f>
        <v>Sd</v>
      </c>
      <c r="Y28" s="2">
        <f>IF(ALL!$V27="XX",ALL!Y27,"")</f>
        <v>3</v>
      </c>
      <c r="Z28" s="2">
        <f>IF(ALL!$V27="XX",ALL!Z27,"")</f>
        <v>271</v>
      </c>
      <c r="AA28" s="2">
        <f>IF(ALL!$V27="XX",ALL!AA27,"")</f>
        <v>3</v>
      </c>
      <c r="AB28" s="2">
        <f>IF(ALL!$V27="XX",ALL!AB27,"")</f>
        <v>0</v>
      </c>
      <c r="AC28">
        <f>IF(ALL!$V27="XX",ALL!AC27,"")</f>
        <v>0</v>
      </c>
      <c r="AD28" s="1"/>
    </row>
    <row r="29" spans="1:30" x14ac:dyDescent="0.25">
      <c r="A29" s="2">
        <f>IF(ALL!$V28="XX",ALL!A28,"")</f>
        <v>27</v>
      </c>
      <c r="B29" s="1" t="str">
        <f>IF(ALL!$V28="XX",ALL!B28,"")</f>
        <v>Valras W</v>
      </c>
      <c r="C29" s="24">
        <f>IF(ALL!$V28="XX",ALL!C28,"")</f>
        <v>43.235002999999999</v>
      </c>
      <c r="D29" s="24">
        <f>IF(ALL!$V28="XX",ALL!D28,"")</f>
        <v>3.2770069999999998</v>
      </c>
      <c r="E29" s="5" t="str">
        <f>IF(ALL!$V28="XX",ALL!E28,"")</f>
        <v>-</v>
      </c>
      <c r="F29" s="5" t="str">
        <f>IF(ALL!$V28="XX",ALL!F28,"")</f>
        <v>-</v>
      </c>
      <c r="G29" t="str">
        <f>IF(ALL!$V28="XX",ALL!G28,"")</f>
        <v>France S</v>
      </c>
      <c r="H29" s="2">
        <f>IF(ALL!$V28="XX",ALL!H28,"")</f>
        <v>85</v>
      </c>
      <c r="I29" s="2">
        <f>IF(ALL!$V28="XX",ALL!I28,"")</f>
        <v>140</v>
      </c>
      <c r="J29" s="2">
        <f>IF(ALL!$V28="XX",ALL!J28,"")</f>
        <v>35</v>
      </c>
      <c r="K29" s="2">
        <f>IF(ALL!$V28="XX",ALL!K28,"")</f>
        <v>90</v>
      </c>
      <c r="L29" s="4">
        <f>IF(ALL!$V28="XX",ALL!L28,"")</f>
        <v>0.6071428571428571</v>
      </c>
      <c r="M29" s="4">
        <f>IF(ALL!$V28="XX",ALL!M28,"")</f>
        <v>0.25</v>
      </c>
      <c r="N29" s="4">
        <f>IF(ALL!$V28="XX",ALL!N28,"")</f>
        <v>0.41176470588235292</v>
      </c>
      <c r="O29" s="4">
        <f>IF(ALL!$V28="XX",ALL!O28,"")</f>
        <v>2.5714285714285716</v>
      </c>
      <c r="P29" s="4">
        <f>IF(ALL!$V28="XX",ALL!P28,"")</f>
        <v>0.6428571428571429</v>
      </c>
      <c r="Q29" s="2">
        <f>IF(ALL!$V28="XX",ALL!Q28,"")</f>
        <v>0</v>
      </c>
      <c r="R29" s="2">
        <f>IF(ALL!$V28="XX",ALL!R28,"")</f>
        <v>0</v>
      </c>
      <c r="S29" s="2">
        <f>IF(ALL!$V28="XX",ALL!S28,"")</f>
        <v>0</v>
      </c>
      <c r="T29" s="2" t="str">
        <f>IF(ALL!$V28="XX",ALL!T28,"")</f>
        <v>X</v>
      </c>
      <c r="U29" s="2">
        <f>IF(ALL!$V28="XX",ALL!U28,"")</f>
        <v>0</v>
      </c>
      <c r="V29" s="2" t="str">
        <f>IF(ALL!$V28="XX",ALL!V28,"")</f>
        <v>XX</v>
      </c>
      <c r="W29" s="2">
        <f>IF(ALL!$V28="XX",ALL!W28,"")</f>
        <v>0</v>
      </c>
      <c r="X29" s="6" t="str">
        <f>IF(ALL!$V28="XX",ALL!X28,"")</f>
        <v>Sd</v>
      </c>
      <c r="Y29" s="6">
        <f>IF(ALL!$V28="XX",ALL!Y28,"")</f>
        <v>49</v>
      </c>
      <c r="Z29" s="6">
        <f>IF(ALL!$V28="XX",ALL!Z28,"")</f>
        <v>315</v>
      </c>
      <c r="AA29" s="6">
        <f>IF(ALL!$V28="XX",ALL!AA28,"")</f>
        <v>49</v>
      </c>
      <c r="AB29" s="6">
        <f>IF(ALL!$V28="XX",ALL!AB28,"")</f>
        <v>0</v>
      </c>
      <c r="AC29" t="str">
        <f>IF(ALL!$V28="XX",ALL!AC28,"")</f>
        <v>limit case tombolo/salient</v>
      </c>
      <c r="AD29" s="1"/>
    </row>
    <row r="30" spans="1:30" x14ac:dyDescent="0.25">
      <c r="A30" s="2">
        <f>IF(ALL!$V33="XX",ALL!A33,"")</f>
        <v>32</v>
      </c>
      <c r="B30" s="1" t="str">
        <f>IF(ALL!$V33="XX",ALL!B33,"")</f>
        <v>Palavas</v>
      </c>
      <c r="C30" s="24">
        <f>IF(ALL!$V33="XX",ALL!C33,"")</f>
        <v>43.519503999999998</v>
      </c>
      <c r="D30" s="24">
        <f>IF(ALL!$V33="XX",ALL!D33,"")</f>
        <v>3.9210919999999998</v>
      </c>
      <c r="E30" s="5" t="str">
        <f>IF(ALL!$V33="XX",ALL!E33,"")</f>
        <v>-</v>
      </c>
      <c r="F30" s="5" t="str">
        <f>IF(ALL!$V33="XX",ALL!F33,"")</f>
        <v>-</v>
      </c>
      <c r="G30" t="str">
        <f>IF(ALL!$V33="XX",ALL!G33,"")</f>
        <v>France S</v>
      </c>
      <c r="H30" s="2">
        <f>IF(ALL!$V33="XX",ALL!H33,"")</f>
        <v>115</v>
      </c>
      <c r="I30" s="2">
        <f>IF(ALL!$V33="XX",ALL!I33,"")</f>
        <v>170</v>
      </c>
      <c r="J30" s="2">
        <f>IF(ALL!$V33="XX",ALL!J33,"")</f>
        <v>65</v>
      </c>
      <c r="K30" s="2">
        <f>IF(ALL!$V33="XX",ALL!K33,"")</f>
        <v>75</v>
      </c>
      <c r="L30" s="4">
        <f>IF(ALL!$V33="XX",ALL!L33,"")</f>
        <v>0.67647058823529416</v>
      </c>
      <c r="M30" s="4">
        <f>IF(ALL!$V33="XX",ALL!M33,"")</f>
        <v>0.38235294117647056</v>
      </c>
      <c r="N30" s="4">
        <f>IF(ALL!$V33="XX",ALL!N33,"")</f>
        <v>0.56521739130434778</v>
      </c>
      <c r="O30" s="4">
        <f>IF(ALL!$V33="XX",ALL!O33,"")</f>
        <v>1.1538461538461537</v>
      </c>
      <c r="P30" s="4">
        <f>IF(ALL!$V33="XX",ALL!P33,"")</f>
        <v>0.44117647058823528</v>
      </c>
      <c r="Q30" s="2">
        <f>IF(ALL!$V33="XX",ALL!Q33,"")</f>
        <v>0</v>
      </c>
      <c r="R30" s="2">
        <f>IF(ALL!$V33="XX",ALL!R33,"")</f>
        <v>0</v>
      </c>
      <c r="S30" s="2">
        <f>IF(ALL!$V33="XX",ALL!S33,"")</f>
        <v>0</v>
      </c>
      <c r="T30" s="2" t="str">
        <f>IF(ALL!$V33="XX",ALL!T33,"")</f>
        <v>X</v>
      </c>
      <c r="U30" s="2">
        <f>IF(ALL!$V33="XX",ALL!U33,"")</f>
        <v>0</v>
      </c>
      <c r="V30" s="2" t="str">
        <f>IF(ALL!$V33="XX",ALL!V33,"")</f>
        <v>XX</v>
      </c>
      <c r="W30" s="2">
        <f>IF(ALL!$V33="XX",ALL!W33,"")</f>
        <v>0</v>
      </c>
      <c r="X30" s="2" t="str">
        <f>IF(ALL!$V33="XX",ALL!X33,"")</f>
        <v>Sd</v>
      </c>
      <c r="Y30" s="2">
        <f>IF(ALL!$V33="XX",ALL!Y33,"")</f>
        <v>59</v>
      </c>
      <c r="Z30" s="2">
        <f>IF(ALL!$V33="XX",ALL!Z33,"")</f>
        <v>331</v>
      </c>
      <c r="AA30" s="2">
        <f>IF(ALL!$V33="XX",ALL!AA33,"")</f>
        <v>61</v>
      </c>
      <c r="AB30" s="2">
        <f>IF(ALL!$V33="XX",ALL!AB33,"")</f>
        <v>0</v>
      </c>
      <c r="AC30">
        <f>IF(ALL!$V33="XX",ALL!AC33,"")</f>
        <v>0</v>
      </c>
      <c r="AD30" s="1"/>
    </row>
    <row r="31" spans="1:30" s="3" customFormat="1" ht="30" customHeight="1" x14ac:dyDescent="0.25">
      <c r="A31" s="9" t="s">
        <v>2</v>
      </c>
      <c r="B31" s="61" t="s">
        <v>408</v>
      </c>
      <c r="C31" s="47"/>
      <c r="D31" s="47"/>
      <c r="E31" s="47"/>
      <c r="F31" s="47"/>
      <c r="G31" s="7" t="s">
        <v>36</v>
      </c>
      <c r="H31" s="10" t="s">
        <v>122</v>
      </c>
      <c r="I31" s="10" t="s">
        <v>123</v>
      </c>
      <c r="J31" s="10" t="s">
        <v>124</v>
      </c>
      <c r="K31" s="10" t="s">
        <v>250</v>
      </c>
      <c r="L31" s="9" t="s">
        <v>3</v>
      </c>
      <c r="M31" s="9" t="s">
        <v>46</v>
      </c>
      <c r="N31" s="9" t="s">
        <v>195</v>
      </c>
      <c r="O31" s="9" t="s">
        <v>392</v>
      </c>
      <c r="P31" s="9" t="s">
        <v>389</v>
      </c>
      <c r="Q31" s="10" t="s">
        <v>200</v>
      </c>
      <c r="R31" s="10" t="s">
        <v>199</v>
      </c>
      <c r="S31" s="10" t="s">
        <v>368</v>
      </c>
      <c r="T31" s="10" t="s">
        <v>238</v>
      </c>
      <c r="U31" s="10" t="s">
        <v>239</v>
      </c>
      <c r="V31" s="10" t="s">
        <v>156</v>
      </c>
      <c r="W31" s="9" t="s">
        <v>155</v>
      </c>
      <c r="X31" s="9" t="s">
        <v>101</v>
      </c>
      <c r="Y31" s="10" t="s">
        <v>125</v>
      </c>
      <c r="Z31" s="10" t="s">
        <v>126</v>
      </c>
      <c r="AA31" s="10" t="s">
        <v>11</v>
      </c>
      <c r="AB31" s="10" t="s">
        <v>308</v>
      </c>
      <c r="AC31" s="56" t="s">
        <v>108</v>
      </c>
    </row>
    <row r="32" spans="1:30" x14ac:dyDescent="0.25">
      <c r="A32" s="2">
        <f>IF(ALL!$V174="X",ALL!A174,"")</f>
        <v>1</v>
      </c>
      <c r="B32" s="1">
        <f>IF(ALL!$V174="X",ALL!B174,"")</f>
        <v>0</v>
      </c>
      <c r="C32" s="2"/>
      <c r="D32" s="2"/>
      <c r="E32" s="2">
        <f>IF(ALL!$V174="X",ALL!E174,"")</f>
        <v>0</v>
      </c>
      <c r="F32" s="2">
        <f>IF(ALL!$V174="X",ALL!F174,"")</f>
        <v>0</v>
      </c>
      <c r="G32">
        <f>IF(ALL!$V174="X",ALL!G174,"")</f>
        <v>0</v>
      </c>
      <c r="H32" s="2">
        <f>IF(ALL!$V174="X",ALL!H174,"")</f>
        <v>0.5</v>
      </c>
      <c r="I32" s="2">
        <f>IF(ALL!$V174="X",ALL!I174,"")</f>
        <v>3</v>
      </c>
      <c r="J32" s="2">
        <f>IF(ALL!$V174="X",ALL!J174,"")</f>
        <v>0</v>
      </c>
      <c r="K32" s="2">
        <f>IF(ALL!$V174="X",ALL!K174,"")</f>
        <v>0.16</v>
      </c>
      <c r="L32" s="4">
        <f>IF(ALL!$V174="X",ALL!L174,"")</f>
        <v>0.16666666666666666</v>
      </c>
      <c r="M32" s="4">
        <f>IF(ALL!$V174="X",ALL!M174,"")</f>
        <v>0</v>
      </c>
      <c r="N32" s="4">
        <f>IF(ALL!$V174="X",ALL!N174,"")</f>
        <v>0</v>
      </c>
      <c r="O32" s="4" t="str">
        <f>IF(ALL!$V174="X",ALL!O174,"")</f>
        <v/>
      </c>
      <c r="P32" s="4">
        <f>IF(ALL!$V174="X",ALL!P174,"")</f>
        <v>5.3333333333333337E-2</v>
      </c>
      <c r="Q32" s="2">
        <f>IF(ALL!$V174="X",ALL!Q174,"")</f>
        <v>0</v>
      </c>
      <c r="R32" s="2">
        <f>IF(ALL!$V174="X",ALL!R174,"")</f>
        <v>0</v>
      </c>
      <c r="S32" s="2">
        <f>IF(ALL!$V174="X",ALL!S174,"")</f>
        <v>0</v>
      </c>
      <c r="T32" s="2" t="str">
        <f>IF(ALL!$V174="X",ALL!T174,"")</f>
        <v>X</v>
      </c>
      <c r="U32" s="2">
        <f>IF(ALL!$V174="X",ALL!U174,"")</f>
        <v>0</v>
      </c>
      <c r="V32" s="2" t="str">
        <f>IF(ALL!$V174="X",ALL!V174,"")</f>
        <v>X</v>
      </c>
      <c r="W32" s="2">
        <f>IF(ALL!$V174="X",ALL!W174,"")</f>
        <v>0</v>
      </c>
      <c r="X32" s="2" t="str">
        <f>IF(ALL!$V174="X",ALL!X174,"")</f>
        <v>Bak</v>
      </c>
      <c r="Y32" s="2">
        <f>IF(ALL!$V174="X",ALL!Y174,"")</f>
        <v>0</v>
      </c>
      <c r="Z32" s="2">
        <f>IF(ALL!$V174="X",ALL!Z174,"")</f>
        <v>0</v>
      </c>
      <c r="AA32" s="2">
        <f>IF(ALL!$V174="X",ALL!AA174,"")</f>
        <v>0</v>
      </c>
      <c r="AB32" s="2">
        <f>IF(ALL!$V174="X",ALL!AB174,"")</f>
        <v>0</v>
      </c>
      <c r="AC32" t="str">
        <f>IF(ALL!$V174="X",ALL!AC174,"")</f>
        <v xml:space="preserve"> d/D is far too small</v>
      </c>
      <c r="AD32" s="1"/>
    </row>
    <row r="33" spans="1:29" x14ac:dyDescent="0.25">
      <c r="A33" s="2">
        <f>IF(ALL!$V177="X",ALL!A177,"")</f>
        <v>16</v>
      </c>
      <c r="B33" s="1">
        <f>IF(ALL!$V177="X",ALL!B177,"")</f>
        <v>0</v>
      </c>
      <c r="C33" s="2"/>
      <c r="D33" s="2"/>
      <c r="E33" s="2">
        <f>IF(ALL!$V177="X",ALL!E177,"")</f>
        <v>0</v>
      </c>
      <c r="F33" s="2">
        <f>IF(ALL!$V177="X",ALL!F177,"")</f>
        <v>0</v>
      </c>
      <c r="G33">
        <f>IF(ALL!$V177="X",ALL!G177,"")</f>
        <v>0</v>
      </c>
      <c r="H33" s="2">
        <f>IF(ALL!$V177="X",ALL!H177,"")</f>
        <v>0.5</v>
      </c>
      <c r="I33" s="2">
        <f>IF(ALL!$V177="X",ALL!I177,"")</f>
        <v>2</v>
      </c>
      <c r="J33" s="2">
        <f>IF(ALL!$V177="X",ALL!J177,"")</f>
        <v>0</v>
      </c>
      <c r="K33" s="2">
        <f>IF(ALL!$V177="X",ALL!K177,"")</f>
        <v>0.05</v>
      </c>
      <c r="L33" s="4">
        <f>IF(ALL!$V177="X",ALL!L177,"")</f>
        <v>0.25</v>
      </c>
      <c r="M33" s="4">
        <f>IF(ALL!$V177="X",ALL!M177,"")</f>
        <v>0</v>
      </c>
      <c r="N33" s="4">
        <f>IF(ALL!$V177="X",ALL!N177,"")</f>
        <v>0</v>
      </c>
      <c r="O33" s="4" t="str">
        <f>IF(ALL!$V177="X",ALL!O177,"")</f>
        <v/>
      </c>
      <c r="P33" s="4">
        <f>IF(ALL!$V177="X",ALL!P177,"")</f>
        <v>2.5000000000000001E-2</v>
      </c>
      <c r="Q33" s="2">
        <f>IF(ALL!$V177="X",ALL!Q177,"")</f>
        <v>0</v>
      </c>
      <c r="R33" s="2">
        <f>IF(ALL!$V177="X",ALL!R177,"")</f>
        <v>0</v>
      </c>
      <c r="S33" s="2">
        <f>IF(ALL!$V177="X",ALL!S177,"")</f>
        <v>0</v>
      </c>
      <c r="T33" s="2" t="str">
        <f>IF(ALL!$V177="X",ALL!T177,"")</f>
        <v>X</v>
      </c>
      <c r="U33" s="2">
        <f>IF(ALL!$V177="X",ALL!U177,"")</f>
        <v>0</v>
      </c>
      <c r="V33" s="2" t="str">
        <f>IF(ALL!$V177="X",ALL!V177,"")</f>
        <v>X</v>
      </c>
      <c r="W33" s="2">
        <f>IF(ALL!$V177="X",ALL!W177,"")</f>
        <v>0</v>
      </c>
      <c r="X33" s="2" t="str">
        <f>IF(ALL!$V177="X",ALL!X177,"")</f>
        <v>Bak</v>
      </c>
      <c r="Y33" s="2">
        <f>IF(ALL!$V177="X",ALL!Y177,"")</f>
        <v>0</v>
      </c>
      <c r="Z33" s="2">
        <f>IF(ALL!$V177="X",ALL!Z177,"")</f>
        <v>0</v>
      </c>
      <c r="AA33" s="2">
        <f>IF(ALL!$V177="X",ALL!AA177,"")</f>
        <v>0</v>
      </c>
      <c r="AB33" s="2">
        <f>IF(ALL!$V177="X",ALL!AB177,"")</f>
        <v>0</v>
      </c>
      <c r="AC33" t="str">
        <f>IF(ALL!$V177="X",ALL!AC177,"")</f>
        <v xml:space="preserve"> d/D is far too small</v>
      </c>
    </row>
    <row r="34" spans="1:29" x14ac:dyDescent="0.25">
      <c r="A34" s="2">
        <f>IF(ALL!$V182="X",ALL!A182,"")</f>
        <v>12</v>
      </c>
      <c r="B34" s="1">
        <f>IF(ALL!$V182="X",ALL!B182,"")</f>
        <v>0</v>
      </c>
      <c r="C34" s="2"/>
      <c r="D34" s="2"/>
      <c r="E34" s="2">
        <f>IF(ALL!$V182="X",ALL!E182,"")</f>
        <v>0</v>
      </c>
      <c r="F34" s="2">
        <f>IF(ALL!$V182="X",ALL!F182,"")</f>
        <v>0</v>
      </c>
      <c r="G34">
        <f>IF(ALL!$V182="X",ALL!G182,"")</f>
        <v>0</v>
      </c>
      <c r="H34" s="2">
        <f>IF(ALL!$V182="X",ALL!H182,"")</f>
        <v>0.5</v>
      </c>
      <c r="I34" s="2">
        <f>IF(ALL!$V182="X",ALL!I182,"")</f>
        <v>1</v>
      </c>
      <c r="J34" s="2">
        <f>IF(ALL!$V182="X",ALL!J182,"")</f>
        <v>0</v>
      </c>
      <c r="K34" s="2">
        <f>IF(ALL!$V182="X",ALL!K182,"")</f>
        <v>0.26</v>
      </c>
      <c r="L34" s="4">
        <f>IF(ALL!$V182="X",ALL!L182,"")</f>
        <v>0.5</v>
      </c>
      <c r="M34" s="4">
        <f>IF(ALL!$V182="X",ALL!M182,"")</f>
        <v>0</v>
      </c>
      <c r="N34" s="4">
        <f>IF(ALL!$V182="X",ALL!N182,"")</f>
        <v>0</v>
      </c>
      <c r="O34" s="4" t="str">
        <f>IF(ALL!$V182="X",ALL!O182,"")</f>
        <v/>
      </c>
      <c r="P34" s="4">
        <f>IF(ALL!$V182="X",ALL!P182,"")</f>
        <v>0.26</v>
      </c>
      <c r="Q34" s="2">
        <f>IF(ALL!$V182="X",ALL!Q182,"")</f>
        <v>0</v>
      </c>
      <c r="R34" s="2">
        <f>IF(ALL!$V182="X",ALL!R182,"")</f>
        <v>0</v>
      </c>
      <c r="S34" s="2">
        <f>IF(ALL!$V182="X",ALL!S182,"")</f>
        <v>0</v>
      </c>
      <c r="T34" s="2" t="str">
        <f>IF(ALL!$V182="X",ALL!T182,"")</f>
        <v>X</v>
      </c>
      <c r="U34" s="2">
        <f>IF(ALL!$V182="X",ALL!U182,"")</f>
        <v>0</v>
      </c>
      <c r="V34" s="2" t="str">
        <f>IF(ALL!$V182="X",ALL!V182,"")</f>
        <v>X</v>
      </c>
      <c r="W34" s="2">
        <f>IF(ALL!$V182="X",ALL!W182,"")</f>
        <v>0</v>
      </c>
      <c r="X34" s="2" t="str">
        <f>IF(ALL!$V182="X",ALL!X182,"")</f>
        <v>Bak</v>
      </c>
      <c r="Y34" s="2">
        <f>IF(ALL!$V182="X",ALL!Y182,"")</f>
        <v>0</v>
      </c>
      <c r="Z34" s="2">
        <f>IF(ALL!$V182="X",ALL!Z182,"")</f>
        <v>0</v>
      </c>
      <c r="AA34" s="2">
        <f>IF(ALL!$V182="X",ALL!AA182,"")</f>
        <v>0</v>
      </c>
      <c r="AB34" s="2">
        <f>IF(ALL!$V182="X",ALL!AB182,"")</f>
        <v>0</v>
      </c>
      <c r="AC34" t="str">
        <f>IF(ALL!$V182="X",ALL!AC182,"")</f>
        <v xml:space="preserve"> d/D is far too small</v>
      </c>
    </row>
    <row r="35" spans="1:29" x14ac:dyDescent="0.25">
      <c r="A35" s="2">
        <f>IF(ALL!$V188="X",ALL!A188,"")</f>
        <v>13</v>
      </c>
      <c r="B35" s="1">
        <f>IF(ALL!$V188="X",ALL!B188,"")</f>
        <v>0</v>
      </c>
      <c r="C35" s="2"/>
      <c r="D35" s="2"/>
      <c r="E35" s="2">
        <f>IF(ALL!$V188="X",ALL!E188,"")</f>
        <v>0</v>
      </c>
      <c r="F35" s="2">
        <f>IF(ALL!$V188="X",ALL!F188,"")</f>
        <v>0</v>
      </c>
      <c r="G35">
        <f>IF(ALL!$V188="X",ALL!G188,"")</f>
        <v>0</v>
      </c>
      <c r="H35" s="2">
        <f>IF(ALL!$V188="X",ALL!H188,"")</f>
        <v>1</v>
      </c>
      <c r="I35" s="2">
        <f>IF(ALL!$V188="X",ALL!I188,"")</f>
        <v>1</v>
      </c>
      <c r="J35" s="2">
        <f>IF(ALL!$V188="X",ALL!J188,"")</f>
        <v>0</v>
      </c>
      <c r="K35" s="2">
        <f>IF(ALL!$V188="X",ALL!K188,"")</f>
        <v>0.55000000000000004</v>
      </c>
      <c r="L35" s="4">
        <f>IF(ALL!$V188="X",ALL!L188,"")</f>
        <v>1</v>
      </c>
      <c r="M35" s="4">
        <f>IF(ALL!$V188="X",ALL!M188,"")</f>
        <v>0</v>
      </c>
      <c r="N35" s="4">
        <f>IF(ALL!$V188="X",ALL!N188,"")</f>
        <v>0</v>
      </c>
      <c r="O35" s="4" t="str">
        <f>IF(ALL!$V188="X",ALL!O188,"")</f>
        <v/>
      </c>
      <c r="P35" s="4">
        <f>IF(ALL!$V188="X",ALL!P188,"")</f>
        <v>0.55000000000000004</v>
      </c>
      <c r="Q35" s="2">
        <f>IF(ALL!$V188="X",ALL!Q188,"")</f>
        <v>0</v>
      </c>
      <c r="R35" s="2">
        <f>IF(ALL!$V188="X",ALL!R188,"")</f>
        <v>0</v>
      </c>
      <c r="S35" s="2">
        <f>IF(ALL!$V188="X",ALL!S188,"")</f>
        <v>0</v>
      </c>
      <c r="T35" s="2" t="str">
        <f>IF(ALL!$V188="X",ALL!T188,"")</f>
        <v>X</v>
      </c>
      <c r="U35" s="2">
        <f>IF(ALL!$V188="X",ALL!U188,"")</f>
        <v>0</v>
      </c>
      <c r="V35" s="2" t="str">
        <f>IF(ALL!$V188="X",ALL!V188,"")</f>
        <v>X</v>
      </c>
      <c r="W35" s="2">
        <f>IF(ALL!$V188="X",ALL!W188,"")</f>
        <v>0</v>
      </c>
      <c r="X35" s="2" t="str">
        <f>IF(ALL!$V188="X",ALL!X188,"")</f>
        <v>Bak</v>
      </c>
      <c r="Y35" s="2">
        <f>IF(ALL!$V188="X",ALL!Y188,"")</f>
        <v>0</v>
      </c>
      <c r="Z35" s="2">
        <f>IF(ALL!$V188="X",ALL!Z188,"")</f>
        <v>0</v>
      </c>
      <c r="AA35" s="2">
        <f>IF(ALL!$V188="X",ALL!AA188,"")</f>
        <v>0</v>
      </c>
      <c r="AB35" s="2">
        <f>IF(ALL!$V188="X",ALL!AB188,"")</f>
        <v>0</v>
      </c>
      <c r="AC35" t="str">
        <f>IF(ALL!$V188="X",ALL!AC188,"")</f>
        <v>for L/D = 1 and 2 a tombolo should form …</v>
      </c>
    </row>
    <row r="36" spans="1:29" x14ac:dyDescent="0.25">
      <c r="A36" s="2">
        <f>IF(ALL!$V175="X",ALL!A175,"")</f>
        <v>4</v>
      </c>
      <c r="B36" s="1">
        <f>IF(ALL!$V175="X",ALL!B175,"")</f>
        <v>0</v>
      </c>
      <c r="C36" s="2"/>
      <c r="D36" s="2"/>
      <c r="E36" s="2">
        <f>IF(ALL!$V175="X",ALL!E175,"")</f>
        <v>0</v>
      </c>
      <c r="F36" s="2">
        <f>IF(ALL!$V175="X",ALL!F175,"")</f>
        <v>0</v>
      </c>
      <c r="G36">
        <f>IF(ALL!$V175="X",ALL!G175,"")</f>
        <v>0</v>
      </c>
      <c r="H36" s="2">
        <f>IF(ALL!$V175="X",ALL!H175,"")</f>
        <v>0.5</v>
      </c>
      <c r="I36" s="2">
        <f>IF(ALL!$V175="X",ALL!I175,"")</f>
        <v>2</v>
      </c>
      <c r="J36" s="2">
        <f>IF(ALL!$V175="X",ALL!J175,"")</f>
        <v>0</v>
      </c>
      <c r="K36" s="2">
        <f>IF(ALL!$V175="X",ALL!K175,"")</f>
        <v>0.21</v>
      </c>
      <c r="L36" s="4">
        <f>IF(ALL!$V175="X",ALL!L175,"")</f>
        <v>0.25</v>
      </c>
      <c r="M36" s="4">
        <f>IF(ALL!$V175="X",ALL!M175,"")</f>
        <v>0</v>
      </c>
      <c r="N36" s="4">
        <f>IF(ALL!$V175="X",ALL!N175,"")</f>
        <v>0</v>
      </c>
      <c r="O36" s="4" t="str">
        <f>IF(ALL!$V175="X",ALL!O175,"")</f>
        <v/>
      </c>
      <c r="P36" s="4">
        <f>IF(ALL!$V175="X",ALL!P175,"")</f>
        <v>0.105</v>
      </c>
      <c r="Q36" s="2">
        <f>IF(ALL!$V175="X",ALL!Q175,"")</f>
        <v>0</v>
      </c>
      <c r="R36" s="2">
        <f>IF(ALL!$V175="X",ALL!R175,"")</f>
        <v>0</v>
      </c>
      <c r="S36" s="2">
        <f>IF(ALL!$V175="X",ALL!S175,"")</f>
        <v>0</v>
      </c>
      <c r="T36" s="2" t="str">
        <f>IF(ALL!$V175="X",ALL!T175,"")</f>
        <v>X</v>
      </c>
      <c r="U36" s="2">
        <f>IF(ALL!$V175="X",ALL!U175,"")</f>
        <v>0</v>
      </c>
      <c r="V36" s="2" t="str">
        <f>IF(ALL!$V175="X",ALL!V175,"")</f>
        <v>X</v>
      </c>
      <c r="W36" s="2">
        <f>IF(ALL!$V175="X",ALL!W175,"")</f>
        <v>0</v>
      </c>
      <c r="X36" s="2" t="str">
        <f>IF(ALL!$V175="X",ALL!X175,"")</f>
        <v>Bak</v>
      </c>
      <c r="Y36" s="2">
        <f>IF(ALL!$V175="X",ALL!Y175,"")</f>
        <v>0</v>
      </c>
      <c r="Z36" s="2">
        <f>IF(ALL!$V175="X",ALL!Z175,"")</f>
        <v>0</v>
      </c>
      <c r="AA36" s="2">
        <f>IF(ALL!$V175="X",ALL!AA175,"")</f>
        <v>0</v>
      </c>
      <c r="AB36" s="2">
        <f>IF(ALL!$V175="X",ALL!AB175,"")</f>
        <v>0</v>
      </c>
      <c r="AC36" t="str">
        <f>IF(ALL!$V175="X",ALL!AC175,"")</f>
        <v xml:space="preserve"> d/D is far too small</v>
      </c>
    </row>
    <row r="37" spans="1:29" x14ac:dyDescent="0.25">
      <c r="A37" s="2">
        <f>IF(ALL!$V181="X",ALL!A181,"")</f>
        <v>10</v>
      </c>
      <c r="B37" s="1">
        <f>IF(ALL!$V181="X",ALL!B181,"")</f>
        <v>0</v>
      </c>
      <c r="C37" s="2"/>
      <c r="D37" s="2"/>
      <c r="E37" s="2">
        <f>IF(ALL!$V181="X",ALL!E181,"")</f>
        <v>0</v>
      </c>
      <c r="F37" s="2">
        <f>IF(ALL!$V181="X",ALL!F181,"")</f>
        <v>0</v>
      </c>
      <c r="G37">
        <f>IF(ALL!$V181="X",ALL!G181,"")</f>
        <v>0</v>
      </c>
      <c r="H37" s="2">
        <f>IF(ALL!$V181="X",ALL!H181,"")</f>
        <v>1</v>
      </c>
      <c r="I37" s="2">
        <f>IF(ALL!$V181="X",ALL!I181,"")</f>
        <v>2</v>
      </c>
      <c r="J37" s="2">
        <f>IF(ALL!$V181="X",ALL!J181,"")</f>
        <v>0</v>
      </c>
      <c r="K37" s="2">
        <f>IF(ALL!$V181="X",ALL!K181,"")</f>
        <v>0.42</v>
      </c>
      <c r="L37" s="4">
        <f>IF(ALL!$V181="X",ALL!L181,"")</f>
        <v>0.5</v>
      </c>
      <c r="M37" s="4">
        <f>IF(ALL!$V181="X",ALL!M181,"")</f>
        <v>0</v>
      </c>
      <c r="N37" s="4">
        <f>IF(ALL!$V181="X",ALL!N181,"")</f>
        <v>0</v>
      </c>
      <c r="O37" s="4" t="str">
        <f>IF(ALL!$V181="X",ALL!O181,"")</f>
        <v/>
      </c>
      <c r="P37" s="4">
        <f>IF(ALL!$V181="X",ALL!P181,"")</f>
        <v>0.21</v>
      </c>
      <c r="Q37" s="2">
        <f>IF(ALL!$V181="X",ALL!Q181,"")</f>
        <v>0</v>
      </c>
      <c r="R37" s="2">
        <f>IF(ALL!$V181="X",ALL!R181,"")</f>
        <v>0</v>
      </c>
      <c r="S37" s="2">
        <f>IF(ALL!$V181="X",ALL!S181,"")</f>
        <v>0</v>
      </c>
      <c r="T37" s="2" t="str">
        <f>IF(ALL!$V181="X",ALL!T181,"")</f>
        <v>X</v>
      </c>
      <c r="U37" s="2">
        <f>IF(ALL!$V181="X",ALL!U181,"")</f>
        <v>0</v>
      </c>
      <c r="V37" s="2" t="str">
        <f>IF(ALL!$V181="X",ALL!V181,"")</f>
        <v>X</v>
      </c>
      <c r="W37" s="2">
        <f>IF(ALL!$V181="X",ALL!W181,"")</f>
        <v>0</v>
      </c>
      <c r="X37" s="2" t="str">
        <f>IF(ALL!$V181="X",ALL!X181,"")</f>
        <v>Bak</v>
      </c>
      <c r="Y37" s="2">
        <f>IF(ALL!$V181="X",ALL!Y181,"")</f>
        <v>0</v>
      </c>
      <c r="Z37" s="2">
        <f>IF(ALL!$V181="X",ALL!Z181,"")</f>
        <v>0</v>
      </c>
      <c r="AA37" s="2">
        <f>IF(ALL!$V181="X",ALL!AA181,"")</f>
        <v>0</v>
      </c>
      <c r="AB37" s="2">
        <f>IF(ALL!$V181="X",ALL!AB181,"")</f>
        <v>0</v>
      </c>
      <c r="AC37" t="str">
        <f>IF(ALL!$V181="X",ALL!AC181,"")</f>
        <v xml:space="preserve"> d/D is far too small</v>
      </c>
    </row>
    <row r="38" spans="1:29" x14ac:dyDescent="0.25">
      <c r="A38" s="2">
        <f>IF(ALL!$V178="X",ALL!A178,"")</f>
        <v>2</v>
      </c>
      <c r="B38" s="1">
        <f>IF(ALL!$V178="X",ALL!B178,"")</f>
        <v>0</v>
      </c>
      <c r="C38" s="2"/>
      <c r="D38" s="2"/>
      <c r="E38" s="2">
        <f>IF(ALL!$V178="X",ALL!E178,"")</f>
        <v>0</v>
      </c>
      <c r="F38" s="2">
        <f>IF(ALL!$V178="X",ALL!F178,"")</f>
        <v>0</v>
      </c>
      <c r="G38">
        <f>IF(ALL!$V178="X",ALL!G178,"")</f>
        <v>0</v>
      </c>
      <c r="H38" s="2">
        <f>IF(ALL!$V178="X",ALL!H178,"")</f>
        <v>1</v>
      </c>
      <c r="I38" s="2">
        <f>IF(ALL!$V178="X",ALL!I178,"")</f>
        <v>3</v>
      </c>
      <c r="J38" s="2">
        <f>IF(ALL!$V178="X",ALL!J178,"")</f>
        <v>0</v>
      </c>
      <c r="K38" s="2">
        <f>IF(ALL!$V178="X",ALL!K178,"")</f>
        <v>0.26</v>
      </c>
      <c r="L38" s="4">
        <f>IF(ALL!$V178="X",ALL!L178,"")</f>
        <v>0.33333333333333331</v>
      </c>
      <c r="M38" s="4">
        <f>IF(ALL!$V178="X",ALL!M178,"")</f>
        <v>0</v>
      </c>
      <c r="N38" s="4">
        <f>IF(ALL!$V178="X",ALL!N178,"")</f>
        <v>0</v>
      </c>
      <c r="O38" s="4" t="str">
        <f>IF(ALL!$V178="X",ALL!O178,"")</f>
        <v/>
      </c>
      <c r="P38" s="4">
        <f>IF(ALL!$V178="X",ALL!P178,"")</f>
        <v>8.666666666666667E-2</v>
      </c>
      <c r="Q38" s="2">
        <f>IF(ALL!$V178="X",ALL!Q178,"")</f>
        <v>0</v>
      </c>
      <c r="R38" s="2">
        <f>IF(ALL!$V178="X",ALL!R178,"")</f>
        <v>0</v>
      </c>
      <c r="S38" s="2">
        <f>IF(ALL!$V178="X",ALL!S178,"")</f>
        <v>0</v>
      </c>
      <c r="T38" s="2" t="str">
        <f>IF(ALL!$V178="X",ALL!T178,"")</f>
        <v>X</v>
      </c>
      <c r="U38" s="2">
        <f>IF(ALL!$V178="X",ALL!U178,"")</f>
        <v>0</v>
      </c>
      <c r="V38" s="2" t="str">
        <f>IF(ALL!$V178="X",ALL!V178,"")</f>
        <v>X</v>
      </c>
      <c r="W38" s="2">
        <f>IF(ALL!$V178="X",ALL!W178,"")</f>
        <v>0</v>
      </c>
      <c r="X38" s="2" t="str">
        <f>IF(ALL!$V178="X",ALL!X178,"")</f>
        <v>Bak</v>
      </c>
      <c r="Y38" s="2">
        <f>IF(ALL!$V178="X",ALL!Y178,"")</f>
        <v>0</v>
      </c>
      <c r="Z38" s="2">
        <f>IF(ALL!$V178="X",ALL!Z178,"")</f>
        <v>0</v>
      </c>
      <c r="AA38" s="2">
        <f>IF(ALL!$V178="X",ALL!AA178,"")</f>
        <v>0</v>
      </c>
      <c r="AB38" s="2">
        <f>IF(ALL!$V178="X",ALL!AB178,"")</f>
        <v>0</v>
      </c>
      <c r="AC38" t="str">
        <f>IF(ALL!$V178="X",ALL!AC178,"")</f>
        <v xml:space="preserve"> d/D is far too small</v>
      </c>
    </row>
    <row r="39" spans="1:29" x14ac:dyDescent="0.25">
      <c r="A39" s="2">
        <f>IF(ALL!$V183="X",ALL!A183,"")</f>
        <v>15</v>
      </c>
      <c r="B39" s="1">
        <f>IF(ALL!$V183="X",ALL!B183,"")</f>
        <v>0</v>
      </c>
      <c r="C39" s="2"/>
      <c r="D39" s="2"/>
      <c r="E39" s="2">
        <f>IF(ALL!$V183="X",ALL!E183,"")</f>
        <v>0</v>
      </c>
      <c r="F39" s="2">
        <f>IF(ALL!$V183="X",ALL!F183,"")</f>
        <v>0</v>
      </c>
      <c r="G39">
        <f>IF(ALL!$V183="X",ALL!G183,"")</f>
        <v>0</v>
      </c>
      <c r="H39" s="2">
        <f>IF(ALL!$V183="X",ALL!H183,"")</f>
        <v>0.5</v>
      </c>
      <c r="I39" s="2">
        <f>IF(ALL!$V183="X",ALL!I183,"")</f>
        <v>1</v>
      </c>
      <c r="J39" s="2">
        <f>IF(ALL!$V183="X",ALL!J183,"")</f>
        <v>0</v>
      </c>
      <c r="K39" s="2">
        <f>IF(ALL!$V183="X",ALL!K183,"")</f>
        <v>0.25</v>
      </c>
      <c r="L39" s="4">
        <f>IF(ALL!$V183="X",ALL!L183,"")</f>
        <v>0.5</v>
      </c>
      <c r="M39" s="4">
        <f>IF(ALL!$V183="X",ALL!M183,"")</f>
        <v>0</v>
      </c>
      <c r="N39" s="4">
        <f>IF(ALL!$V183="X",ALL!N183,"")</f>
        <v>0</v>
      </c>
      <c r="O39" s="4" t="str">
        <f>IF(ALL!$V183="X",ALL!O183,"")</f>
        <v/>
      </c>
      <c r="P39" s="4">
        <f>IF(ALL!$V183="X",ALL!P183,"")</f>
        <v>0.25</v>
      </c>
      <c r="Q39" s="2">
        <f>IF(ALL!$V183="X",ALL!Q183,"")</f>
        <v>0</v>
      </c>
      <c r="R39" s="2">
        <f>IF(ALL!$V183="X",ALL!R183,"")</f>
        <v>0</v>
      </c>
      <c r="S39" s="2">
        <f>IF(ALL!$V183="X",ALL!S183,"")</f>
        <v>0</v>
      </c>
      <c r="T39" s="2" t="str">
        <f>IF(ALL!$V183="X",ALL!T183,"")</f>
        <v>X</v>
      </c>
      <c r="U39" s="2">
        <f>IF(ALL!$V183="X",ALL!U183,"")</f>
        <v>0</v>
      </c>
      <c r="V39" s="2" t="str">
        <f>IF(ALL!$V183="X",ALL!V183,"")</f>
        <v>X</v>
      </c>
      <c r="W39" s="2">
        <f>IF(ALL!$V183="X",ALL!W183,"")</f>
        <v>0</v>
      </c>
      <c r="X39" s="2" t="str">
        <f>IF(ALL!$V183="X",ALL!X183,"")</f>
        <v>Bak</v>
      </c>
      <c r="Y39" s="2">
        <f>IF(ALL!$V183="X",ALL!Y183,"")</f>
        <v>0</v>
      </c>
      <c r="Z39" s="2">
        <f>IF(ALL!$V183="X",ALL!Z183,"")</f>
        <v>0</v>
      </c>
      <c r="AA39" s="2">
        <f>IF(ALL!$V183="X",ALL!AA183,"")</f>
        <v>0</v>
      </c>
      <c r="AB39" s="2">
        <f>IF(ALL!$V183="X",ALL!AB183,"")</f>
        <v>0</v>
      </c>
      <c r="AC39" t="str">
        <f>IF(ALL!$V183="X",ALL!AC183,"")</f>
        <v xml:space="preserve"> d/D is far too small</v>
      </c>
    </row>
    <row r="40" spans="1:29" x14ac:dyDescent="0.25">
      <c r="A40" s="2">
        <f>IF(ALL!$V185="X",ALL!A185,"")</f>
        <v>3</v>
      </c>
      <c r="B40" s="1">
        <f>IF(ALL!$V185="X",ALL!B185,"")</f>
        <v>0</v>
      </c>
      <c r="C40" s="2"/>
      <c r="D40" s="2"/>
      <c r="E40" s="2">
        <f>IF(ALL!$V185="X",ALL!E185,"")</f>
        <v>0</v>
      </c>
      <c r="F40" s="2">
        <f>IF(ALL!$V185="X",ALL!F185,"")</f>
        <v>0</v>
      </c>
      <c r="G40">
        <f>IF(ALL!$V185="X",ALL!G185,"")</f>
        <v>0</v>
      </c>
      <c r="H40" s="2">
        <f>IF(ALL!$V185="X",ALL!H185,"")</f>
        <v>2</v>
      </c>
      <c r="I40" s="2">
        <f>IF(ALL!$V185="X",ALL!I185,"")</f>
        <v>3</v>
      </c>
      <c r="J40" s="2">
        <f>IF(ALL!$V185="X",ALL!J185,"")</f>
        <v>0</v>
      </c>
      <c r="K40" s="2">
        <f>IF(ALL!$V185="X",ALL!K185,"")</f>
        <v>0.38</v>
      </c>
      <c r="L40" s="4">
        <f>IF(ALL!$V185="X",ALL!L185,"")</f>
        <v>0.66666666666666663</v>
      </c>
      <c r="M40" s="4">
        <f>IF(ALL!$V185="X",ALL!M185,"")</f>
        <v>0</v>
      </c>
      <c r="N40" s="4">
        <f>IF(ALL!$V185="X",ALL!N185,"")</f>
        <v>0</v>
      </c>
      <c r="O40" s="4" t="str">
        <f>IF(ALL!$V185="X",ALL!O185,"")</f>
        <v/>
      </c>
      <c r="P40" s="4">
        <f>IF(ALL!$V185="X",ALL!P185,"")</f>
        <v>0.12666666666666668</v>
      </c>
      <c r="Q40" s="2">
        <f>IF(ALL!$V185="X",ALL!Q185,"")</f>
        <v>0</v>
      </c>
      <c r="R40" s="2">
        <f>IF(ALL!$V185="X",ALL!R185,"")</f>
        <v>0</v>
      </c>
      <c r="S40" s="2">
        <f>IF(ALL!$V185="X",ALL!S185,"")</f>
        <v>0</v>
      </c>
      <c r="T40" s="2" t="str">
        <f>IF(ALL!$V185="X",ALL!T185,"")</f>
        <v>X</v>
      </c>
      <c r="U40" s="2">
        <f>IF(ALL!$V185="X",ALL!U185,"")</f>
        <v>0</v>
      </c>
      <c r="V40" s="2" t="str">
        <f>IF(ALL!$V185="X",ALL!V185,"")</f>
        <v>X</v>
      </c>
      <c r="W40" s="2">
        <f>IF(ALL!$V185="X",ALL!W185,"")</f>
        <v>0</v>
      </c>
      <c r="X40" s="2" t="str">
        <f>IF(ALL!$V185="X",ALL!X185,"")</f>
        <v>Bak</v>
      </c>
      <c r="Y40" s="2">
        <f>IF(ALL!$V185="X",ALL!Y185,"")</f>
        <v>0</v>
      </c>
      <c r="Z40" s="2">
        <f>IF(ALL!$V185="X",ALL!Z185,"")</f>
        <v>0</v>
      </c>
      <c r="AA40" s="2">
        <f>IF(ALL!$V185="X",ALL!AA185,"")</f>
        <v>0</v>
      </c>
      <c r="AB40" s="2">
        <f>IF(ALL!$V185="X",ALL!AB185,"")</f>
        <v>0</v>
      </c>
      <c r="AC40" t="str">
        <f>IF(ALL!$V185="X",ALL!AC185,"")</f>
        <v>L/D&gt;=0.67 is limit for tombolo</v>
      </c>
    </row>
    <row r="41" spans="1:29" x14ac:dyDescent="0.25">
      <c r="A41" s="2">
        <f>IF(ALL!$V187="X",ALL!A187,"")</f>
        <v>11</v>
      </c>
      <c r="B41" s="1">
        <f>IF(ALL!$V187="X",ALL!B187,"")</f>
        <v>0</v>
      </c>
      <c r="C41" s="2"/>
      <c r="D41" s="2"/>
      <c r="E41" s="2">
        <f>IF(ALL!$V187="X",ALL!E187,"")</f>
        <v>0</v>
      </c>
      <c r="F41" s="2">
        <f>IF(ALL!$V187="X",ALL!F187,"")</f>
        <v>0</v>
      </c>
      <c r="G41">
        <f>IF(ALL!$V187="X",ALL!G187,"")</f>
        <v>0</v>
      </c>
      <c r="H41" s="2">
        <f>IF(ALL!$V187="X",ALL!H187,"")</f>
        <v>2</v>
      </c>
      <c r="I41" s="2">
        <f>IF(ALL!$V187="X",ALL!I187,"")</f>
        <v>2</v>
      </c>
      <c r="J41" s="2">
        <f>IF(ALL!$V187="X",ALL!J187,"")</f>
        <v>0</v>
      </c>
      <c r="K41" s="2">
        <f>IF(ALL!$V187="X",ALL!K187,"")</f>
        <v>0.66</v>
      </c>
      <c r="L41" s="4">
        <f>IF(ALL!$V187="X",ALL!L187,"")</f>
        <v>1</v>
      </c>
      <c r="M41" s="4">
        <f>IF(ALL!$V187="X",ALL!M187,"")</f>
        <v>0</v>
      </c>
      <c r="N41" s="4">
        <f>IF(ALL!$V187="X",ALL!N187,"")</f>
        <v>0</v>
      </c>
      <c r="O41" s="4" t="str">
        <f>IF(ALL!$V187="X",ALL!O187,"")</f>
        <v/>
      </c>
      <c r="P41" s="4">
        <f>IF(ALL!$V187="X",ALL!P187,"")</f>
        <v>0.33</v>
      </c>
      <c r="Q41" s="2">
        <f>IF(ALL!$V187="X",ALL!Q187,"")</f>
        <v>0</v>
      </c>
      <c r="R41" s="2">
        <f>IF(ALL!$V187="X",ALL!R187,"")</f>
        <v>0</v>
      </c>
      <c r="S41" s="2">
        <f>IF(ALL!$V187="X",ALL!S187,"")</f>
        <v>0</v>
      </c>
      <c r="T41" s="2" t="str">
        <f>IF(ALL!$V187="X",ALL!T187,"")</f>
        <v>X</v>
      </c>
      <c r="U41" s="2">
        <f>IF(ALL!$V187="X",ALL!U187,"")</f>
        <v>0</v>
      </c>
      <c r="V41" s="2" t="str">
        <f>IF(ALL!$V187="X",ALL!V187,"")</f>
        <v>X</v>
      </c>
      <c r="W41" s="2">
        <f>IF(ALL!$V187="X",ALL!W187,"")</f>
        <v>0</v>
      </c>
      <c r="X41" s="2" t="str">
        <f>IF(ALL!$V187="X",ALL!X187,"")</f>
        <v>Bak</v>
      </c>
      <c r="Y41" s="2">
        <f>IF(ALL!$V187="X",ALL!Y187,"")</f>
        <v>0</v>
      </c>
      <c r="Z41" s="2">
        <f>IF(ALL!$V187="X",ALL!Z187,"")</f>
        <v>0</v>
      </c>
      <c r="AA41" s="2">
        <f>IF(ALL!$V187="X",ALL!AA187,"")</f>
        <v>0</v>
      </c>
      <c r="AB41" s="2">
        <f>IF(ALL!$V187="X",ALL!AB187,"")</f>
        <v>0</v>
      </c>
      <c r="AC41" t="str">
        <f>IF(ALL!$V187="X",ALL!AC187,"")</f>
        <v>for L/D = 1 and 2 a tombolo should form …</v>
      </c>
    </row>
    <row r="42" spans="1:29" x14ac:dyDescent="0.25">
      <c r="A42" s="2">
        <f>IF(ALL!$V189="X",ALL!A189,"")</f>
        <v>18</v>
      </c>
      <c r="B42" s="1">
        <f>IF(ALL!$V189="X",ALL!B189,"")</f>
        <v>0</v>
      </c>
      <c r="C42" s="2"/>
      <c r="D42" s="2"/>
      <c r="E42" s="2">
        <f>IF(ALL!$V189="X",ALL!E189,"")</f>
        <v>0</v>
      </c>
      <c r="F42" s="2">
        <f>IF(ALL!$V189="X",ALL!F189,"")</f>
        <v>0</v>
      </c>
      <c r="G42">
        <f>IF(ALL!$V189="X",ALL!G189,"")</f>
        <v>0</v>
      </c>
      <c r="H42" s="2">
        <f>IF(ALL!$V189="X",ALL!H189,"")</f>
        <v>2</v>
      </c>
      <c r="I42" s="2">
        <f>IF(ALL!$V189="X",ALL!I189,"")</f>
        <v>2</v>
      </c>
      <c r="J42" s="2">
        <f>IF(ALL!$V189="X",ALL!J189,"")</f>
        <v>0</v>
      </c>
      <c r="K42" s="2">
        <f>IF(ALL!$V189="X",ALL!K189,"")</f>
        <v>0.23</v>
      </c>
      <c r="L42" s="4">
        <f>IF(ALL!$V189="X",ALL!L189,"")</f>
        <v>1</v>
      </c>
      <c r="M42" s="4">
        <f>IF(ALL!$V189="X",ALL!M189,"")</f>
        <v>0</v>
      </c>
      <c r="N42" s="4">
        <f>IF(ALL!$V189="X",ALL!N189,"")</f>
        <v>0</v>
      </c>
      <c r="O42" s="4" t="str">
        <f>IF(ALL!$V189="X",ALL!O189,"")</f>
        <v/>
      </c>
      <c r="P42" s="4">
        <f>IF(ALL!$V189="X",ALL!P189,"")</f>
        <v>0.115</v>
      </c>
      <c r="Q42" s="2">
        <f>IF(ALL!$V189="X",ALL!Q189,"")</f>
        <v>0</v>
      </c>
      <c r="R42" s="2">
        <f>IF(ALL!$V189="X",ALL!R189,"")</f>
        <v>0</v>
      </c>
      <c r="S42" s="2">
        <f>IF(ALL!$V189="X",ALL!S189,"")</f>
        <v>0</v>
      </c>
      <c r="T42" s="2" t="str">
        <f>IF(ALL!$V189="X",ALL!T189,"")</f>
        <v>X</v>
      </c>
      <c r="U42" s="2">
        <f>IF(ALL!$V189="X",ALL!U189,"")</f>
        <v>0</v>
      </c>
      <c r="V42" s="2" t="str">
        <f>IF(ALL!$V189="X",ALL!V189,"")</f>
        <v>X</v>
      </c>
      <c r="W42" s="2">
        <f>IF(ALL!$V189="X",ALL!W189,"")</f>
        <v>0</v>
      </c>
      <c r="X42" s="2" t="str">
        <f>IF(ALL!$V189="X",ALL!X189,"")</f>
        <v>Bak</v>
      </c>
      <c r="Y42" s="2">
        <f>IF(ALL!$V189="X",ALL!Y189,"")</f>
        <v>0</v>
      </c>
      <c r="Z42" s="2">
        <f>IF(ALL!$V189="X",ALL!Z189,"")</f>
        <v>0</v>
      </c>
      <c r="AA42" s="2">
        <f>IF(ALL!$V189="X",ALL!AA189,"")</f>
        <v>0</v>
      </c>
      <c r="AB42" s="2">
        <f>IF(ALL!$V189="X",ALL!AB189,"")</f>
        <v>0</v>
      </c>
      <c r="AC42" t="str">
        <f>IF(ALL!$V189="X",ALL!AC189,"")</f>
        <v>for L/D = 1 and 2 a tombolo should form …</v>
      </c>
    </row>
    <row r="43" spans="1:29" x14ac:dyDescent="0.25">
      <c r="A43" s="2">
        <f>IF(ALL!$V176="X",ALL!A176,"")</f>
        <v>9</v>
      </c>
      <c r="B43" s="1">
        <f>IF(ALL!$V176="X",ALL!B176,"")</f>
        <v>0</v>
      </c>
      <c r="C43" s="2"/>
      <c r="D43" s="2"/>
      <c r="E43" s="2">
        <f>IF(ALL!$V176="X",ALL!E176,"")</f>
        <v>0</v>
      </c>
      <c r="F43" s="2">
        <f>IF(ALL!$V176="X",ALL!F176,"")</f>
        <v>0</v>
      </c>
      <c r="G43">
        <f>IF(ALL!$V176="X",ALL!G176,"")</f>
        <v>0</v>
      </c>
      <c r="H43" s="2">
        <f>IF(ALL!$V176="X",ALL!H176,"")</f>
        <v>0.5</v>
      </c>
      <c r="I43" s="2">
        <f>IF(ALL!$V176="X",ALL!I176,"")</f>
        <v>2</v>
      </c>
      <c r="J43" s="2">
        <f>IF(ALL!$V176="X",ALL!J176,"")</f>
        <v>0</v>
      </c>
      <c r="K43" s="2">
        <f>IF(ALL!$V176="X",ALL!K176,"")</f>
        <v>0.23</v>
      </c>
      <c r="L43" s="48">
        <f>IF(ALL!$V176="X",ALL!L176,"")</f>
        <v>0.25</v>
      </c>
      <c r="M43" s="4">
        <f>IF(ALL!$V176="X",ALL!M176,"")</f>
        <v>0</v>
      </c>
      <c r="N43" s="4">
        <f>IF(ALL!$V176="X",ALL!N176,"")</f>
        <v>0</v>
      </c>
      <c r="O43" s="4" t="str">
        <f>IF(ALL!$V176="X",ALL!O176,"")</f>
        <v/>
      </c>
      <c r="P43" s="48">
        <f>IF(ALL!$V176="X",ALL!P176,"")</f>
        <v>0.115</v>
      </c>
      <c r="Q43" s="2">
        <f>IF(ALL!$V176="X",ALL!Q176,"")</f>
        <v>0</v>
      </c>
      <c r="R43" s="2">
        <f>IF(ALL!$V176="X",ALL!R176,"")</f>
        <v>0</v>
      </c>
      <c r="S43" s="2">
        <f>IF(ALL!$V176="X",ALL!S176,"")</f>
        <v>0</v>
      </c>
      <c r="T43" s="2" t="str">
        <f>IF(ALL!$V176="X",ALL!T176,"")</f>
        <v>X</v>
      </c>
      <c r="U43" s="2">
        <f>IF(ALL!$V176="X",ALL!U176,"")</f>
        <v>0</v>
      </c>
      <c r="V43" s="2" t="str">
        <f>IF(ALL!$V176="X",ALL!V176,"")</f>
        <v>X</v>
      </c>
      <c r="W43" s="2">
        <f>IF(ALL!$V176="X",ALL!W176,"")</f>
        <v>0</v>
      </c>
      <c r="X43" s="2" t="str">
        <f>IF(ALL!$V176="X",ALL!X176,"")</f>
        <v>Bak</v>
      </c>
      <c r="Y43" s="2">
        <f>IF(ALL!$V176="X",ALL!Y176,"")</f>
        <v>0</v>
      </c>
      <c r="Z43" s="2">
        <f>IF(ALL!$V176="X",ALL!Z176,"")</f>
        <v>0</v>
      </c>
      <c r="AA43" s="2">
        <f>IF(ALL!$V176="X",ALL!AA176,"")</f>
        <v>0</v>
      </c>
      <c r="AB43" s="2">
        <f>IF(ALL!$V176="X",ALL!AB176,"")</f>
        <v>0</v>
      </c>
      <c r="AC43" s="71" t="str">
        <f>IF(ALL!$V176="X",ALL!AC176,"")</f>
        <v xml:space="preserve"> d/D is far too small</v>
      </c>
    </row>
    <row r="44" spans="1:29" x14ac:dyDescent="0.25">
      <c r="A44" s="2">
        <f>IF(ALL!$V179="X",ALL!A179,"")</f>
        <v>8</v>
      </c>
      <c r="B44" s="1">
        <f>IF(ALL!$V179="X",ALL!B179,"")</f>
        <v>0</v>
      </c>
      <c r="C44" s="2"/>
      <c r="D44" s="2"/>
      <c r="E44" s="2">
        <f>IF(ALL!$V179="X",ALL!E179,"")</f>
        <v>0</v>
      </c>
      <c r="F44" s="2">
        <f>IF(ALL!$V179="X",ALL!F179,"")</f>
        <v>0</v>
      </c>
      <c r="G44">
        <f>IF(ALL!$V179="X",ALL!G179,"")</f>
        <v>0</v>
      </c>
      <c r="H44" s="2">
        <f>IF(ALL!$V179="X",ALL!H179,"")</f>
        <v>1</v>
      </c>
      <c r="I44" s="2">
        <f>IF(ALL!$V179="X",ALL!I179,"")</f>
        <v>2.5</v>
      </c>
      <c r="J44" s="2">
        <f>IF(ALL!$V179="X",ALL!J179,"")</f>
        <v>0</v>
      </c>
      <c r="K44" s="2">
        <f>IF(ALL!$V179="X",ALL!K179,"")</f>
        <v>0.35</v>
      </c>
      <c r="L44" s="48">
        <f>IF(ALL!$V179="X",ALL!L179,"")</f>
        <v>0.4</v>
      </c>
      <c r="M44" s="4">
        <f>IF(ALL!$V179="X",ALL!M179,"")</f>
        <v>0</v>
      </c>
      <c r="N44" s="4">
        <f>IF(ALL!$V179="X",ALL!N179,"")</f>
        <v>0</v>
      </c>
      <c r="O44" s="4" t="str">
        <f>IF(ALL!$V179="X",ALL!O179,"")</f>
        <v/>
      </c>
      <c r="P44" s="48">
        <f>IF(ALL!$V179="X",ALL!P179,"")</f>
        <v>0.13999999999999999</v>
      </c>
      <c r="Q44" s="2">
        <f>IF(ALL!$V179="X",ALL!Q179,"")</f>
        <v>0</v>
      </c>
      <c r="R44" s="2">
        <f>IF(ALL!$V179="X",ALL!R179,"")</f>
        <v>0</v>
      </c>
      <c r="S44" s="2">
        <f>IF(ALL!$V179="X",ALL!S179,"")</f>
        <v>0</v>
      </c>
      <c r="T44" s="2" t="str">
        <f>IF(ALL!$V179="X",ALL!T179,"")</f>
        <v>X</v>
      </c>
      <c r="U44" s="2">
        <f>IF(ALL!$V179="X",ALL!U179,"")</f>
        <v>0</v>
      </c>
      <c r="V44" s="2" t="str">
        <f>IF(ALL!$V179="X",ALL!V179,"")</f>
        <v>X</v>
      </c>
      <c r="W44" s="2">
        <f>IF(ALL!$V179="X",ALL!W179,"")</f>
        <v>0</v>
      </c>
      <c r="X44" s="2" t="str">
        <f>IF(ALL!$V179="X",ALL!X179,"")</f>
        <v>Bak</v>
      </c>
      <c r="Y44" s="2">
        <f>IF(ALL!$V179="X",ALL!Y179,"")</f>
        <v>0</v>
      </c>
      <c r="Z44" s="2">
        <f>IF(ALL!$V179="X",ALL!Z179,"")</f>
        <v>0</v>
      </c>
      <c r="AA44" s="2">
        <f>IF(ALL!$V179="X",ALL!AA179,"")</f>
        <v>0</v>
      </c>
      <c r="AB44" s="2">
        <f>IF(ALL!$V179="X",ALL!AB179,"")</f>
        <v>0</v>
      </c>
      <c r="AC44" s="71" t="str">
        <f>IF(ALL!$V179="X",ALL!AC179,"")</f>
        <v xml:space="preserve"> d/D is far too small</v>
      </c>
    </row>
    <row r="45" spans="1:29" x14ac:dyDescent="0.25">
      <c r="A45" s="2">
        <f>IF(ALL!$V184="X",ALL!A184,"")</f>
        <v>17</v>
      </c>
      <c r="B45" s="1">
        <f>IF(ALL!$V184="X",ALL!B184,"")</f>
        <v>0</v>
      </c>
      <c r="C45" s="2"/>
      <c r="D45" s="2"/>
      <c r="E45" s="2">
        <f>IF(ALL!$V184="X",ALL!E184,"")</f>
        <v>0</v>
      </c>
      <c r="F45" s="2">
        <f>IF(ALL!$V184="X",ALL!F184,"")</f>
        <v>0</v>
      </c>
      <c r="G45">
        <f>IF(ALL!$V184="X",ALL!G184,"")</f>
        <v>0</v>
      </c>
      <c r="H45" s="2">
        <f>IF(ALL!$V184="X",ALL!H184,"")</f>
        <v>1</v>
      </c>
      <c r="I45" s="2">
        <f>IF(ALL!$V184="X",ALL!I184,"")</f>
        <v>2</v>
      </c>
      <c r="J45" s="2">
        <f>IF(ALL!$V184="X",ALL!J184,"")</f>
        <v>0</v>
      </c>
      <c r="K45" s="2">
        <f>IF(ALL!$V184="X",ALL!K184,"")</f>
        <v>0.24</v>
      </c>
      <c r="L45" s="48">
        <f>IF(ALL!$V184="X",ALL!L184,"")</f>
        <v>0.5</v>
      </c>
      <c r="M45" s="4">
        <f>IF(ALL!$V184="X",ALL!M184,"")</f>
        <v>0</v>
      </c>
      <c r="N45" s="4">
        <f>IF(ALL!$V184="X",ALL!N184,"")</f>
        <v>0</v>
      </c>
      <c r="O45" s="4" t="str">
        <f>IF(ALL!$V184="X",ALL!O184,"")</f>
        <v/>
      </c>
      <c r="P45" s="48">
        <f>IF(ALL!$V184="X",ALL!P184,"")</f>
        <v>0.12</v>
      </c>
      <c r="Q45" s="2">
        <f>IF(ALL!$V184="X",ALL!Q184,"")</f>
        <v>0</v>
      </c>
      <c r="R45" s="2">
        <f>IF(ALL!$V184="X",ALL!R184,"")</f>
        <v>0</v>
      </c>
      <c r="S45" s="2">
        <f>IF(ALL!$V184="X",ALL!S184,"")</f>
        <v>0</v>
      </c>
      <c r="T45" s="2" t="str">
        <f>IF(ALL!$V184="X",ALL!T184,"")</f>
        <v>X</v>
      </c>
      <c r="U45" s="2">
        <f>IF(ALL!$V184="X",ALL!U184,"")</f>
        <v>0</v>
      </c>
      <c r="V45" s="2" t="str">
        <f>IF(ALL!$V184="X",ALL!V184,"")</f>
        <v>X</v>
      </c>
      <c r="W45" s="2">
        <f>IF(ALL!$V184="X",ALL!W184,"")</f>
        <v>0</v>
      </c>
      <c r="X45" s="2" t="str">
        <f>IF(ALL!$V184="X",ALL!X184,"")</f>
        <v>Bak</v>
      </c>
      <c r="Y45" s="2">
        <f>IF(ALL!$V184="X",ALL!Y184,"")</f>
        <v>0</v>
      </c>
      <c r="Z45" s="2">
        <f>IF(ALL!$V184="X",ALL!Z184,"")</f>
        <v>0</v>
      </c>
      <c r="AA45" s="2">
        <f>IF(ALL!$V184="X",ALL!AA184,"")</f>
        <v>0</v>
      </c>
      <c r="AB45" s="2">
        <f>IF(ALL!$V184="X",ALL!AB184,"")</f>
        <v>0</v>
      </c>
      <c r="AC45" s="71" t="str">
        <f>IF(ALL!$V184="X",ALL!AC184,"")</f>
        <v xml:space="preserve"> d/D is far too small</v>
      </c>
    </row>
    <row r="46" spans="1:29" x14ac:dyDescent="0.25">
      <c r="A46" s="2">
        <f>IF(ALL!$V186="X",ALL!A186,"")</f>
        <v>6</v>
      </c>
      <c r="B46" s="1">
        <f>IF(ALL!$V186="X",ALL!B186,"")</f>
        <v>0</v>
      </c>
      <c r="C46" s="2"/>
      <c r="D46" s="2"/>
      <c r="E46" s="2">
        <f>IF(ALL!$V186="X",ALL!E186,"")</f>
        <v>0</v>
      </c>
      <c r="F46" s="2">
        <f>IF(ALL!$V186="X",ALL!F186,"")</f>
        <v>0</v>
      </c>
      <c r="G46">
        <f>IF(ALL!$V186="X",ALL!G186,"")</f>
        <v>0</v>
      </c>
      <c r="H46" s="2">
        <f>IF(ALL!$V186="X",ALL!H186,"")</f>
        <v>1</v>
      </c>
      <c r="I46" s="2">
        <f>IF(ALL!$V186="X",ALL!I186,"")</f>
        <v>1</v>
      </c>
      <c r="J46" s="2">
        <f>IF(ALL!$V186="X",ALL!J186,"")</f>
        <v>0</v>
      </c>
      <c r="K46" s="2">
        <f>IF(ALL!$V186="X",ALL!K186,"")</f>
        <v>0.56000000000000005</v>
      </c>
      <c r="L46" s="48">
        <f>IF(ALL!$V186="X",ALL!L186,"")</f>
        <v>1</v>
      </c>
      <c r="M46" s="4">
        <f>IF(ALL!$V186="X",ALL!M186,"")</f>
        <v>0</v>
      </c>
      <c r="N46" s="4">
        <f>IF(ALL!$V186="X",ALL!N186,"")</f>
        <v>0</v>
      </c>
      <c r="O46" s="4" t="str">
        <f>IF(ALL!$V186="X",ALL!O186,"")</f>
        <v/>
      </c>
      <c r="P46" s="48">
        <f>IF(ALL!$V186="X",ALL!P186,"")</f>
        <v>0.56000000000000005</v>
      </c>
      <c r="Q46" s="2">
        <f>IF(ALL!$V186="X",ALL!Q186,"")</f>
        <v>0</v>
      </c>
      <c r="R46" s="2">
        <f>IF(ALL!$V186="X",ALL!R186,"")</f>
        <v>0</v>
      </c>
      <c r="S46" s="2">
        <f>IF(ALL!$V186="X",ALL!S186,"")</f>
        <v>0</v>
      </c>
      <c r="T46" s="2" t="str">
        <f>IF(ALL!$V186="X",ALL!T186,"")</f>
        <v>X</v>
      </c>
      <c r="U46" s="2">
        <f>IF(ALL!$V186="X",ALL!U186,"")</f>
        <v>0</v>
      </c>
      <c r="V46" s="2" t="str">
        <f>IF(ALL!$V186="X",ALL!V186,"")</f>
        <v>X</v>
      </c>
      <c r="W46" s="2">
        <f>IF(ALL!$V186="X",ALL!W186,"")</f>
        <v>0</v>
      </c>
      <c r="X46" s="2" t="str">
        <f>IF(ALL!$V186="X",ALL!X186,"")</f>
        <v>Bak</v>
      </c>
      <c r="Y46" s="2">
        <f>IF(ALL!$V186="X",ALL!Y186,"")</f>
        <v>0</v>
      </c>
      <c r="Z46" s="2">
        <f>IF(ALL!$V186="X",ALL!Z186,"")</f>
        <v>0</v>
      </c>
      <c r="AA46" s="2">
        <f>IF(ALL!$V186="X",ALL!AA186,"")</f>
        <v>0</v>
      </c>
      <c r="AB46" s="2">
        <f>IF(ALL!$V186="X",ALL!AB186,"")</f>
        <v>0</v>
      </c>
      <c r="AC46" s="71" t="str">
        <f>IF(ALL!$V186="X",ALL!AC186,"")</f>
        <v>for L/D = 1 and 2 a tombolo should form …</v>
      </c>
    </row>
    <row r="47" spans="1:29" x14ac:dyDescent="0.25">
      <c r="A47" s="2">
        <f>IF(ALL!$V190="X",ALL!A190,"")</f>
        <v>7</v>
      </c>
      <c r="B47" s="1">
        <f>IF(ALL!$V190="X",ALL!B190,"")</f>
        <v>0</v>
      </c>
      <c r="C47" s="2"/>
      <c r="D47" s="2"/>
      <c r="E47" s="2">
        <f>IF(ALL!$V190="X",ALL!E190,"")</f>
        <v>0</v>
      </c>
      <c r="F47" s="2">
        <f>IF(ALL!$V190="X",ALL!F190,"")</f>
        <v>0</v>
      </c>
      <c r="G47">
        <f>IF(ALL!$V190="X",ALL!G190,"")</f>
        <v>0</v>
      </c>
      <c r="H47" s="2">
        <f>IF(ALL!$V190="X",ALL!H190,"")</f>
        <v>2</v>
      </c>
      <c r="I47" s="2">
        <f>IF(ALL!$V190="X",ALL!I190,"")</f>
        <v>1</v>
      </c>
      <c r="J47" s="2">
        <f>IF(ALL!$V190="X",ALL!J190,"")</f>
        <v>0</v>
      </c>
      <c r="K47" s="2">
        <f>IF(ALL!$V190="X",ALL!K190,"")</f>
        <v>0.82</v>
      </c>
      <c r="L47" s="48">
        <f>IF(ALL!$V190="X",ALL!L190,"")</f>
        <v>2</v>
      </c>
      <c r="M47" s="4">
        <f>IF(ALL!$V190="X",ALL!M190,"")</f>
        <v>0</v>
      </c>
      <c r="N47" s="4">
        <f>IF(ALL!$V190="X",ALL!N190,"")</f>
        <v>0</v>
      </c>
      <c r="O47" s="4" t="str">
        <f>IF(ALL!$V190="X",ALL!O190,"")</f>
        <v/>
      </c>
      <c r="P47" s="48">
        <f>IF(ALL!$V190="X",ALL!P190,"")</f>
        <v>0.82</v>
      </c>
      <c r="Q47" s="2">
        <f>IF(ALL!$V190="X",ALL!Q190,"")</f>
        <v>0</v>
      </c>
      <c r="R47" s="2">
        <f>IF(ALL!$V190="X",ALL!R190,"")</f>
        <v>0</v>
      </c>
      <c r="S47" s="2">
        <f>IF(ALL!$V190="X",ALL!S190,"")</f>
        <v>0</v>
      </c>
      <c r="T47" s="2" t="str">
        <f>IF(ALL!$V190="X",ALL!T190,"")</f>
        <v>X</v>
      </c>
      <c r="U47" s="2">
        <f>IF(ALL!$V190="X",ALL!U190,"")</f>
        <v>0</v>
      </c>
      <c r="V47" s="2" t="str">
        <f>IF(ALL!$V190="X",ALL!V190,"")</f>
        <v>X</v>
      </c>
      <c r="W47" s="2">
        <f>IF(ALL!$V190="X",ALL!W190,"")</f>
        <v>0</v>
      </c>
      <c r="X47" s="2" t="str">
        <f>IF(ALL!$V190="X",ALL!X190,"")</f>
        <v>Bak</v>
      </c>
      <c r="Y47" s="2">
        <f>IF(ALL!$V190="X",ALL!Y190,"")</f>
        <v>0</v>
      </c>
      <c r="Z47" s="2">
        <f>IF(ALL!$V190="X",ALL!Z190,"")</f>
        <v>0</v>
      </c>
      <c r="AA47" s="2">
        <f>IF(ALL!$V190="X",ALL!AA190,"")</f>
        <v>0</v>
      </c>
      <c r="AB47" s="2">
        <f>IF(ALL!$V190="X",ALL!AB190,"")</f>
        <v>0</v>
      </c>
      <c r="AC47" s="71" t="str">
        <f>IF(ALL!$V190="X",ALL!AC190,"")</f>
        <v>for L/D = 1 and 2 a tombolo should form …</v>
      </c>
    </row>
    <row r="48" spans="1:29" x14ac:dyDescent="0.25">
      <c r="A48" s="2">
        <f>IF(ALL!$V180="X",ALL!A180,"")</f>
        <v>5</v>
      </c>
      <c r="B48" s="1">
        <f>IF(ALL!$V180="X",ALL!B180,"")</f>
        <v>0</v>
      </c>
      <c r="C48" s="2"/>
      <c r="D48" s="2"/>
      <c r="E48" s="2">
        <f>IF(ALL!$V180="X",ALL!E180,"")</f>
        <v>0</v>
      </c>
      <c r="F48" s="2">
        <f>IF(ALL!$V180="X",ALL!F180,"")</f>
        <v>0</v>
      </c>
      <c r="G48">
        <f>IF(ALL!$V180="X",ALL!G180,"")</f>
        <v>0</v>
      </c>
      <c r="H48" s="2">
        <f>IF(ALL!$V180="X",ALL!H180,"")</f>
        <v>0.5</v>
      </c>
      <c r="I48" s="2">
        <f>IF(ALL!$V180="X",ALL!I180,"")</f>
        <v>1</v>
      </c>
      <c r="J48" s="2">
        <f>IF(ALL!$V180="X",ALL!J180,"")</f>
        <v>0</v>
      </c>
      <c r="K48" s="2">
        <f>IF(ALL!$V180="X",ALL!K180,"")</f>
        <v>0.24</v>
      </c>
      <c r="L48" s="48">
        <f>IF(ALL!$V180="X",ALL!L180,"")</f>
        <v>0.5</v>
      </c>
      <c r="M48" s="4">
        <f>IF(ALL!$V180="X",ALL!M180,"")</f>
        <v>0</v>
      </c>
      <c r="N48" s="4">
        <f>IF(ALL!$V180="X",ALL!N180,"")</f>
        <v>0</v>
      </c>
      <c r="O48" s="4" t="str">
        <f>IF(ALL!$V180="X",ALL!O180,"")</f>
        <v/>
      </c>
      <c r="P48" s="48">
        <f>IF(ALL!$V180="X",ALL!P180,"")</f>
        <v>0.24</v>
      </c>
      <c r="Q48" s="2">
        <f>IF(ALL!$V180="X",ALL!Q180,"")</f>
        <v>0</v>
      </c>
      <c r="R48" s="2">
        <f>IF(ALL!$V180="X",ALL!R180,"")</f>
        <v>0</v>
      </c>
      <c r="S48" s="2">
        <f>IF(ALL!$V180="X",ALL!S180,"")</f>
        <v>0</v>
      </c>
      <c r="T48" s="2" t="str">
        <f>IF(ALL!$V180="X",ALL!T180,"")</f>
        <v>X</v>
      </c>
      <c r="U48" s="2">
        <f>IF(ALL!$V180="X",ALL!U180,"")</f>
        <v>0</v>
      </c>
      <c r="V48" s="2" t="str">
        <f>IF(ALL!$V180="X",ALL!V180,"")</f>
        <v>X</v>
      </c>
      <c r="W48" s="2">
        <f>IF(ALL!$V180="X",ALL!W180,"")</f>
        <v>0</v>
      </c>
      <c r="X48" s="2" t="str">
        <f>IF(ALL!$V180="X",ALL!X180,"")</f>
        <v>Bak</v>
      </c>
      <c r="Y48" s="2">
        <f>IF(ALL!$V180="X",ALL!Y180,"")</f>
        <v>0</v>
      </c>
      <c r="Z48" s="2">
        <f>IF(ALL!$V180="X",ALL!Z180,"")</f>
        <v>0</v>
      </c>
      <c r="AA48" s="2">
        <f>IF(ALL!$V180="X",ALL!AA180,"")</f>
        <v>0</v>
      </c>
      <c r="AB48" s="2">
        <f>IF(ALL!$V180="X",ALL!AB180,"")</f>
        <v>0</v>
      </c>
      <c r="AC48" s="71" t="str">
        <f>IF(ALL!$V180="X",ALL!AC180,"")</f>
        <v xml:space="preserve"> d/D is far too small</v>
      </c>
    </row>
    <row r="49" spans="1:29" s="3" customFormat="1" ht="30" customHeight="1" x14ac:dyDescent="0.25">
      <c r="A49" s="9" t="s">
        <v>2</v>
      </c>
      <c r="B49" s="75" t="s">
        <v>647</v>
      </c>
      <c r="C49" s="75"/>
      <c r="D49" s="75"/>
      <c r="E49" s="75"/>
      <c r="F49" s="47"/>
      <c r="G49" s="7" t="s">
        <v>36</v>
      </c>
      <c r="H49" s="10" t="s">
        <v>122</v>
      </c>
      <c r="I49" s="10" t="s">
        <v>123</v>
      </c>
      <c r="J49" s="10" t="s">
        <v>124</v>
      </c>
      <c r="K49" s="10" t="s">
        <v>250</v>
      </c>
      <c r="L49" s="9" t="s">
        <v>3</v>
      </c>
      <c r="M49" s="9" t="s">
        <v>46</v>
      </c>
      <c r="N49" s="9" t="s">
        <v>195</v>
      </c>
      <c r="O49" s="9" t="s">
        <v>392</v>
      </c>
      <c r="P49" s="9" t="s">
        <v>389</v>
      </c>
      <c r="Q49" s="10" t="s">
        <v>200</v>
      </c>
      <c r="R49" s="10" t="s">
        <v>199</v>
      </c>
      <c r="S49" s="10" t="s">
        <v>368</v>
      </c>
      <c r="T49" s="10" t="s">
        <v>238</v>
      </c>
      <c r="U49" s="10" t="s">
        <v>239</v>
      </c>
      <c r="V49" s="10" t="s">
        <v>156</v>
      </c>
      <c r="W49" s="9" t="s">
        <v>155</v>
      </c>
      <c r="X49" s="9" t="s">
        <v>101</v>
      </c>
      <c r="Y49" s="10" t="s">
        <v>125</v>
      </c>
      <c r="Z49" s="10" t="s">
        <v>126</v>
      </c>
      <c r="AA49" s="10" t="s">
        <v>11</v>
      </c>
      <c r="AB49" s="10" t="s">
        <v>308</v>
      </c>
      <c r="AC49" s="56" t="s">
        <v>108</v>
      </c>
    </row>
    <row r="50" spans="1:29" x14ac:dyDescent="0.25">
      <c r="A50" s="2">
        <f>IF(ALL!$V193="X",ALL!A193,"")</f>
        <v>1</v>
      </c>
      <c r="B50" s="1" t="str">
        <f>IF(ALL!$V193="X",ALL!B193,"")</f>
        <v>Hof Hacarmel, Haifa, Israel</v>
      </c>
      <c r="C50" s="24">
        <f>IF(ALL!$V193="X",ALL!C193,"")</f>
        <v>32.805277777777775</v>
      </c>
      <c r="D50" s="24">
        <f>IF(ALL!$V193="X",ALL!D193,"")</f>
        <v>34.955833333333338</v>
      </c>
      <c r="E50" s="2">
        <f>IF(ALL!$V193="X",ALL!E193,"")</f>
        <v>0</v>
      </c>
      <c r="F50" s="2">
        <f>IF(ALL!$V193="X",ALL!F193,"")</f>
        <v>0</v>
      </c>
      <c r="G50" t="str">
        <f>IF(ALL!$V193="X",ALL!G193,"")</f>
        <v>Israel</v>
      </c>
      <c r="H50" s="26">
        <f>IF(ALL!$V193="X",ALL!H193,"")</f>
        <v>270</v>
      </c>
      <c r="I50" s="26">
        <f>IF(ALL!$V193="X",ALL!I193,"")</f>
        <v>200</v>
      </c>
      <c r="J50" s="26">
        <f>IF(ALL!$V193="X",ALL!J193,"")</f>
        <v>80</v>
      </c>
      <c r="K50" s="26">
        <f>IF(ALL!$V193="X",ALL!K193,"")</f>
        <v>0</v>
      </c>
      <c r="L50" s="4">
        <f>IF(ALL!$V193="X",ALL!L193,"")</f>
        <v>1.35</v>
      </c>
      <c r="M50" s="4">
        <f>IF(ALL!$V193="X",ALL!M193,"")</f>
        <v>0.4</v>
      </c>
      <c r="N50" s="4">
        <f>IF(ALL!$V193="X",ALL!N193,"")</f>
        <v>0.29629629629629628</v>
      </c>
      <c r="O50" s="4">
        <f>IF(ALL!$V193="X",ALL!O193,"")</f>
        <v>0</v>
      </c>
      <c r="P50" s="4" t="str">
        <f>IF(ALL!$V193="X",ALL!P193,"")</f>
        <v/>
      </c>
      <c r="Q50" s="2" t="str">
        <f>IF(ALL!$V193="X",ALL!Q193,"")</f>
        <v>X</v>
      </c>
      <c r="R50" s="2">
        <f>IF(ALL!$V193="X",ALL!R193,"")</f>
        <v>0</v>
      </c>
      <c r="S50" s="2">
        <f>IF(ALL!$V193="X",ALL!S193,"")</f>
        <v>0</v>
      </c>
      <c r="T50" s="2">
        <f>IF(ALL!$V193="X",ALL!T193,"")</f>
        <v>0</v>
      </c>
      <c r="U50" s="2">
        <f>IF(ALL!$V193="X",ALL!U193,"")</f>
        <v>0</v>
      </c>
      <c r="V50" s="2" t="str">
        <f>IF(ALL!$V193="X",ALL!V193,"")</f>
        <v>X</v>
      </c>
      <c r="W50" s="2">
        <f>IF(ALL!$V193="X",ALL!W193,"")</f>
        <v>0</v>
      </c>
      <c r="X50" s="2" t="str">
        <f>IF(ALL!$V193="X",ALL!X193,"")</f>
        <v>Sd</v>
      </c>
      <c r="Y50" s="2">
        <f>IF(ALL!$V193="X",ALL!Y193,"")</f>
        <v>358</v>
      </c>
      <c r="Z50" s="2">
        <f>IF(ALL!$V193="X",ALL!Z193,"")</f>
        <v>0</v>
      </c>
      <c r="AA50" s="2">
        <f>IF(ALL!$V193="X",ALL!AA193,"")</f>
        <v>0</v>
      </c>
      <c r="AB50" s="2">
        <f>IF(ALL!$V193="X",ALL!AB193,"")</f>
        <v>0</v>
      </c>
      <c r="AC50">
        <f>IF(ALL!$V193="X",ALL!AC193,"")</f>
        <v>0</v>
      </c>
    </row>
    <row r="51" spans="1:29" x14ac:dyDescent="0.25">
      <c r="A51" s="2">
        <f>IF(ALL!$V194="X",ALL!A194,"")</f>
        <v>2</v>
      </c>
      <c r="B51" s="1" t="str">
        <f>IF(ALL!$V194="X",ALL!B194,"")</f>
        <v>Tel Aviv, Israel</v>
      </c>
      <c r="C51" s="24">
        <f>IF(ALL!$V194="X",ALL!C194,"")</f>
        <v>32.120833333333337</v>
      </c>
      <c r="D51" s="24">
        <f>IF(ALL!$V194="X",ALL!D194,"")</f>
        <v>34.782222222222224</v>
      </c>
      <c r="E51" s="2">
        <f>IF(ALL!$V194="X",ALL!E194,"")</f>
        <v>0</v>
      </c>
      <c r="F51" s="2">
        <f>IF(ALL!$V194="X",ALL!F194,"")</f>
        <v>0</v>
      </c>
      <c r="G51" t="str">
        <f>IF(ALL!$V194="X",ALL!G194,"")</f>
        <v>Israel</v>
      </c>
      <c r="H51" s="26">
        <f>IF(ALL!$V194="X",ALL!H194,"")</f>
        <v>200</v>
      </c>
      <c r="I51" s="26">
        <f>IF(ALL!$V194="X",ALL!I194,"")</f>
        <v>130</v>
      </c>
      <c r="J51" s="26">
        <f>IF(ALL!$V194="X",ALL!J194,"")</f>
        <v>98.64</v>
      </c>
      <c r="K51" s="26">
        <f>IF(ALL!$V194="X",ALL!K194,"")</f>
        <v>0</v>
      </c>
      <c r="L51" s="4">
        <f>IF(ALL!$V194="X",ALL!L194,"")</f>
        <v>1.5384615384615385</v>
      </c>
      <c r="M51" s="4">
        <f>IF(ALL!$V194="X",ALL!M194,"")</f>
        <v>0.75876923076923075</v>
      </c>
      <c r="N51" s="4">
        <f>IF(ALL!$V194="X",ALL!N194,"")</f>
        <v>0.49320000000000003</v>
      </c>
      <c r="O51" s="4">
        <f>IF(ALL!$V194="X",ALL!O194,"")</f>
        <v>0</v>
      </c>
      <c r="P51" s="4" t="str">
        <f>IF(ALL!$V194="X",ALL!P194,"")</f>
        <v/>
      </c>
      <c r="Q51" s="2" t="str">
        <f>IF(ALL!$V194="X",ALL!Q194,"")</f>
        <v>X</v>
      </c>
      <c r="R51" s="2">
        <f>IF(ALL!$V194="X",ALL!R194,"")</f>
        <v>0</v>
      </c>
      <c r="S51" s="2">
        <f>IF(ALL!$V194="X",ALL!S194,"")</f>
        <v>0</v>
      </c>
      <c r="T51" s="2">
        <f>IF(ALL!$V194="X",ALL!T194,"")</f>
        <v>0</v>
      </c>
      <c r="U51" s="2">
        <f>IF(ALL!$V194="X",ALL!U194,"")</f>
        <v>0</v>
      </c>
      <c r="V51" s="2" t="str">
        <f>IF(ALL!$V194="X",ALL!V194,"")</f>
        <v>X</v>
      </c>
      <c r="W51" s="2">
        <f>IF(ALL!$V194="X",ALL!W194,"")</f>
        <v>0</v>
      </c>
      <c r="X51" s="2" t="str">
        <f>IF(ALL!$V194="X",ALL!X194,"")</f>
        <v>Sd</v>
      </c>
      <c r="Y51" s="2">
        <f>IF(ALL!$V194="X",ALL!Y194,"")</f>
        <v>29</v>
      </c>
      <c r="Z51" s="2">
        <f>IF(ALL!$V194="X",ALL!Z194,"")</f>
        <v>0</v>
      </c>
      <c r="AA51" s="2">
        <f>IF(ALL!$V194="X",ALL!AA194,"")</f>
        <v>0</v>
      </c>
      <c r="AB51" s="2">
        <f>IF(ALL!$V194="X",ALL!AB194,"")</f>
        <v>0</v>
      </c>
      <c r="AC51">
        <f>IF(ALL!$V194="X",ALL!AC194,"")</f>
        <v>0</v>
      </c>
    </row>
    <row r="52" spans="1:29" x14ac:dyDescent="0.25">
      <c r="A52" s="2">
        <f>IF(ALL!$V205="X",ALL!A205,"")</f>
        <v>10</v>
      </c>
      <c r="B52" s="1" t="str">
        <f>IF(ALL!$V205="X",ALL!B205,"")</f>
        <v>Monks Bay, UK</v>
      </c>
      <c r="C52" s="24">
        <f>IF(ALL!$V205="X",ALL!C205,"")</f>
        <v>50.598333333333336</v>
      </c>
      <c r="D52" s="24">
        <f>IF(ALL!$V205="X",ALL!D205,"")</f>
        <v>-1.1827777777777779</v>
      </c>
      <c r="E52" s="2">
        <f>IF(ALL!$V205="X",ALL!E205,"")</f>
        <v>0</v>
      </c>
      <c r="F52" s="2">
        <f>IF(ALL!$V205="X",ALL!F205,"")</f>
        <v>0</v>
      </c>
      <c r="G52" t="str">
        <f>IF(ALL!$V205="X",ALL!G205,"")</f>
        <v>UK</v>
      </c>
      <c r="H52" s="26">
        <f>IF(ALL!$V205="X",ALL!H205,"")</f>
        <v>60</v>
      </c>
      <c r="I52" s="26">
        <f>IF(ALL!$V205="X",ALL!I205,"")</f>
        <v>50</v>
      </c>
      <c r="J52" s="26">
        <f>IF(ALL!$V205="X",ALL!J205,"")</f>
        <v>40</v>
      </c>
      <c r="K52" s="26">
        <f>IF(ALL!$V205="X",ALL!K205,"")</f>
        <v>0</v>
      </c>
      <c r="L52" s="4">
        <f>IF(ALL!$V205="X",ALL!L205,"")</f>
        <v>1.2</v>
      </c>
      <c r="M52" s="4">
        <f>IF(ALL!$V205="X",ALL!M205,"")</f>
        <v>0.8</v>
      </c>
      <c r="N52" s="4">
        <f>IF(ALL!$V205="X",ALL!N205,"")</f>
        <v>0.66666666666666663</v>
      </c>
      <c r="O52" s="4">
        <f>IF(ALL!$V205="X",ALL!O205,"")</f>
        <v>0</v>
      </c>
      <c r="P52" s="4" t="str">
        <f>IF(ALL!$V205="X",ALL!P205,"")</f>
        <v/>
      </c>
      <c r="Q52" s="2" t="str">
        <f>IF(ALL!$V205="X",ALL!Q205,"")</f>
        <v>X</v>
      </c>
      <c r="R52" s="2">
        <f>IF(ALL!$V205="X",ALL!R205,"")</f>
        <v>0</v>
      </c>
      <c r="S52" s="2">
        <f>IF(ALL!$V205="X",ALL!S205,"")</f>
        <v>0</v>
      </c>
      <c r="T52" s="2">
        <f>IF(ALL!$V205="X",ALL!T205,"")</f>
        <v>0</v>
      </c>
      <c r="U52" s="2">
        <f>IF(ALL!$V205="X",ALL!U205,"")</f>
        <v>0</v>
      </c>
      <c r="V52" s="2" t="str">
        <f>IF(ALL!$V205="X",ALL!V205,"")</f>
        <v>X</v>
      </c>
      <c r="W52" s="2">
        <f>IF(ALL!$V205="X",ALL!W205,"")</f>
        <v>0</v>
      </c>
      <c r="X52" s="2" t="str">
        <f>IF(ALL!$V205="X",ALL!X205,"")</f>
        <v>Sd</v>
      </c>
      <c r="Y52" s="2">
        <f>IF(ALL!$V205="X",ALL!Y205,"")</f>
        <v>60</v>
      </c>
      <c r="Z52" s="2">
        <f>IF(ALL!$V205="X",ALL!Z205,"")</f>
        <v>0</v>
      </c>
      <c r="AA52" s="2">
        <f>IF(ALL!$V205="X",ALL!AA205,"")</f>
        <v>0</v>
      </c>
      <c r="AB52" s="2">
        <f>IF(ALL!$V205="X",ALL!AB205,"")</f>
        <v>0</v>
      </c>
      <c r="AC52">
        <f>IF(ALL!$V205="X",ALL!AC205,"")</f>
        <v>0</v>
      </c>
    </row>
    <row r="53" spans="1:29" x14ac:dyDescent="0.25">
      <c r="A53" s="2">
        <f>IF(ALL!$V207="X",ALL!A207,"")</f>
        <v>12</v>
      </c>
      <c r="B53" s="1" t="str">
        <f>IF(ALL!$V207="X",ALL!B207,"")</f>
        <v>Leasowe Bay, UK</v>
      </c>
      <c r="C53" s="24">
        <f>IF(ALL!$V207="X",ALL!C207,"")</f>
        <v>53.424599999999998</v>
      </c>
      <c r="D53" s="24">
        <f>IF(ALL!$V207="X",ALL!D207,"")</f>
        <v>-3.0956999999999999</v>
      </c>
      <c r="E53" s="2">
        <f>IF(ALL!$V207="X",ALL!E207,"")</f>
        <v>0</v>
      </c>
      <c r="F53" s="2">
        <f>IF(ALL!$V207="X",ALL!F207,"")</f>
        <v>0</v>
      </c>
      <c r="G53" t="str">
        <f>IF(ALL!$V207="X",ALL!G207,"")</f>
        <v>UK</v>
      </c>
      <c r="H53" s="26">
        <f>IF(ALL!$V207="X",ALL!H207,"")</f>
        <v>175</v>
      </c>
      <c r="I53" s="26">
        <f>IF(ALL!$V207="X",ALL!I207,"")</f>
        <v>140</v>
      </c>
      <c r="J53" s="26">
        <f>IF(ALL!$V207="X",ALL!J207,"")</f>
        <v>90</v>
      </c>
      <c r="K53" s="26">
        <f>IF(ALL!$V207="X",ALL!K207,"")</f>
        <v>0</v>
      </c>
      <c r="L53" s="4">
        <f>IF(ALL!$V207="X",ALL!L207,"")</f>
        <v>1.25</v>
      </c>
      <c r="M53" s="4">
        <f>IF(ALL!$V207="X",ALL!M207,"")</f>
        <v>0.6428571428571429</v>
      </c>
      <c r="N53" s="4">
        <f>IF(ALL!$V207="X",ALL!N207,"")</f>
        <v>0.51428571428571423</v>
      </c>
      <c r="O53" s="4">
        <f>IF(ALL!$V207="X",ALL!O207,"")</f>
        <v>0</v>
      </c>
      <c r="P53" s="4" t="str">
        <f>IF(ALL!$V207="X",ALL!P207,"")</f>
        <v/>
      </c>
      <c r="Q53" s="2" t="str">
        <f>IF(ALL!$V207="X",ALL!Q207,"")</f>
        <v>X</v>
      </c>
      <c r="R53" s="2">
        <f>IF(ALL!$V207="X",ALL!R207,"")</f>
        <v>0</v>
      </c>
      <c r="S53" s="2">
        <f>IF(ALL!$V207="X",ALL!S207,"")</f>
        <v>0</v>
      </c>
      <c r="T53" s="2">
        <f>IF(ALL!$V207="X",ALL!T207,"")</f>
        <v>0</v>
      </c>
      <c r="U53" s="2">
        <f>IF(ALL!$V207="X",ALL!U207,"")</f>
        <v>0</v>
      </c>
      <c r="V53" s="2" t="str">
        <f>IF(ALL!$V207="X",ALL!V207,"")</f>
        <v>X</v>
      </c>
      <c r="W53" s="2">
        <f>IF(ALL!$V207="X",ALL!W207,"")</f>
        <v>0</v>
      </c>
      <c r="X53" s="2" t="str">
        <f>IF(ALL!$V207="X",ALL!X207,"")</f>
        <v>Sd</v>
      </c>
      <c r="Y53" s="2">
        <f>IF(ALL!$V207="X",ALL!Y207,"")</f>
        <v>42</v>
      </c>
      <c r="Z53" s="2">
        <f>IF(ALL!$V207="X",ALL!Z207,"")</f>
        <v>0</v>
      </c>
      <c r="AA53" s="2">
        <f>IF(ALL!$V207="X",ALL!AA207,"")</f>
        <v>0</v>
      </c>
      <c r="AB53" s="2">
        <f>IF(ALL!$V207="X",ALL!AB207,"")</f>
        <v>0</v>
      </c>
      <c r="AC53">
        <f>IF(ALL!$V207="X",ALL!AC207,"")</f>
        <v>0</v>
      </c>
    </row>
    <row r="54" spans="1:29" x14ac:dyDescent="0.25">
      <c r="A54" s="2" t="str">
        <f>IF(ALL!$V208="X",ALL!A208,"")</f>
        <v>12A</v>
      </c>
      <c r="B54" s="1" t="str">
        <f>IF(ALL!$V208="X",ALL!B208,"")</f>
        <v>Leasowe Bay, UK</v>
      </c>
      <c r="C54" s="24">
        <f>IF(ALL!$V208="X",ALL!C208,"")</f>
        <v>53.421199999999999</v>
      </c>
      <c r="D54" s="24">
        <f>IF(ALL!$V208="X",ALL!D208,"")</f>
        <v>-3.1057000000000001</v>
      </c>
      <c r="E54" s="2">
        <f>IF(ALL!$V208="X",ALL!E208,"")</f>
        <v>0</v>
      </c>
      <c r="F54" s="2">
        <f>IF(ALL!$V208="X",ALL!F208,"")</f>
        <v>0</v>
      </c>
      <c r="G54" t="str">
        <f>IF(ALL!$V208="X",ALL!G208,"")</f>
        <v>UK</v>
      </c>
      <c r="H54" s="26">
        <f>IF(ALL!$V208="X",ALL!H208,"")</f>
        <v>200</v>
      </c>
      <c r="I54" s="26">
        <f>IF(ALL!$V208="X",ALL!I208,"")</f>
        <v>140</v>
      </c>
      <c r="J54" s="26">
        <f>IF(ALL!$V208="X",ALL!J208,"")</f>
        <v>100</v>
      </c>
      <c r="K54" s="26">
        <f>IF(ALL!$V208="X",ALL!K208,"")</f>
        <v>0</v>
      </c>
      <c r="L54" s="4">
        <f>IF(ALL!$V208="X",ALL!L208,"")</f>
        <v>1.4285714285714286</v>
      </c>
      <c r="M54" s="4">
        <f>IF(ALL!$V208="X",ALL!M208,"")</f>
        <v>0.7142857142857143</v>
      </c>
      <c r="N54" s="4">
        <f>IF(ALL!$V208="X",ALL!N208,"")</f>
        <v>0.5</v>
      </c>
      <c r="O54" s="4">
        <f>IF(ALL!$V208="X",ALL!O208,"")</f>
        <v>0</v>
      </c>
      <c r="P54" s="4" t="str">
        <f>IF(ALL!$V208="X",ALL!P208,"")</f>
        <v/>
      </c>
      <c r="Q54" s="2" t="str">
        <f>IF(ALL!$V208="X",ALL!Q208,"")</f>
        <v>X</v>
      </c>
      <c r="R54" s="2">
        <f>IF(ALL!$V208="X",ALL!R208,"")</f>
        <v>0</v>
      </c>
      <c r="S54" s="2">
        <f>IF(ALL!$V208="X",ALL!S208,"")</f>
        <v>0</v>
      </c>
      <c r="T54" s="2">
        <f>IF(ALL!$V208="X",ALL!T208,"")</f>
        <v>0</v>
      </c>
      <c r="U54" s="2">
        <f>IF(ALL!$V208="X",ALL!U208,"")</f>
        <v>0</v>
      </c>
      <c r="V54" s="2" t="str">
        <f>IF(ALL!$V208="X",ALL!V208,"")</f>
        <v>X</v>
      </c>
      <c r="W54" s="2">
        <f>IF(ALL!$V208="X",ALL!W208,"")</f>
        <v>0</v>
      </c>
      <c r="X54" s="2" t="str">
        <f>IF(ALL!$V208="X",ALL!X208,"")</f>
        <v>Sd</v>
      </c>
      <c r="Y54" s="2">
        <f>IF(ALL!$V208="X",ALL!Y208,"")</f>
        <v>42</v>
      </c>
      <c r="Z54" s="2">
        <f>IF(ALL!$V208="X",ALL!Z208,"")</f>
        <v>0</v>
      </c>
      <c r="AA54" s="2">
        <f>IF(ALL!$V208="X",ALL!AA208,"")</f>
        <v>0</v>
      </c>
      <c r="AB54" s="2">
        <f>IF(ALL!$V208="X",ALL!AB208,"")</f>
        <v>0</v>
      </c>
      <c r="AC54">
        <f>IF(ALL!$V208="X",ALL!AC208,"")</f>
        <v>0</v>
      </c>
    </row>
    <row r="55" spans="1:29" x14ac:dyDescent="0.25">
      <c r="A55" s="2">
        <f>IF(ALL!$V233="X",ALL!A233,"")</f>
        <v>31</v>
      </c>
      <c r="B55" s="1" t="str">
        <f>IF(ALL!$V233="X",ALL!B233,"")</f>
        <v>Venice, Los Angeles, USA (Pacific Coast)</v>
      </c>
      <c r="C55" s="24">
        <f>IF(ALL!$V233="X",ALL!C233,"")</f>
        <v>33.986111111111114</v>
      </c>
      <c r="D55" s="24">
        <f>IF(ALL!$V233="X",ALL!D233,"")</f>
        <v>-118.47527777777778</v>
      </c>
      <c r="E55" s="2">
        <f>IF(ALL!$V233="X",ALL!E233,"")</f>
        <v>0</v>
      </c>
      <c r="F55" s="2">
        <f>IF(ALL!$V233="X",ALL!F233,"")</f>
        <v>0</v>
      </c>
      <c r="G55" t="str">
        <f>IF(ALL!$V233="X",ALL!G233,"")</f>
        <v>USA-CA</v>
      </c>
      <c r="H55" s="26">
        <f>IF(ALL!$V233="X",ALL!H233,"")</f>
        <v>150</v>
      </c>
      <c r="I55" s="26">
        <f>IF(ALL!$V233="X",ALL!I233,"")</f>
        <v>175</v>
      </c>
      <c r="J55" s="26">
        <f>IF(ALL!$V233="X",ALL!J233,"")</f>
        <v>50</v>
      </c>
      <c r="K55" s="26">
        <f>IF(ALL!$V233="X",ALL!K233,"")</f>
        <v>0</v>
      </c>
      <c r="L55" s="4">
        <f>IF(ALL!$V233="X",ALL!L233,"")</f>
        <v>0.8571428571428571</v>
      </c>
      <c r="M55" s="4">
        <f>IF(ALL!$V233="X",ALL!M233,"")</f>
        <v>0.2857142857142857</v>
      </c>
      <c r="N55" s="4">
        <f>IF(ALL!$V233="X",ALL!N233,"")</f>
        <v>0.33333333333333331</v>
      </c>
      <c r="O55" s="4">
        <f>IF(ALL!$V233="X",ALL!O233,"")</f>
        <v>0</v>
      </c>
      <c r="P55" s="4" t="str">
        <f>IF(ALL!$V233="X",ALL!P233,"")</f>
        <v/>
      </c>
      <c r="Q55" s="2" t="str">
        <f>IF(ALL!$V233="X",ALL!Q233,"")</f>
        <v>X</v>
      </c>
      <c r="R55" s="2">
        <f>IF(ALL!$V233="X",ALL!R233,"")</f>
        <v>0</v>
      </c>
      <c r="S55" s="2">
        <f>IF(ALL!$V233="X",ALL!S233,"")</f>
        <v>0</v>
      </c>
      <c r="T55" s="2">
        <f>IF(ALL!$V233="X",ALL!T233,"")</f>
        <v>0</v>
      </c>
      <c r="U55" s="2">
        <f>IF(ALL!$V233="X",ALL!U233,"")</f>
        <v>0</v>
      </c>
      <c r="V55" s="2" t="str">
        <f>IF(ALL!$V233="X",ALL!V233,"")</f>
        <v>X</v>
      </c>
      <c r="W55" s="2">
        <f>IF(ALL!$V233="X",ALL!W233,"")</f>
        <v>0</v>
      </c>
      <c r="X55" s="2" t="str">
        <f>IF(ALL!$V233="X",ALL!X233,"")</f>
        <v>Sd</v>
      </c>
      <c r="Y55" s="2">
        <f>IF(ALL!$V233="X",ALL!Y233,"")</f>
        <v>321</v>
      </c>
      <c r="Z55" s="2">
        <f>IF(ALL!$V233="X",ALL!Z233,"")</f>
        <v>0</v>
      </c>
      <c r="AA55" s="2">
        <f>IF(ALL!$V233="X",ALL!AA233,"")</f>
        <v>0</v>
      </c>
      <c r="AB55" s="2">
        <f>IF(ALL!$V233="X",ALL!AB233,"")</f>
        <v>0</v>
      </c>
      <c r="AC55">
        <f>IF(ALL!$V233="X",ALL!AC233,"")</f>
        <v>0</v>
      </c>
    </row>
    <row r="56" spans="1:29" x14ac:dyDescent="0.25">
      <c r="A56" s="2">
        <f>IF(ALL!$V259="X",ALL!A259,"")</f>
        <v>55</v>
      </c>
      <c r="B56" s="1" t="str">
        <f>IF(ALL!$V259="X",ALL!B259,"")</f>
        <v>San Gervasio Beach, Vilanova i la Geltru, Barcelona, Spain</v>
      </c>
      <c r="C56" s="24">
        <f>IF(ALL!$V259="X",ALL!C259,"")</f>
        <v>41.211666666666666</v>
      </c>
      <c r="D56" s="24">
        <f>IF(ALL!$V259="X",ALL!D259,"")</f>
        <v>1.7186111111111113</v>
      </c>
      <c r="E56" s="2">
        <f>IF(ALL!$V259="X",ALL!E259,"")</f>
        <v>0</v>
      </c>
      <c r="F56" s="2">
        <f>IF(ALL!$V259="X",ALL!F259,"")</f>
        <v>0</v>
      </c>
      <c r="G56" t="str">
        <f>IF(ALL!$V259="X",ALL!G259,"")</f>
        <v>Spain East</v>
      </c>
      <c r="H56" s="26">
        <f>IF(ALL!$V259="X",ALL!H259,"")</f>
        <v>200</v>
      </c>
      <c r="I56" s="26">
        <f>IF(ALL!$V259="X",ALL!I259,"")</f>
        <v>230</v>
      </c>
      <c r="J56" s="26">
        <f>IF(ALL!$V259="X",ALL!J259,"")</f>
        <v>50</v>
      </c>
      <c r="K56" s="26">
        <f>IF(ALL!$V259="X",ALL!K259,"")</f>
        <v>0</v>
      </c>
      <c r="L56" s="4">
        <f>IF(ALL!$V259="X",ALL!L259,"")</f>
        <v>0.86956521739130432</v>
      </c>
      <c r="M56" s="4">
        <f>IF(ALL!$V259="X",ALL!M259,"")</f>
        <v>0.21739130434782608</v>
      </c>
      <c r="N56" s="4">
        <f>IF(ALL!$V259="X",ALL!N259,"")</f>
        <v>0.25</v>
      </c>
      <c r="O56" s="4">
        <f>IF(ALL!$V259="X",ALL!O259,"")</f>
        <v>0</v>
      </c>
      <c r="P56" s="4" t="str">
        <f>IF(ALL!$V259="X",ALL!P259,"")</f>
        <v/>
      </c>
      <c r="Q56" s="2" t="str">
        <f>IF(ALL!$V259="X",ALL!Q259,"")</f>
        <v>X</v>
      </c>
      <c r="R56" s="2">
        <f>IF(ALL!$V259="X",ALL!R259,"")</f>
        <v>0</v>
      </c>
      <c r="S56" s="2">
        <f>IF(ALL!$V259="X",ALL!S259,"")</f>
        <v>0</v>
      </c>
      <c r="T56" s="2">
        <f>IF(ALL!$V259="X",ALL!T259,"")</f>
        <v>0</v>
      </c>
      <c r="U56" s="2">
        <f>IF(ALL!$V259="X",ALL!U259,"")</f>
        <v>0</v>
      </c>
      <c r="V56" s="2" t="str">
        <f>IF(ALL!$V259="X",ALL!V259,"")</f>
        <v>X</v>
      </c>
      <c r="W56" s="2">
        <f>IF(ALL!$V259="X",ALL!W259,"")</f>
        <v>0</v>
      </c>
      <c r="X56" s="2" t="str">
        <f>IF(ALL!$V259="X",ALL!X259,"")</f>
        <v>Sd</v>
      </c>
      <c r="Y56" s="2">
        <f>IF(ALL!$V259="X",ALL!Y259,"")</f>
        <v>75</v>
      </c>
      <c r="Z56" s="2">
        <f>IF(ALL!$V259="X",ALL!Z259,"")</f>
        <v>0</v>
      </c>
      <c r="AA56" s="2">
        <f>IF(ALL!$V259="X",ALL!AA259,"")</f>
        <v>0</v>
      </c>
      <c r="AB56" s="2">
        <f>IF(ALL!$V259="X",ALL!AB259,"")</f>
        <v>0</v>
      </c>
      <c r="AC56">
        <f>IF(ALL!$V259="X",ALL!AC259,"")</f>
        <v>0</v>
      </c>
    </row>
    <row r="57" spans="1:29" x14ac:dyDescent="0.25">
      <c r="A57" s="2">
        <f>IF(ALL!$V306="X",ALL!A306,"")</f>
        <v>93</v>
      </c>
      <c r="B57" s="1" t="str">
        <f>IF(ALL!$V306="X",ALL!B306,"")</f>
        <v>Brindisi, Italy</v>
      </c>
      <c r="C57" s="24">
        <f>IF(ALL!$V306="X",ALL!C306,"")</f>
        <v>40.540555555555557</v>
      </c>
      <c r="D57" s="24">
        <f>IF(ALL!$V306="X",ALL!D306,"")</f>
        <v>18.068888888888889</v>
      </c>
      <c r="E57" s="2">
        <f>IF(ALL!$V306="X",ALL!E306,"")</f>
        <v>0</v>
      </c>
      <c r="F57" s="2">
        <f>IF(ALL!$V306="X",ALL!F306,"")</f>
        <v>0</v>
      </c>
      <c r="G57" t="str">
        <f>IF(ALL!$V306="X",ALL!G306,"")</f>
        <v>Italy Adriatic</v>
      </c>
      <c r="H57" s="26">
        <f>IF(ALL!$V306="X",ALL!H306,"")</f>
        <v>125</v>
      </c>
      <c r="I57" s="26">
        <f>IF(ALL!$V306="X",ALL!I306,"")</f>
        <v>100</v>
      </c>
      <c r="J57" s="26">
        <f>IF(ALL!$V306="X",ALL!J306,"")</f>
        <v>34.214166666666671</v>
      </c>
      <c r="K57" s="26">
        <f>IF(ALL!$V306="X",ALL!K306,"")</f>
        <v>0</v>
      </c>
      <c r="L57" s="4">
        <f>IF(ALL!$V306="X",ALL!L306,"")</f>
        <v>1.25</v>
      </c>
      <c r="M57" s="4">
        <f>IF(ALL!$V306="X",ALL!M306,"")</f>
        <v>0.34214166666666673</v>
      </c>
      <c r="N57" s="4">
        <f>IF(ALL!$V306="X",ALL!N306,"")</f>
        <v>0.27371333333333336</v>
      </c>
      <c r="O57" s="4">
        <f>IF(ALL!$V306="X",ALL!O306,"")</f>
        <v>0</v>
      </c>
      <c r="P57" s="4" t="str">
        <f>IF(ALL!$V306="X",ALL!P306,"")</f>
        <v/>
      </c>
      <c r="Q57" s="2" t="str">
        <f>IF(ALL!$V306="X",ALL!Q306,"")</f>
        <v>X</v>
      </c>
      <c r="R57" s="2">
        <f>IF(ALL!$V306="X",ALL!R306,"")</f>
        <v>0</v>
      </c>
      <c r="S57" s="2">
        <f>IF(ALL!$V306="X",ALL!S306,"")</f>
        <v>0</v>
      </c>
      <c r="T57" s="2">
        <f>IF(ALL!$V306="X",ALL!T306,"")</f>
        <v>0</v>
      </c>
      <c r="U57" s="2">
        <f>IF(ALL!$V306="X",ALL!U306,"")</f>
        <v>0</v>
      </c>
      <c r="V57" s="2" t="str">
        <f>IF(ALL!$V306="X",ALL!V306,"")</f>
        <v>X</v>
      </c>
      <c r="W57" s="2">
        <f>IF(ALL!$V306="X",ALL!W306,"")</f>
        <v>0</v>
      </c>
      <c r="X57" s="2" t="str">
        <f>IF(ALL!$V306="X",ALL!X306,"")</f>
        <v>Sd</v>
      </c>
      <c r="Y57" s="2">
        <f>IF(ALL!$V306="X",ALL!Y306,"")</f>
        <v>301</v>
      </c>
      <c r="Z57" s="2">
        <f>IF(ALL!$V306="X",ALL!Z306,"")</f>
        <v>0</v>
      </c>
      <c r="AA57" s="2">
        <f>IF(ALL!$V306="X",ALL!AA306,"")</f>
        <v>0</v>
      </c>
      <c r="AB57" s="2">
        <f>IF(ALL!$V306="X",ALL!AB306,"")</f>
        <v>0</v>
      </c>
      <c r="AC57">
        <f>IF(ALL!$V306="X",ALL!AC306,"")</f>
        <v>0</v>
      </c>
    </row>
    <row r="58" spans="1:29" x14ac:dyDescent="0.25">
      <c r="A58" s="2">
        <f>IF(ALL!$V206="X",ALL!A206,"")</f>
        <v>11</v>
      </c>
      <c r="B58" s="1" t="str">
        <f>IF(ALL!$V206="X",ALL!B206,"")</f>
        <v>Rhos on Sea, Conwy, UK</v>
      </c>
      <c r="C58" s="24">
        <f>IF(ALL!$V206="X",ALL!C206,"")</f>
        <v>53.309999999999995</v>
      </c>
      <c r="D58" s="24">
        <f>IF(ALL!$V206="X",ALL!D206,"")</f>
        <v>-3.7361111111111098</v>
      </c>
      <c r="E58" s="2">
        <f>IF(ALL!$V206="X",ALL!E206,"")</f>
        <v>0</v>
      </c>
      <c r="F58" s="2">
        <f>IF(ALL!$V206="X",ALL!F206,"")</f>
        <v>0</v>
      </c>
      <c r="G58" t="str">
        <f>IF(ALL!$V206="X",ALL!G206,"")</f>
        <v>UK</v>
      </c>
      <c r="H58" s="26">
        <f>IF(ALL!$V206="X",ALL!H206,"")</f>
        <v>220</v>
      </c>
      <c r="I58" s="26">
        <f>IF(ALL!$V206="X",ALL!I206,"")</f>
        <v>150</v>
      </c>
      <c r="J58" s="26">
        <f>IF(ALL!$V206="X",ALL!J206,"")</f>
        <v>55</v>
      </c>
      <c r="K58" s="26">
        <f>IF(ALL!$V206="X",ALL!K206,"")</f>
        <v>59.19</v>
      </c>
      <c r="L58" s="4">
        <f>IF(ALL!$V206="X",ALL!L206,"")</f>
        <v>1.4666666666666666</v>
      </c>
      <c r="M58" s="4">
        <f>IF(ALL!$V206="X",ALL!M206,"")</f>
        <v>0.36666666666666664</v>
      </c>
      <c r="N58" s="4">
        <f>IF(ALL!$V206="X",ALL!N206,"")</f>
        <v>0.25</v>
      </c>
      <c r="O58" s="4">
        <f>IF(ALL!$V206="X",ALL!O206,"")</f>
        <v>1.0761818181818181</v>
      </c>
      <c r="P58" s="4">
        <f>IF(ALL!$V206="X",ALL!P206,"")</f>
        <v>0.39460000000000001</v>
      </c>
      <c r="Q58" s="2">
        <f>IF(ALL!$V206="X",ALL!Q206,"")</f>
        <v>0</v>
      </c>
      <c r="R58" s="2">
        <f>IF(ALL!$V206="X",ALL!R206,"")</f>
        <v>0</v>
      </c>
      <c r="S58" s="2">
        <f>IF(ALL!$V206="X",ALL!S206,"")</f>
        <v>0</v>
      </c>
      <c r="T58" s="2" t="str">
        <f>IF(ALL!$V206="X",ALL!T206,"")</f>
        <v>X</v>
      </c>
      <c r="U58" s="2">
        <f>IF(ALL!$V206="X",ALL!U206,"")</f>
        <v>0</v>
      </c>
      <c r="V58" s="2" t="str">
        <f>IF(ALL!$V206="X",ALL!V206,"")</f>
        <v>X</v>
      </c>
      <c r="W58" s="2">
        <f>IF(ALL!$V206="X",ALL!W206,"")</f>
        <v>0</v>
      </c>
      <c r="X58" s="2" t="str">
        <f>IF(ALL!$V206="X",ALL!X206,"")</f>
        <v>Sd</v>
      </c>
      <c r="Y58" s="2">
        <f>IF(ALL!$V206="X",ALL!Y206,"")</f>
        <v>349</v>
      </c>
      <c r="Z58" s="2">
        <f>IF(ALL!$V206="X",ALL!Z206,"")</f>
        <v>0</v>
      </c>
      <c r="AA58" s="2">
        <f>IF(ALL!$V206="X",ALL!AA206,"")</f>
        <v>0</v>
      </c>
      <c r="AB58" s="2">
        <f>IF(ALL!$V206="X",ALL!AB206,"")</f>
        <v>0</v>
      </c>
      <c r="AC58">
        <f>IF(ALL!$V206="X",ALL!AC206,"")</f>
        <v>0</v>
      </c>
    </row>
    <row r="59" spans="1:29" x14ac:dyDescent="0.25">
      <c r="A59" s="2">
        <f>IF(ALL!$V234="X",ALL!A234,"")</f>
        <v>32</v>
      </c>
      <c r="B59" s="1" t="str">
        <f>IF(ALL!$V234="X",ALL!B234,"")</f>
        <v>Haleiwa Beach, Hawaii, USA (Pacific Coast)</v>
      </c>
      <c r="C59" s="24">
        <f>IF(ALL!$V234="X",ALL!C234,"")</f>
        <v>21.599166666666665</v>
      </c>
      <c r="D59" s="24">
        <f>IF(ALL!$V234="X",ALL!D234,"")</f>
        <v>-158.10388888888889</v>
      </c>
      <c r="E59" s="2">
        <f>IF(ALL!$V234="X",ALL!E234,"")</f>
        <v>0</v>
      </c>
      <c r="F59" s="2">
        <f>IF(ALL!$V234="X",ALL!F234,"")</f>
        <v>0</v>
      </c>
      <c r="G59" t="str">
        <f>IF(ALL!$V234="X",ALL!G234,"")</f>
        <v>USA-Hawai</v>
      </c>
      <c r="H59" s="26">
        <f>IF(ALL!$V234="X",ALL!H234,"")</f>
        <v>49</v>
      </c>
      <c r="I59" s="26">
        <f>IF(ALL!$V234="X",ALL!I234,"")</f>
        <v>75</v>
      </c>
      <c r="J59" s="26">
        <f>IF(ALL!$V234="X",ALL!J234,"")</f>
        <v>45</v>
      </c>
      <c r="K59" s="26">
        <f>IF(ALL!$V234="X",ALL!K234,"")</f>
        <v>30</v>
      </c>
      <c r="L59" s="4">
        <f>IF(ALL!$V234="X",ALL!L234,"")</f>
        <v>0.65333333333333332</v>
      </c>
      <c r="M59" s="4">
        <f>IF(ALL!$V234="X",ALL!M234,"")</f>
        <v>0.6</v>
      </c>
      <c r="N59" s="4">
        <f>IF(ALL!$V234="X",ALL!N234,"")</f>
        <v>0.91836734693877553</v>
      </c>
      <c r="O59" s="4">
        <f>IF(ALL!$V234="X",ALL!O234,"")</f>
        <v>0.66666666666666663</v>
      </c>
      <c r="P59" s="4">
        <f>IF(ALL!$V234="X",ALL!P234,"")</f>
        <v>0.4</v>
      </c>
      <c r="Q59" s="2">
        <f>IF(ALL!$V234="X",ALL!Q234,"")</f>
        <v>0</v>
      </c>
      <c r="R59" s="2">
        <f>IF(ALL!$V234="X",ALL!R234,"")</f>
        <v>0</v>
      </c>
      <c r="S59" s="2">
        <f>IF(ALL!$V234="X",ALL!S234,"")</f>
        <v>0</v>
      </c>
      <c r="T59" s="2" t="str">
        <f>IF(ALL!$V234="X",ALL!T234,"")</f>
        <v>X</v>
      </c>
      <c r="U59" s="2">
        <f>IF(ALL!$V234="X",ALL!U234,"")</f>
        <v>0</v>
      </c>
      <c r="V59" s="2" t="str">
        <f>IF(ALL!$V234="X",ALL!V234,"")</f>
        <v>X</v>
      </c>
      <c r="W59" s="2">
        <f>IF(ALL!$V234="X",ALL!W234,"")</f>
        <v>0</v>
      </c>
      <c r="X59" s="2" t="str">
        <f>IF(ALL!$V234="X",ALL!X234,"")</f>
        <v>Sd</v>
      </c>
      <c r="Y59" s="2">
        <f>IF(ALL!$V234="X",ALL!Y234,"")</f>
        <v>348</v>
      </c>
      <c r="Z59" s="2">
        <f>IF(ALL!$V234="X",ALL!Z234,"")</f>
        <v>0</v>
      </c>
      <c r="AA59" s="2">
        <f>IF(ALL!$V234="X",ALL!AA234,"")</f>
        <v>0</v>
      </c>
      <c r="AB59" s="2" t="str">
        <f>IF(ALL!$V234="X",ALL!AB234,"")</f>
        <v>X</v>
      </c>
      <c r="AC59">
        <f>IF(ALL!$V234="X",ALL!AC234,"")</f>
        <v>0</v>
      </c>
    </row>
    <row r="60" spans="1:29" x14ac:dyDescent="0.25">
      <c r="A60" s="2">
        <f>IF(ALL!$V236="X",ALL!A236,"")</f>
        <v>34</v>
      </c>
      <c r="B60" s="1" t="str">
        <f>IF(ALL!$V236="X",ALL!B236,"")</f>
        <v>Altafulla Beach, Altafulla, Tarragona, Spain</v>
      </c>
      <c r="C60" s="24">
        <f>IF(ALL!$V236="X",ALL!C236,"")</f>
        <v>41.131666666666668</v>
      </c>
      <c r="D60" s="24">
        <f>IF(ALL!$V236="X",ALL!D236,"")</f>
        <v>1.3694444444444445</v>
      </c>
      <c r="E60" s="2">
        <f>IF(ALL!$V236="X",ALL!E236,"")</f>
        <v>0</v>
      </c>
      <c r="F60" s="2">
        <f>IF(ALL!$V236="X",ALL!F236,"")</f>
        <v>0</v>
      </c>
      <c r="G60" t="str">
        <f>IF(ALL!$V236="X",ALL!G236,"")</f>
        <v>Spain East</v>
      </c>
      <c r="H60" s="26">
        <f>IF(ALL!$V236="X",ALL!H236,"")</f>
        <v>105</v>
      </c>
      <c r="I60" s="26">
        <f>IF(ALL!$V236="X",ALL!I236,"")</f>
        <v>240</v>
      </c>
      <c r="J60" s="26">
        <f>IF(ALL!$V236="X",ALL!J236,"")</f>
        <v>110</v>
      </c>
      <c r="K60" s="26">
        <f>IF(ALL!$V236="X",ALL!K236,"")</f>
        <v>100</v>
      </c>
      <c r="L60" s="4">
        <f>IF(ALL!$V236="X",ALL!L236,"")</f>
        <v>0.4375</v>
      </c>
      <c r="M60" s="4">
        <f>IF(ALL!$V236="X",ALL!M236,"")</f>
        <v>0.45833333333333331</v>
      </c>
      <c r="N60" s="4">
        <f>IF(ALL!$V236="X",ALL!N236,"")</f>
        <v>1.0476190476190477</v>
      </c>
      <c r="O60" s="4">
        <f>IF(ALL!$V236="X",ALL!O236,"")</f>
        <v>0.90909090909090906</v>
      </c>
      <c r="P60" s="4">
        <f>IF(ALL!$V236="X",ALL!P236,"")</f>
        <v>0.41666666666666669</v>
      </c>
      <c r="Q60" s="2">
        <f>IF(ALL!$V236="X",ALL!Q236,"")</f>
        <v>0</v>
      </c>
      <c r="R60" s="2">
        <f>IF(ALL!$V236="X",ALL!R236,"")</f>
        <v>0</v>
      </c>
      <c r="S60" s="2">
        <f>IF(ALL!$V236="X",ALL!S236,"")</f>
        <v>0</v>
      </c>
      <c r="T60" s="2" t="str">
        <f>IF(ALL!$V236="X",ALL!T236,"")</f>
        <v>X</v>
      </c>
      <c r="U60" s="2">
        <f>IF(ALL!$V236="X",ALL!U236,"")</f>
        <v>0</v>
      </c>
      <c r="V60" s="2" t="str">
        <f>IF(ALL!$V236="X",ALL!V236,"")</f>
        <v>X</v>
      </c>
      <c r="W60" s="2">
        <f>IF(ALL!$V236="X",ALL!W236,"")</f>
        <v>0</v>
      </c>
      <c r="X60" s="2" t="str">
        <f>IF(ALL!$V236="X",ALL!X236,"")</f>
        <v>Sd</v>
      </c>
      <c r="Y60" s="2">
        <f>IF(ALL!$V236="X",ALL!Y236,"")</f>
        <v>78</v>
      </c>
      <c r="Z60" s="2">
        <f>IF(ALL!$V236="X",ALL!Z236,"")</f>
        <v>0</v>
      </c>
      <c r="AA60" s="2">
        <f>IF(ALL!$V236="X",ALL!AA236,"")</f>
        <v>0</v>
      </c>
      <c r="AB60" s="2">
        <f>IF(ALL!$V236="X",ALL!AB236,"")</f>
        <v>0</v>
      </c>
      <c r="AC60" t="str">
        <f>IF(ALL!$V236="X",ALL!AC236,"")</f>
        <v>D50 = 0.16 mm</v>
      </c>
    </row>
    <row r="61" spans="1:29" x14ac:dyDescent="0.25">
      <c r="A61" s="2">
        <f>IF(ALL!$V239="X",ALL!A239,"")</f>
        <v>37</v>
      </c>
      <c r="B61" s="1" t="str">
        <f>IF(ALL!$V239="X",ALL!B239,"")</f>
        <v>Beach of Altea, Spain</v>
      </c>
      <c r="C61" s="24">
        <f>IF(ALL!$V239="X",ALL!C239,"")</f>
        <v>38.595165000000001</v>
      </c>
      <c r="D61" s="24">
        <f>IF(ALL!$V239="X",ALL!D239,"")</f>
        <v>-4.9530999999999999E-2</v>
      </c>
      <c r="E61" s="2">
        <f>IF(ALL!$V239="X",ALL!E239,"")</f>
        <v>0</v>
      </c>
      <c r="F61" s="2">
        <f>IF(ALL!$V239="X",ALL!F239,"")</f>
        <v>0</v>
      </c>
      <c r="G61" t="str">
        <f>IF(ALL!$V239="X",ALL!G239,"")</f>
        <v>Spain East</v>
      </c>
      <c r="H61" s="26">
        <f>IF(ALL!$V239="X",ALL!H239,"")</f>
        <v>220</v>
      </c>
      <c r="I61" s="26">
        <f>IF(ALL!$V239="X",ALL!I239,"")</f>
        <v>200</v>
      </c>
      <c r="J61" s="26">
        <f>IF(ALL!$V239="X",ALL!J239,"")</f>
        <v>100</v>
      </c>
      <c r="K61" s="26">
        <f>IF(ALL!$V239="X",ALL!K239,"")</f>
        <v>73.305000000000007</v>
      </c>
      <c r="L61" s="4">
        <f>IF(ALL!$V239="X",ALL!L239,"")</f>
        <v>1.1000000000000001</v>
      </c>
      <c r="M61" s="4">
        <f>IF(ALL!$V239="X",ALL!M239,"")</f>
        <v>0.5</v>
      </c>
      <c r="N61" s="4">
        <f>IF(ALL!$V239="X",ALL!N239,"")</f>
        <v>0.45454545454545453</v>
      </c>
      <c r="O61" s="4">
        <f>IF(ALL!$V239="X",ALL!O239,"")</f>
        <v>0.73305000000000009</v>
      </c>
      <c r="P61" s="4">
        <f>IF(ALL!$V239="X",ALL!P239,"")</f>
        <v>0.36652500000000005</v>
      </c>
      <c r="Q61" s="2">
        <f>IF(ALL!$V239="X",ALL!Q239,"")</f>
        <v>0</v>
      </c>
      <c r="R61" s="2">
        <f>IF(ALL!$V239="X",ALL!R239,"")</f>
        <v>0</v>
      </c>
      <c r="S61" s="2">
        <f>IF(ALL!$V239="X",ALL!S239,"")</f>
        <v>0</v>
      </c>
      <c r="T61" s="2" t="str">
        <f>IF(ALL!$V239="X",ALL!T239,"")</f>
        <v>X</v>
      </c>
      <c r="U61" s="2">
        <f>IF(ALL!$V239="X",ALL!U239,"")</f>
        <v>0</v>
      </c>
      <c r="V61" s="2" t="str">
        <f>IF(ALL!$V239="X",ALL!V239,"")</f>
        <v>X</v>
      </c>
      <c r="W61" s="2">
        <f>IF(ALL!$V239="X",ALL!W239,"")</f>
        <v>0</v>
      </c>
      <c r="X61" s="2" t="str">
        <f>IF(ALL!$V239="X",ALL!X239,"")</f>
        <v>Sd</v>
      </c>
      <c r="Y61" s="2">
        <f>IF(ALL!$V239="X",ALL!Y239,"")</f>
        <v>35</v>
      </c>
      <c r="Z61" s="2">
        <f>IF(ALL!$V239="X",ALL!Z239,"")</f>
        <v>0</v>
      </c>
      <c r="AA61" s="2">
        <f>IF(ALL!$V239="X",ALL!AA239,"")</f>
        <v>0</v>
      </c>
      <c r="AB61" s="2">
        <f>IF(ALL!$V239="X",ALL!AB239,"")</f>
        <v>0</v>
      </c>
      <c r="AC61">
        <f>IF(ALL!$V239="X",ALL!AC239,"")</f>
        <v>0</v>
      </c>
    </row>
    <row r="62" spans="1:29" x14ac:dyDescent="0.25">
      <c r="A62" s="2">
        <f>IF(ALL!$V242="X",ALL!A242,"")</f>
        <v>40</v>
      </c>
      <c r="B62" s="1" t="str">
        <f>IF(ALL!$V242="X",ALL!B242,"")</f>
        <v>Zapillo Beach, Spain</v>
      </c>
      <c r="C62" s="24">
        <f>IF(ALL!$V242="X",ALL!C242,"")</f>
        <v>36.82416666666667</v>
      </c>
      <c r="D62" s="24">
        <f>IF(ALL!$V242="X",ALL!D242,"")</f>
        <v>-2.4483333333333337</v>
      </c>
      <c r="E62" s="2">
        <f>IF(ALL!$V242="X",ALL!E242,"")</f>
        <v>0</v>
      </c>
      <c r="F62" s="2">
        <f>IF(ALL!$V242="X",ALL!F242,"")</f>
        <v>0</v>
      </c>
      <c r="G62" t="str">
        <f>IF(ALL!$V242="X",ALL!G242,"")</f>
        <v>Spain East</v>
      </c>
      <c r="H62" s="26">
        <f>IF(ALL!$V242="X",ALL!H242,"")</f>
        <v>190</v>
      </c>
      <c r="I62" s="26">
        <f>IF(ALL!$V242="X",ALL!I242,"")</f>
        <v>150</v>
      </c>
      <c r="J62" s="26">
        <f>IF(ALL!$V242="X",ALL!J242,"")</f>
        <v>65</v>
      </c>
      <c r="K62" s="26">
        <f>IF(ALL!$V242="X",ALL!K242,"")</f>
        <v>117.08500000000001</v>
      </c>
      <c r="L62" s="4">
        <f>IF(ALL!$V242="X",ALL!L242,"")</f>
        <v>1.2666666666666666</v>
      </c>
      <c r="M62" s="4">
        <f>IF(ALL!$V242="X",ALL!M242,"")</f>
        <v>0.43333333333333335</v>
      </c>
      <c r="N62" s="4">
        <f>IF(ALL!$V242="X",ALL!N242,"")</f>
        <v>0.34210526315789475</v>
      </c>
      <c r="O62" s="4">
        <f>IF(ALL!$V242="X",ALL!O242,"")</f>
        <v>1.8013076923076925</v>
      </c>
      <c r="P62" s="4">
        <f>IF(ALL!$V242="X",ALL!P242,"")</f>
        <v>0.78056666666666674</v>
      </c>
      <c r="Q62" s="2">
        <f>IF(ALL!$V242="X",ALL!Q242,"")</f>
        <v>0</v>
      </c>
      <c r="R62" s="2">
        <f>IF(ALL!$V242="X",ALL!R242,"")</f>
        <v>0</v>
      </c>
      <c r="S62" s="2">
        <f>IF(ALL!$V242="X",ALL!S242,"")</f>
        <v>0</v>
      </c>
      <c r="T62" s="2" t="str">
        <f>IF(ALL!$V242="X",ALL!T242,"")</f>
        <v>X</v>
      </c>
      <c r="U62" s="2">
        <f>IF(ALL!$V242="X",ALL!U242,"")</f>
        <v>0</v>
      </c>
      <c r="V62" s="2" t="str">
        <f>IF(ALL!$V242="X",ALL!V242,"")</f>
        <v>X</v>
      </c>
      <c r="W62" s="2">
        <f>IF(ALL!$V242="X",ALL!W242,"")</f>
        <v>0</v>
      </c>
      <c r="X62" s="2" t="str">
        <f>IF(ALL!$V242="X",ALL!X242,"")</f>
        <v>Sd</v>
      </c>
      <c r="Y62" s="2">
        <f>IF(ALL!$V242="X",ALL!Y242,"")</f>
        <v>309</v>
      </c>
      <c r="Z62" s="2">
        <f>IF(ALL!$V242="X",ALL!Z242,"")</f>
        <v>0</v>
      </c>
      <c r="AA62" s="2">
        <f>IF(ALL!$V242="X",ALL!AA242,"")</f>
        <v>0</v>
      </c>
      <c r="AB62" s="2">
        <f>IF(ALL!$V242="X",ALL!AB242,"")</f>
        <v>0</v>
      </c>
      <c r="AC62">
        <f>IF(ALL!$V242="X",ALL!AC242,"")</f>
        <v>0</v>
      </c>
    </row>
    <row r="63" spans="1:29" x14ac:dyDescent="0.25">
      <c r="A63" s="2">
        <f>IF(ALL!$V243="X",ALL!A243,"")</f>
        <v>41</v>
      </c>
      <c r="B63" s="1" t="str">
        <f>IF(ALL!$V243="X",ALL!B243,"")</f>
        <v>Aguadulce Beach, Spain</v>
      </c>
      <c r="C63" s="24">
        <f>IF(ALL!$V243="X",ALL!C243,"")</f>
        <v>36.81166666666666</v>
      </c>
      <c r="D63" s="24">
        <f>IF(ALL!$V243="X",ALL!D243,"")</f>
        <v>-2.5672222222222221</v>
      </c>
      <c r="E63" s="2">
        <f>IF(ALL!$V243="X",ALL!E243,"")</f>
        <v>0</v>
      </c>
      <c r="F63" s="2">
        <f>IF(ALL!$V243="X",ALL!F243,"")</f>
        <v>0</v>
      </c>
      <c r="G63" t="str">
        <f>IF(ALL!$V243="X",ALL!G243,"")</f>
        <v>Spain East</v>
      </c>
      <c r="H63" s="26">
        <f>IF(ALL!$V243="X",ALL!H243,"")</f>
        <v>110</v>
      </c>
      <c r="I63" s="26">
        <f>IF(ALL!$V243="X",ALL!I243,"")</f>
        <v>100</v>
      </c>
      <c r="J63" s="26">
        <f>IF(ALL!$V243="X",ALL!J243,"")</f>
        <v>40</v>
      </c>
      <c r="K63" s="26">
        <f>IF(ALL!$V243="X",ALL!K243,"")</f>
        <v>70</v>
      </c>
      <c r="L63" s="4">
        <f>IF(ALL!$V243="X",ALL!L243,"")</f>
        <v>1.1000000000000001</v>
      </c>
      <c r="M63" s="4">
        <f>IF(ALL!$V243="X",ALL!M243,"")</f>
        <v>0.4</v>
      </c>
      <c r="N63" s="4">
        <f>IF(ALL!$V243="X",ALL!N243,"")</f>
        <v>0.36363636363636365</v>
      </c>
      <c r="O63" s="4">
        <f>IF(ALL!$V243="X",ALL!O243,"")</f>
        <v>1.75</v>
      </c>
      <c r="P63" s="4">
        <f>IF(ALL!$V243="X",ALL!P243,"")</f>
        <v>0.7</v>
      </c>
      <c r="Q63" s="2">
        <f>IF(ALL!$V243="X",ALL!Q243,"")</f>
        <v>0</v>
      </c>
      <c r="R63" s="2">
        <f>IF(ALL!$V243="X",ALL!R243,"")</f>
        <v>0</v>
      </c>
      <c r="S63" s="2">
        <f>IF(ALL!$V243="X",ALL!S243,"")</f>
        <v>0</v>
      </c>
      <c r="T63" s="2" t="str">
        <f>IF(ALL!$V243="X",ALL!T243,"")</f>
        <v>X</v>
      </c>
      <c r="U63" s="2">
        <f>IF(ALL!$V243="X",ALL!U243,"")</f>
        <v>0</v>
      </c>
      <c r="V63" s="2" t="str">
        <f>IF(ALL!$V243="X",ALL!V243,"")</f>
        <v>X</v>
      </c>
      <c r="W63" s="2">
        <f>IF(ALL!$V243="X",ALL!W243,"")</f>
        <v>0</v>
      </c>
      <c r="X63" s="2" t="str">
        <f>IF(ALL!$V243="X",ALL!X243,"")</f>
        <v>Sd</v>
      </c>
      <c r="Y63" s="2">
        <f>IF(ALL!$V243="X",ALL!Y243,"")</f>
        <v>45</v>
      </c>
      <c r="Z63" s="2">
        <f>IF(ALL!$V243="X",ALL!Z243,"")</f>
        <v>0</v>
      </c>
      <c r="AA63" s="2">
        <f>IF(ALL!$V243="X",ALL!AA243,"")</f>
        <v>0</v>
      </c>
      <c r="AB63" s="2">
        <f>IF(ALL!$V243="X",ALL!AB243,"")</f>
        <v>0</v>
      </c>
      <c r="AC63">
        <f>IF(ALL!$V243="X",ALL!AC243,"")</f>
        <v>0</v>
      </c>
    </row>
    <row r="64" spans="1:29" x14ac:dyDescent="0.25">
      <c r="A64" s="2">
        <f>IF(ALL!$V247="X",ALL!A247,"")</f>
        <v>44</v>
      </c>
      <c r="B64" s="1" t="str">
        <f>IF(ALL!$V247="X",ALL!B247,"")</f>
        <v>Fuentepiedra Beach, Spain</v>
      </c>
      <c r="C64" s="24">
        <f>IF(ALL!$V247="X",ALL!C247,"")</f>
        <v>36.730555555555554</v>
      </c>
      <c r="D64" s="24">
        <f>IF(ALL!$V247="X",ALL!D247,"")</f>
        <v>-3.686666666666667</v>
      </c>
      <c r="E64" s="2">
        <f>IF(ALL!$V247="X",ALL!E247,"")</f>
        <v>0</v>
      </c>
      <c r="F64" s="2">
        <f>IF(ALL!$V247="X",ALL!F247,"")</f>
        <v>0</v>
      </c>
      <c r="G64" t="str">
        <f>IF(ALL!$V247="X",ALL!G247,"")</f>
        <v>Spain East</v>
      </c>
      <c r="H64" s="26">
        <f>IF(ALL!$V247="X",ALL!H247,"")</f>
        <v>150</v>
      </c>
      <c r="I64" s="26">
        <f>IF(ALL!$V247="X",ALL!I247,"")</f>
        <v>170</v>
      </c>
      <c r="J64" s="26">
        <f>IF(ALL!$V247="X",ALL!J247,"")</f>
        <v>65</v>
      </c>
      <c r="K64" s="26">
        <f>IF(ALL!$V247="X",ALL!K247,"")</f>
        <v>140</v>
      </c>
      <c r="L64" s="4">
        <f>IF(ALL!$V247="X",ALL!L247,"")</f>
        <v>0.88235294117647056</v>
      </c>
      <c r="M64" s="4">
        <f>IF(ALL!$V247="X",ALL!M247,"")</f>
        <v>0.38235294117647056</v>
      </c>
      <c r="N64" s="4">
        <f>IF(ALL!$V247="X",ALL!N247,"")</f>
        <v>0.43333333333333335</v>
      </c>
      <c r="O64" s="4">
        <f>IF(ALL!$V247="X",ALL!O247,"")</f>
        <v>2.1538461538461537</v>
      </c>
      <c r="P64" s="4">
        <f>IF(ALL!$V247="X",ALL!P247,"")</f>
        <v>0.82352941176470584</v>
      </c>
      <c r="Q64" s="2">
        <f>IF(ALL!$V247="X",ALL!Q247,"")</f>
        <v>0</v>
      </c>
      <c r="R64" s="2">
        <f>IF(ALL!$V247="X",ALL!R247,"")</f>
        <v>0</v>
      </c>
      <c r="S64" s="2">
        <f>IF(ALL!$V247="X",ALL!S247,"")</f>
        <v>0</v>
      </c>
      <c r="T64" s="2" t="str">
        <f>IF(ALL!$V247="X",ALL!T247,"")</f>
        <v>X</v>
      </c>
      <c r="U64" s="2">
        <f>IF(ALL!$V247="X",ALL!U247,"")</f>
        <v>0</v>
      </c>
      <c r="V64" s="2" t="str">
        <f>IF(ALL!$V247="X",ALL!V247,"")</f>
        <v>X</v>
      </c>
      <c r="W64" s="2">
        <f>IF(ALL!$V247="X",ALL!W247,"")</f>
        <v>0</v>
      </c>
      <c r="X64" s="2" t="str">
        <f>IF(ALL!$V247="X",ALL!X247,"")</f>
        <v>Sd</v>
      </c>
      <c r="Y64" s="2">
        <f>IF(ALL!$V247="X",ALL!Y247,"")</f>
        <v>91</v>
      </c>
      <c r="Z64" s="2">
        <f>IF(ALL!$V247="X",ALL!Z247,"")</f>
        <v>0</v>
      </c>
      <c r="AA64" s="2">
        <f>IF(ALL!$V247="X",ALL!AA247,"")</f>
        <v>0</v>
      </c>
      <c r="AB64" s="2">
        <f>IF(ALL!$V247="X",ALL!AB247,"")</f>
        <v>0</v>
      </c>
      <c r="AC64">
        <f>IF(ALL!$V247="X",ALL!AC247,"")</f>
        <v>0</v>
      </c>
    </row>
    <row r="65" spans="1:29" x14ac:dyDescent="0.25">
      <c r="A65" s="2">
        <f>IF(ALL!$V248="X",ALL!A248,"")</f>
        <v>45</v>
      </c>
      <c r="B65" s="1" t="str">
        <f>IF(ALL!$V248="X",ALL!B248,"")</f>
        <v>Rincón de la Victoria and Cala del Moral Beaches</v>
      </c>
      <c r="C65" s="24">
        <f>IF(ALL!$V248="X",ALL!C248,"")</f>
        <v>36.713333333333338</v>
      </c>
      <c r="D65" s="24">
        <f>IF(ALL!$V248="X",ALL!D248,"")</f>
        <v>-4.3083333333333336</v>
      </c>
      <c r="E65" s="2">
        <f>IF(ALL!$V248="X",ALL!E248,"")</f>
        <v>0</v>
      </c>
      <c r="F65" s="2">
        <f>IF(ALL!$V248="X",ALL!F248,"")</f>
        <v>0</v>
      </c>
      <c r="G65" t="str">
        <f>IF(ALL!$V248="X",ALL!G248,"")</f>
        <v>Spain East</v>
      </c>
      <c r="H65" s="26">
        <f>IF(ALL!$V248="X",ALL!H248,"")</f>
        <v>197</v>
      </c>
      <c r="I65" s="26">
        <f>IF(ALL!$V248="X",ALL!I248,"")</f>
        <v>230</v>
      </c>
      <c r="J65" s="26">
        <f>IF(ALL!$V248="X",ALL!J248,"")</f>
        <v>100</v>
      </c>
      <c r="K65" s="26">
        <f>IF(ALL!$V248="X",ALL!K248,"")</f>
        <v>86.910000000000011</v>
      </c>
      <c r="L65" s="4">
        <f>IF(ALL!$V248="X",ALL!L248,"")</f>
        <v>0.85652173913043483</v>
      </c>
      <c r="M65" s="4">
        <f>IF(ALL!$V248="X",ALL!M248,"")</f>
        <v>0.43478260869565216</v>
      </c>
      <c r="N65" s="4">
        <f>IF(ALL!$V248="X",ALL!N248,"")</f>
        <v>0.50761421319796951</v>
      </c>
      <c r="O65" s="4">
        <f>IF(ALL!$V248="X",ALL!O248,"")</f>
        <v>0.86910000000000009</v>
      </c>
      <c r="P65" s="4">
        <f>IF(ALL!$V248="X",ALL!P248,"")</f>
        <v>0.37786956521739135</v>
      </c>
      <c r="Q65" s="2">
        <f>IF(ALL!$V248="X",ALL!Q248,"")</f>
        <v>0</v>
      </c>
      <c r="R65" s="2">
        <f>IF(ALL!$V248="X",ALL!R248,"")</f>
        <v>0</v>
      </c>
      <c r="S65" s="2">
        <f>IF(ALL!$V248="X",ALL!S248,"")</f>
        <v>0</v>
      </c>
      <c r="T65" s="2" t="str">
        <f>IF(ALL!$V248="X",ALL!T248,"")</f>
        <v>X</v>
      </c>
      <c r="U65" s="2">
        <f>IF(ALL!$V248="X",ALL!U248,"")</f>
        <v>0</v>
      </c>
      <c r="V65" s="2" t="str">
        <f>IF(ALL!$V248="X",ALL!V248,"")</f>
        <v>X</v>
      </c>
      <c r="W65" s="2">
        <f>IF(ALL!$V248="X",ALL!W248,"")</f>
        <v>0</v>
      </c>
      <c r="X65" s="2" t="str">
        <f>IF(ALL!$V248="X",ALL!X248,"")</f>
        <v>Sd</v>
      </c>
      <c r="Y65" s="2">
        <f>IF(ALL!$V248="X",ALL!Y248,"")</f>
        <v>75</v>
      </c>
      <c r="Z65" s="2">
        <f>IF(ALL!$V248="X",ALL!Z248,"")</f>
        <v>0</v>
      </c>
      <c r="AA65" s="2">
        <f>IF(ALL!$V248="X",ALL!AA248,"")</f>
        <v>0</v>
      </c>
      <c r="AB65" s="2">
        <f>IF(ALL!$V248="X",ALL!AB248,"")</f>
        <v>0</v>
      </c>
      <c r="AC65">
        <f>IF(ALL!$V248="X",ALL!AC248,"")</f>
        <v>0</v>
      </c>
    </row>
    <row r="66" spans="1:29" x14ac:dyDescent="0.25">
      <c r="A66" s="2">
        <f>IF(ALL!$V250="X",ALL!A250,"")</f>
        <v>47</v>
      </c>
      <c r="B66" s="1" t="str">
        <f>IF(ALL!$V250="X",ALL!B250,"")</f>
        <v>Benalmádena Beach, Spain</v>
      </c>
      <c r="C66" s="24">
        <f>IF(ALL!$V250="X",ALL!C250,"")</f>
        <v>36.591944444444444</v>
      </c>
      <c r="D66" s="24">
        <f>IF(ALL!$V250="X",ALL!D250,"")</f>
        <v>-4.5219444444444443</v>
      </c>
      <c r="E66" s="2">
        <f>IF(ALL!$V250="X",ALL!E250,"")</f>
        <v>0</v>
      </c>
      <c r="F66" s="2">
        <f>IF(ALL!$V250="X",ALL!F250,"")</f>
        <v>0</v>
      </c>
      <c r="G66" t="str">
        <f>IF(ALL!$V250="X",ALL!G250,"")</f>
        <v>Spain East</v>
      </c>
      <c r="H66" s="26">
        <f>IF(ALL!$V250="X",ALL!H250,"")</f>
        <v>250</v>
      </c>
      <c r="I66" s="26">
        <f>IF(ALL!$V250="X",ALL!I250,"")</f>
        <v>180</v>
      </c>
      <c r="J66" s="26">
        <f>IF(ALL!$V250="X",ALL!J250,"")</f>
        <v>50</v>
      </c>
      <c r="K66" s="26">
        <f>IF(ALL!$V250="X",ALL!K250,"")</f>
        <v>100</v>
      </c>
      <c r="L66" s="4">
        <f>IF(ALL!$V250="X",ALL!L250,"")</f>
        <v>1.3888888888888888</v>
      </c>
      <c r="M66" s="4">
        <f>IF(ALL!$V250="X",ALL!M250,"")</f>
        <v>0.27777777777777779</v>
      </c>
      <c r="N66" s="4">
        <f>IF(ALL!$V250="X",ALL!N250,"")</f>
        <v>0.2</v>
      </c>
      <c r="O66" s="4">
        <f>IF(ALL!$V250="X",ALL!O250,"")</f>
        <v>2</v>
      </c>
      <c r="P66" s="4">
        <f>IF(ALL!$V250="X",ALL!P250,"")</f>
        <v>0.55555555555555558</v>
      </c>
      <c r="Q66" s="2">
        <f>IF(ALL!$V250="X",ALL!Q250,"")</f>
        <v>0</v>
      </c>
      <c r="R66" s="2">
        <f>IF(ALL!$V250="X",ALL!R250,"")</f>
        <v>0</v>
      </c>
      <c r="S66" s="2">
        <f>IF(ALL!$V250="X",ALL!S250,"")</f>
        <v>0</v>
      </c>
      <c r="T66" s="2" t="str">
        <f>IF(ALL!$V250="X",ALL!T250,"")</f>
        <v>X</v>
      </c>
      <c r="U66" s="2">
        <f>IF(ALL!$V250="X",ALL!U250,"")</f>
        <v>0</v>
      </c>
      <c r="V66" s="2" t="str">
        <f>IF(ALL!$V250="X",ALL!V250,"")</f>
        <v>X</v>
      </c>
      <c r="W66" s="2">
        <f>IF(ALL!$V250="X",ALL!W250,"")</f>
        <v>0</v>
      </c>
      <c r="X66" s="2" t="str">
        <f>IF(ALL!$V250="X",ALL!X250,"")</f>
        <v>Sd</v>
      </c>
      <c r="Y66" s="2">
        <f>IF(ALL!$V250="X",ALL!Y250,"")</f>
        <v>52</v>
      </c>
      <c r="Z66" s="2">
        <f>IF(ALL!$V250="X",ALL!Z250,"")</f>
        <v>0</v>
      </c>
      <c r="AA66" s="2">
        <f>IF(ALL!$V250="X",ALL!AA250,"")</f>
        <v>0</v>
      </c>
      <c r="AB66" s="2">
        <f>IF(ALL!$V250="X",ALL!AB250,"")</f>
        <v>0</v>
      </c>
      <c r="AC66">
        <f>IF(ALL!$V250="X",ALL!AC250,"")</f>
        <v>0</v>
      </c>
    </row>
    <row r="67" spans="1:29" x14ac:dyDescent="0.25">
      <c r="A67" s="2">
        <f>IF(ALL!$V251="X",ALL!A251,"")</f>
        <v>48</v>
      </c>
      <c r="B67" s="1" t="str">
        <f>IF(ALL!$V251="X",ALL!B251,"")</f>
        <v>La Laja Beach, Spain</v>
      </c>
      <c r="C67" s="24">
        <f>IF(ALL!$V251="X",ALL!C251,"")</f>
        <v>28.057500000000001</v>
      </c>
      <c r="D67" s="24">
        <f>IF(ALL!$V251="X",ALL!D251,"")</f>
        <v>-15.418055555555554</v>
      </c>
      <c r="E67" s="2">
        <f>IF(ALL!$V251="X",ALL!E251,"")</f>
        <v>0</v>
      </c>
      <c r="F67" s="2">
        <f>IF(ALL!$V251="X",ALL!F251,"")</f>
        <v>0</v>
      </c>
      <c r="G67" t="str">
        <f>IF(ALL!$V251="X",ALL!G251,"")</f>
        <v>Spain Canaria</v>
      </c>
      <c r="H67" s="26">
        <f>IF(ALL!$V251="X",ALL!H251,"")</f>
        <v>140</v>
      </c>
      <c r="I67" s="26">
        <f>IF(ALL!$V251="X",ALL!I251,"")</f>
        <v>200</v>
      </c>
      <c r="J67" s="26">
        <f>IF(ALL!$V251="X",ALL!J251,"")</f>
        <v>50</v>
      </c>
      <c r="K67" s="26">
        <f>IF(ALL!$V251="X",ALL!K251,"")</f>
        <v>30</v>
      </c>
      <c r="L67" s="4">
        <f>IF(ALL!$V251="X",ALL!L251,"")</f>
        <v>0.7</v>
      </c>
      <c r="M67" s="4">
        <f>IF(ALL!$V251="X",ALL!M251,"")</f>
        <v>0.25</v>
      </c>
      <c r="N67" s="4">
        <f>IF(ALL!$V251="X",ALL!N251,"")</f>
        <v>0.35714285714285715</v>
      </c>
      <c r="O67" s="4">
        <f>IF(ALL!$V251="X",ALL!O251,"")</f>
        <v>0.6</v>
      </c>
      <c r="P67" s="4">
        <f>IF(ALL!$V251="X",ALL!P251,"")</f>
        <v>0.15</v>
      </c>
      <c r="Q67" s="2">
        <f>IF(ALL!$V251="X",ALL!Q251,"")</f>
        <v>0</v>
      </c>
      <c r="R67" s="2">
        <f>IF(ALL!$V251="X",ALL!R251,"")</f>
        <v>0</v>
      </c>
      <c r="S67" s="2">
        <f>IF(ALL!$V251="X",ALL!S251,"")</f>
        <v>0</v>
      </c>
      <c r="T67" s="2" t="str">
        <f>IF(ALL!$V251="X",ALL!T251,"")</f>
        <v>X</v>
      </c>
      <c r="U67" s="2">
        <f>IF(ALL!$V251="X",ALL!U251,"")</f>
        <v>0</v>
      </c>
      <c r="V67" s="2" t="str">
        <f>IF(ALL!$V251="X",ALL!V251,"")</f>
        <v>X</v>
      </c>
      <c r="W67" s="2">
        <f>IF(ALL!$V251="X",ALL!W251,"")</f>
        <v>0</v>
      </c>
      <c r="X67" s="2" t="str">
        <f>IF(ALL!$V251="X",ALL!X251,"")</f>
        <v>Sd</v>
      </c>
      <c r="Y67" s="2">
        <f>IF(ALL!$V251="X",ALL!Y251,"")</f>
        <v>350</v>
      </c>
      <c r="Z67" s="2">
        <f>IF(ALL!$V251="X",ALL!Z251,"")</f>
        <v>0</v>
      </c>
      <c r="AA67" s="2">
        <f>IF(ALL!$V251="X",ALL!AA251,"")</f>
        <v>0</v>
      </c>
      <c r="AB67" s="2">
        <f>IF(ALL!$V251="X",ALL!AB251,"")</f>
        <v>0</v>
      </c>
      <c r="AC67">
        <f>IF(ALL!$V251="X",ALL!AC251,"")</f>
        <v>0</v>
      </c>
    </row>
    <row r="68" spans="1:29" x14ac:dyDescent="0.25">
      <c r="A68" s="2">
        <f>IF(ALL!$V235="X",ALL!A235,"")</f>
        <v>33</v>
      </c>
      <c r="B68" s="1" t="str">
        <f>IF(ALL!$V235="X",ALL!B235,"")</f>
        <v>Santa Monica, CA, USA</v>
      </c>
      <c r="C68" s="24">
        <f>IF(ALL!$V235="X",ALL!C235,"")</f>
        <v>34.01</v>
      </c>
      <c r="D68" s="24">
        <f>IF(ALL!$V235="X",ALL!D235,"")</f>
        <v>-118.49944444444445</v>
      </c>
      <c r="E68" s="2">
        <f>IF(ALL!$V235="X",ALL!E235,"")</f>
        <v>0</v>
      </c>
      <c r="F68" s="2">
        <f>IF(ALL!$V235="X",ALL!F235,"")</f>
        <v>0</v>
      </c>
      <c r="G68" t="str">
        <f>IF(ALL!$V235="X",ALL!G235,"")</f>
        <v>USA-CA</v>
      </c>
      <c r="H68" s="26">
        <f>IF(ALL!$V235="X",ALL!H235,"")</f>
        <v>610</v>
      </c>
      <c r="I68" s="26">
        <f>IF(ALL!$V235="X",ALL!I235,"")</f>
        <v>400</v>
      </c>
      <c r="J68" s="26">
        <f>IF(ALL!$V235="X",ALL!J235,"")</f>
        <v>800</v>
      </c>
      <c r="K68" s="26">
        <f>IF(ALL!$V235="X",ALL!K235,"")</f>
        <v>40</v>
      </c>
      <c r="L68" s="4">
        <f>IF(ALL!$V235="X",ALL!L235,"")</f>
        <v>1.5249999999999999</v>
      </c>
      <c r="M68" s="4">
        <f>IF(ALL!$V235="X",ALL!M235,"")</f>
        <v>2</v>
      </c>
      <c r="N68" s="4">
        <f>IF(ALL!$V235="X",ALL!N235,"")</f>
        <v>1.3114754098360655</v>
      </c>
      <c r="O68" s="4">
        <f>IF(ALL!$V235="X",ALL!O235,"")</f>
        <v>0.05</v>
      </c>
      <c r="P68" s="4">
        <f>IF(ALL!$V235="X",ALL!P235,"")</f>
        <v>0.1</v>
      </c>
      <c r="Q68" s="2">
        <f>IF(ALL!$V235="X",ALL!Q235,"")</f>
        <v>0</v>
      </c>
      <c r="R68" s="2">
        <f>IF(ALL!$V235="X",ALL!R235,"")</f>
        <v>0</v>
      </c>
      <c r="S68" s="2">
        <f>IF(ALL!$V235="X",ALL!S235,"")</f>
        <v>0</v>
      </c>
      <c r="T68" s="2">
        <f>IF(ALL!$V235="X",ALL!T235,"")</f>
        <v>0</v>
      </c>
      <c r="U68" s="2" t="str">
        <f>IF(ALL!$V235="X",ALL!U235,"")</f>
        <v>X</v>
      </c>
      <c r="V68" s="2" t="str">
        <f>IF(ALL!$V235="X",ALL!V235,"")</f>
        <v>X</v>
      </c>
      <c r="W68" s="2">
        <f>IF(ALL!$V235="X",ALL!W235,"")</f>
        <v>0</v>
      </c>
      <c r="X68" s="2" t="str">
        <f>IF(ALL!$V235="X",ALL!X235,"")</f>
        <v>Sd</v>
      </c>
      <c r="Y68" s="2">
        <f>IF(ALL!$V235="X",ALL!Y235,"")</f>
        <v>317</v>
      </c>
      <c r="Z68" s="2">
        <f>IF(ALL!$V235="X",ALL!Z235,"")</f>
        <v>0</v>
      </c>
      <c r="AA68" s="2">
        <f>IF(ALL!$V235="X",ALL!AA235,"")</f>
        <v>0</v>
      </c>
      <c r="AB68" s="2">
        <f>IF(ALL!$V235="X",ALL!AB235,"")</f>
        <v>0</v>
      </c>
      <c r="AC68" t="str">
        <f>IF(ALL!$V235="X",ALL!AC235,"")</f>
        <v>submerged breakwater</v>
      </c>
    </row>
    <row r="69" spans="1:29" x14ac:dyDescent="0.25">
      <c r="A69" s="2">
        <f>IF(ALL!$V291="X",ALL!A291,"")</f>
        <v>81</v>
      </c>
      <c r="B69" s="1" t="str">
        <f>IF(ALL!$V291="X",ALL!B291,"")</f>
        <v>Ancona, Italy</v>
      </c>
      <c r="C69" s="24">
        <f>IF(ALL!$V291="X",ALL!C291,"")</f>
        <v>43.617222222222225</v>
      </c>
      <c r="D69" s="24">
        <f>IF(ALL!$V291="X",ALL!D291,"")</f>
        <v>13.53361111111111</v>
      </c>
      <c r="E69" s="2">
        <f>IF(ALL!$V291="X",ALL!E291,"")</f>
        <v>0</v>
      </c>
      <c r="F69" s="2">
        <f>IF(ALL!$V291="X",ALL!F291,"")</f>
        <v>0</v>
      </c>
      <c r="G69" t="str">
        <f>IF(ALL!$V291="X",ALL!G291,"")</f>
        <v>Italy Adriatic</v>
      </c>
      <c r="H69" s="26">
        <f>IF(ALL!$V291="X",ALL!H291,"")</f>
        <v>100</v>
      </c>
      <c r="I69" s="26">
        <f>IF(ALL!$V291="X",ALL!I291,"")</f>
        <v>65</v>
      </c>
      <c r="J69" s="26">
        <f>IF(ALL!$V291="X",ALL!J291,"")</f>
        <v>0</v>
      </c>
      <c r="K69" s="26">
        <f>IF(ALL!$V291="X",ALL!K291,"")</f>
        <v>2.0949999999999953</v>
      </c>
      <c r="L69" s="4">
        <f>IF(ALL!$V291="X",ALL!L291,"")</f>
        <v>1.5384615384615385</v>
      </c>
      <c r="M69" s="4">
        <f>IF(ALL!$V291="X",ALL!M291,"")</f>
        <v>0</v>
      </c>
      <c r="N69" s="4">
        <f>IF(ALL!$V291="X",ALL!N291,"")</f>
        <v>0</v>
      </c>
      <c r="O69" s="4" t="str">
        <f>IF(ALL!$V291="X",ALL!O291,"")</f>
        <v/>
      </c>
      <c r="P69" s="4">
        <f>IF(ALL!$V291="X",ALL!P291,"")</f>
        <v>3.223076923076916E-2</v>
      </c>
      <c r="Q69" s="2">
        <f>IF(ALL!$V291="X",ALL!Q291,"")</f>
        <v>0</v>
      </c>
      <c r="R69" s="2">
        <f>IF(ALL!$V291="X",ALL!R291,"")</f>
        <v>0</v>
      </c>
      <c r="S69" s="2">
        <f>IF(ALL!$V291="X",ALL!S291,"")</f>
        <v>0</v>
      </c>
      <c r="T69" s="2">
        <f>IF(ALL!$V291="X",ALL!T291,"")</f>
        <v>0</v>
      </c>
      <c r="U69" s="2" t="str">
        <f>IF(ALL!$V291="X",ALL!U291,"")</f>
        <v>X</v>
      </c>
      <c r="V69" s="2" t="str">
        <f>IF(ALL!$V291="X",ALL!V291,"")</f>
        <v>X</v>
      </c>
      <c r="W69" s="2">
        <f>IF(ALL!$V291="X",ALL!W291,"")</f>
        <v>0</v>
      </c>
      <c r="X69" s="2" t="str">
        <f>IF(ALL!$V291="X",ALL!X291,"")</f>
        <v>Sd</v>
      </c>
      <c r="Y69" s="2">
        <f>IF(ALL!$V291="X",ALL!Y291,"")</f>
        <v>327</v>
      </c>
      <c r="Z69" s="2">
        <f>IF(ALL!$V291="X",ALL!Z291,"")</f>
        <v>0</v>
      </c>
      <c r="AA69" s="2">
        <f>IF(ALL!$V291="X",ALL!AA291,"")</f>
        <v>0</v>
      </c>
      <c r="AB69" s="2">
        <f>IF(ALL!$V291="X",ALL!AB291,"")</f>
        <v>0</v>
      </c>
      <c r="AC69">
        <f>IF(ALL!$V291="X",ALL!AC291,"")</f>
        <v>0</v>
      </c>
    </row>
    <row r="70" spans="1:29" x14ac:dyDescent="0.25">
      <c r="A70" s="2" t="str">
        <f>IF(ALL!$V295="X",ALL!A295,"")</f>
        <v>83B</v>
      </c>
      <c r="B70" s="1" t="str">
        <f>IF(ALL!$V295="X",ALL!B295,"")</f>
        <v>Porto Potenza Picena, Italy</v>
      </c>
      <c r="C70" s="24">
        <f>IF(ALL!$V295="X",ALL!C295,"")</f>
        <v>43.359722222222224</v>
      </c>
      <c r="D70" s="24">
        <f>IF(ALL!$V295="X",ALL!D295,"")</f>
        <v>13.699444444444445</v>
      </c>
      <c r="E70" s="2">
        <f>IF(ALL!$V295="X",ALL!E295,"")</f>
        <v>0</v>
      </c>
      <c r="F70" s="2">
        <f>IF(ALL!$V295="X",ALL!F295,"")</f>
        <v>0</v>
      </c>
      <c r="G70" t="str">
        <f>IF(ALL!$V295="X",ALL!G295,"")</f>
        <v>Italy Adriatic</v>
      </c>
      <c r="H70" s="26">
        <f>IF(ALL!$V295="X",ALL!H295,"")</f>
        <v>40</v>
      </c>
      <c r="I70" s="26">
        <f>IF(ALL!$V295="X",ALL!I295,"")</f>
        <v>50</v>
      </c>
      <c r="J70" s="26">
        <f>IF(ALL!$V295="X",ALL!J295,"")</f>
        <v>0</v>
      </c>
      <c r="K70" s="26">
        <f>IF(ALL!$V295="X",ALL!K295,"")</f>
        <v>2</v>
      </c>
      <c r="L70" s="4">
        <f>IF(ALL!$V295="X",ALL!L295,"")</f>
        <v>0.8</v>
      </c>
      <c r="M70" s="4">
        <f>IF(ALL!$V295="X",ALL!M295,"")</f>
        <v>0</v>
      </c>
      <c r="N70" s="4">
        <f>IF(ALL!$V295="X",ALL!N295,"")</f>
        <v>0</v>
      </c>
      <c r="O70" s="4" t="str">
        <f>IF(ALL!$V295="X",ALL!O295,"")</f>
        <v/>
      </c>
      <c r="P70" s="4">
        <f>IF(ALL!$V295="X",ALL!P295,"")</f>
        <v>0.04</v>
      </c>
      <c r="Q70" s="2">
        <f>IF(ALL!$V295="X",ALL!Q295,"")</f>
        <v>0</v>
      </c>
      <c r="R70" s="2">
        <f>IF(ALL!$V295="X",ALL!R295,"")</f>
        <v>0</v>
      </c>
      <c r="S70" s="2">
        <f>IF(ALL!$V295="X",ALL!S295,"")</f>
        <v>0</v>
      </c>
      <c r="T70" s="2">
        <f>IF(ALL!$V295="X",ALL!T295,"")</f>
        <v>0</v>
      </c>
      <c r="U70" s="2" t="str">
        <f>IF(ALL!$V295="X",ALL!U295,"")</f>
        <v>X</v>
      </c>
      <c r="V70" s="2" t="str">
        <f>IF(ALL!$V295="X",ALL!V295,"")</f>
        <v>X</v>
      </c>
      <c r="W70" s="2">
        <f>IF(ALL!$V295="X",ALL!W295,"")</f>
        <v>0</v>
      </c>
      <c r="X70" s="2" t="str">
        <f>IF(ALL!$V295="X",ALL!X295,"")</f>
        <v>Sd</v>
      </c>
      <c r="Y70" s="2">
        <f>IF(ALL!$V295="X",ALL!Y295,"")</f>
        <v>347</v>
      </c>
      <c r="Z70" s="2">
        <f>IF(ALL!$V295="X",ALL!Z295,"")</f>
        <v>0</v>
      </c>
      <c r="AA70" s="2">
        <f>IF(ALL!$V295="X",ALL!AA295,"")</f>
        <v>0</v>
      </c>
      <c r="AB70" s="2">
        <f>IF(ALL!$V295="X",ALL!AB295,"")</f>
        <v>0</v>
      </c>
      <c r="AC70">
        <f>IF(ALL!$V295="X",ALL!AC295,"")</f>
        <v>0</v>
      </c>
    </row>
    <row r="71" spans="1:29" x14ac:dyDescent="0.25">
      <c r="A71" s="2">
        <f>IF(ALL!$V297="X",ALL!A297,"")</f>
        <v>85</v>
      </c>
      <c r="B71" s="1" t="str">
        <f>IF(ALL!$V297="X",ALL!B297,"")</f>
        <v>From Lido di Fermo to Porto S.Giorgio, Italy</v>
      </c>
      <c r="C71" s="24">
        <f>IF(ALL!$V297="X",ALL!C297,"")</f>
        <v>43.205833333333338</v>
      </c>
      <c r="D71" s="24">
        <f>IF(ALL!$V297="X",ALL!D297,"")</f>
        <v>13.78888888888889</v>
      </c>
      <c r="E71" s="2">
        <f>IF(ALL!$V297="X",ALL!E297,"")</f>
        <v>0</v>
      </c>
      <c r="F71" s="2">
        <f>IF(ALL!$V297="X",ALL!F297,"")</f>
        <v>0</v>
      </c>
      <c r="G71" t="str">
        <f>IF(ALL!$V297="X",ALL!G297,"")</f>
        <v>Italy Adriatic</v>
      </c>
      <c r="H71" s="26">
        <f>IF(ALL!$V297="X",ALL!H297,"")</f>
        <v>60</v>
      </c>
      <c r="I71" s="26">
        <f>IF(ALL!$V297="X",ALL!I297,"")</f>
        <v>100</v>
      </c>
      <c r="J71" s="26">
        <f>IF(ALL!$V297="X",ALL!J297,"")</f>
        <v>0</v>
      </c>
      <c r="K71" s="26">
        <f>IF(ALL!$V297="X",ALL!K297,"")</f>
        <v>10.594999999999999</v>
      </c>
      <c r="L71" s="4">
        <f>IF(ALL!$V297="X",ALL!L297,"")</f>
        <v>0.6</v>
      </c>
      <c r="M71" s="4">
        <f>IF(ALL!$V297="X",ALL!M297,"")</f>
        <v>0</v>
      </c>
      <c r="N71" s="4">
        <f>IF(ALL!$V297="X",ALL!N297,"")</f>
        <v>0</v>
      </c>
      <c r="O71" s="4" t="str">
        <f>IF(ALL!$V297="X",ALL!O297,"")</f>
        <v/>
      </c>
      <c r="P71" s="4">
        <f>IF(ALL!$V297="X",ALL!P297,"")</f>
        <v>0.10594999999999999</v>
      </c>
      <c r="Q71" s="2">
        <f>IF(ALL!$V297="X",ALL!Q297,"")</f>
        <v>0</v>
      </c>
      <c r="R71" s="2">
        <f>IF(ALL!$V297="X",ALL!R297,"")</f>
        <v>0</v>
      </c>
      <c r="S71" s="2">
        <f>IF(ALL!$V297="X",ALL!S297,"")</f>
        <v>0</v>
      </c>
      <c r="T71" s="2">
        <f>IF(ALL!$V297="X",ALL!T297,"")</f>
        <v>0</v>
      </c>
      <c r="U71" s="2" t="str">
        <f>IF(ALL!$V297="X",ALL!U297,"")</f>
        <v>X</v>
      </c>
      <c r="V71" s="2" t="str">
        <f>IF(ALL!$V297="X",ALL!V297,"")</f>
        <v>X</v>
      </c>
      <c r="W71" s="2">
        <f>IF(ALL!$V297="X",ALL!W297,"")</f>
        <v>0</v>
      </c>
      <c r="X71" s="2" t="str">
        <f>IF(ALL!$V297="X",ALL!X297,"")</f>
        <v>Sd</v>
      </c>
      <c r="Y71" s="2">
        <f>IF(ALL!$V297="X",ALL!Y297,"")</f>
        <v>2</v>
      </c>
      <c r="Z71" s="2">
        <f>IF(ALL!$V297="X",ALL!Z297,"")</f>
        <v>0</v>
      </c>
      <c r="AA71" s="2">
        <f>IF(ALL!$V297="X",ALL!AA297,"")</f>
        <v>0</v>
      </c>
      <c r="AB71" s="2">
        <f>IF(ALL!$V297="X",ALL!AB297,"")</f>
        <v>0</v>
      </c>
      <c r="AC71">
        <f>IF(ALL!$V297="X",ALL!AC297,"")</f>
        <v>0</v>
      </c>
    </row>
    <row r="72" spans="1:29" x14ac:dyDescent="0.25">
      <c r="A72" s="2">
        <f>IF(ALL!$V195="XX",ALL!A195,"")</f>
        <v>3</v>
      </c>
      <c r="B72" s="1" t="str">
        <f>IF(ALL!$V195="XX",ALL!B195,"")</f>
        <v>Netanya, Israel</v>
      </c>
      <c r="C72" s="24">
        <f>IF(ALL!$V195="XX",ALL!C195,"")</f>
        <v>32.328055555555558</v>
      </c>
      <c r="D72" s="24">
        <f>IF(ALL!$V195="XX",ALL!D195,"")</f>
        <v>34.848055555555561</v>
      </c>
      <c r="E72" s="2">
        <f>IF(ALL!$V195="XX",ALL!E195,"")</f>
        <v>0</v>
      </c>
      <c r="F72" s="2">
        <f>IF(ALL!$V195="XX",ALL!F195,"")</f>
        <v>0</v>
      </c>
      <c r="G72" t="str">
        <f>IF(ALL!$V195="XX",ALL!G195,"")</f>
        <v>Israel</v>
      </c>
      <c r="H72" s="26">
        <f>IF(ALL!$V195="XX",ALL!H195,"")</f>
        <v>200</v>
      </c>
      <c r="I72" s="26">
        <f>IF(ALL!$V195="XX",ALL!I195,"")</f>
        <v>200</v>
      </c>
      <c r="J72" s="26">
        <f>IF(ALL!$V195="XX",ALL!J195,"")</f>
        <v>60</v>
      </c>
      <c r="K72" s="26">
        <f>IF(ALL!$V195="XX",ALL!K195,"")</f>
        <v>0</v>
      </c>
      <c r="L72" s="4">
        <f>IF(ALL!$V195="XX",ALL!L195,"")</f>
        <v>1</v>
      </c>
      <c r="M72" s="4">
        <f>IF(ALL!$V195="XX",ALL!M195,"")</f>
        <v>0.3</v>
      </c>
      <c r="N72" s="4">
        <f>IF(ALL!$V195="XX",ALL!N195,"")</f>
        <v>0.3</v>
      </c>
      <c r="O72" s="4">
        <f>IF(ALL!$V195="XX",ALL!O195,"")</f>
        <v>0</v>
      </c>
      <c r="P72" s="4" t="str">
        <f>IF(ALL!$V195="XX",ALL!P195,"")</f>
        <v/>
      </c>
      <c r="Q72" s="2" t="str">
        <f>IF(ALL!$V195="XX",ALL!Q195,"")</f>
        <v>X</v>
      </c>
      <c r="R72" s="2">
        <f>IF(ALL!$V195="XX",ALL!R195,"")</f>
        <v>0</v>
      </c>
      <c r="S72" s="2">
        <f>IF(ALL!$V195="XX",ALL!S195,"")</f>
        <v>0</v>
      </c>
      <c r="T72" s="2">
        <f>IF(ALL!$V195="XX",ALL!T195,"")</f>
        <v>0</v>
      </c>
      <c r="U72" s="2">
        <f>IF(ALL!$V195="XX",ALL!U195,"")</f>
        <v>0</v>
      </c>
      <c r="V72" s="2" t="str">
        <f>IF(ALL!$V195="XX",ALL!V195,"")</f>
        <v>XX</v>
      </c>
      <c r="W72" s="2">
        <f>IF(ALL!$V195="XX",ALL!W195,"")</f>
        <v>0</v>
      </c>
      <c r="X72" s="2" t="str">
        <f>IF(ALL!$V195="XX",ALL!X195,"")</f>
        <v>Sd</v>
      </c>
      <c r="Y72" s="2">
        <f>IF(ALL!$V195="XX",ALL!Y195,"")</f>
        <v>18</v>
      </c>
      <c r="Z72" s="2">
        <f>IF(ALL!$V195="XX",ALL!Z195,"")</f>
        <v>0</v>
      </c>
      <c r="AA72" s="2">
        <f>IF(ALL!$V195="XX",ALL!AA195,"")</f>
        <v>0</v>
      </c>
      <c r="AB72" s="2">
        <f>IF(ALL!$V195="XX",ALL!AB195,"")</f>
        <v>0</v>
      </c>
      <c r="AC72">
        <f>IF(ALL!$V195="XX",ALL!AC195,"")</f>
        <v>0</v>
      </c>
    </row>
    <row r="73" spans="1:29" x14ac:dyDescent="0.25">
      <c r="A73" s="2">
        <f>IF(ALL!$V196="XX",ALL!A196,"")</f>
        <v>4</v>
      </c>
      <c r="B73" s="1" t="str">
        <f>IF(ALL!$V196="XX",ALL!B196,"")</f>
        <v>Sheraton Hilton, Tel Aviv, Israel</v>
      </c>
      <c r="C73" s="24">
        <f>IF(ALL!$V196="XX",ALL!C196,"")</f>
        <v>32.091111111111111</v>
      </c>
      <c r="D73" s="24">
        <f>IF(ALL!$V196="XX",ALL!D196,"")</f>
        <v>34.771111111111111</v>
      </c>
      <c r="E73" s="2">
        <f>IF(ALL!$V196="XX",ALL!E196,"")</f>
        <v>0</v>
      </c>
      <c r="F73" s="2">
        <f>IF(ALL!$V196="XX",ALL!F196,"")</f>
        <v>0</v>
      </c>
      <c r="G73" t="str">
        <f>IF(ALL!$V196="XX",ALL!G196,"")</f>
        <v>Israel</v>
      </c>
      <c r="H73" s="26">
        <f>IF(ALL!$V196="XX",ALL!H196,"")</f>
        <v>310</v>
      </c>
      <c r="I73" s="26">
        <f>IF(ALL!$V196="XX",ALL!I196,"")</f>
        <v>200</v>
      </c>
      <c r="J73" s="26">
        <f>IF(ALL!$V196="XX",ALL!J196,"")</f>
        <v>80</v>
      </c>
      <c r="K73" s="26">
        <f>IF(ALL!$V196="XX",ALL!K196,"")</f>
        <v>0</v>
      </c>
      <c r="L73" s="4">
        <f>IF(ALL!$V196="XX",ALL!L196,"")</f>
        <v>1.55</v>
      </c>
      <c r="M73" s="4">
        <f>IF(ALL!$V196="XX",ALL!M196,"")</f>
        <v>0.4</v>
      </c>
      <c r="N73" s="4">
        <f>IF(ALL!$V196="XX",ALL!N196,"")</f>
        <v>0.25806451612903225</v>
      </c>
      <c r="O73" s="4">
        <f>IF(ALL!$V196="XX",ALL!O196,"")</f>
        <v>0</v>
      </c>
      <c r="P73" s="4" t="str">
        <f>IF(ALL!$V196="XX",ALL!P196,"")</f>
        <v/>
      </c>
      <c r="Q73" s="2" t="str">
        <f>IF(ALL!$V196="XX",ALL!Q196,"")</f>
        <v>X</v>
      </c>
      <c r="R73" s="2">
        <f>IF(ALL!$V196="XX",ALL!R196,"")</f>
        <v>0</v>
      </c>
      <c r="S73" s="2">
        <f>IF(ALL!$V196="XX",ALL!S196,"")</f>
        <v>0</v>
      </c>
      <c r="T73" s="2">
        <f>IF(ALL!$V196="XX",ALL!T196,"")</f>
        <v>0</v>
      </c>
      <c r="U73" s="2">
        <f>IF(ALL!$V196="XX",ALL!U196,"")</f>
        <v>0</v>
      </c>
      <c r="V73" s="2" t="str">
        <f>IF(ALL!$V196="XX",ALL!V196,"")</f>
        <v>XX</v>
      </c>
      <c r="W73" s="2">
        <f>IF(ALL!$V196="XX",ALL!W196,"")</f>
        <v>0</v>
      </c>
      <c r="X73" s="2" t="str">
        <f>IF(ALL!$V196="XX",ALL!X196,"")</f>
        <v>Sd</v>
      </c>
      <c r="Y73" s="2">
        <f>IF(ALL!$V196="XX",ALL!Y196,"")</f>
        <v>20</v>
      </c>
      <c r="Z73" s="2">
        <f>IF(ALL!$V196="XX",ALL!Z196,"")</f>
        <v>0</v>
      </c>
      <c r="AA73" s="2">
        <f>IF(ALL!$V196="XX",ALL!AA196,"")</f>
        <v>0</v>
      </c>
      <c r="AB73" s="2">
        <f>IF(ALL!$V196="XX",ALL!AB196,"")</f>
        <v>0</v>
      </c>
      <c r="AC73">
        <f>IF(ALL!$V196="XX",ALL!AC196,"")</f>
        <v>0</v>
      </c>
    </row>
    <row r="74" spans="1:29" x14ac:dyDescent="0.25">
      <c r="A74" s="2">
        <f>IF(ALL!$V199="XX",ALL!A199,"")</f>
        <v>7</v>
      </c>
      <c r="B74" s="1" t="str">
        <f>IF(ALL!$V199="XX",ALL!B199,"")</f>
        <v>Kaike, Japan</v>
      </c>
      <c r="C74" s="24">
        <f>IF(ALL!$V199="XX",ALL!C199,"")</f>
        <v>35.459444444444451</v>
      </c>
      <c r="D74" s="24">
        <f>IF(ALL!$V199="XX",ALL!D199,"")</f>
        <v>133.35472222222222</v>
      </c>
      <c r="E74" s="2">
        <f>IF(ALL!$V199="XX",ALL!E199,"")</f>
        <v>0</v>
      </c>
      <c r="F74" s="2">
        <f>IF(ALL!$V199="XX",ALL!F199,"")</f>
        <v>0</v>
      </c>
      <c r="G74" t="str">
        <f>IF(ALL!$V199="XX",ALL!G199,"")</f>
        <v>Japan</v>
      </c>
      <c r="H74" s="26">
        <f>IF(ALL!$V199="XX",ALL!H199,"")</f>
        <v>150</v>
      </c>
      <c r="I74" s="26">
        <f>IF(ALL!$V199="XX",ALL!I199,"")</f>
        <v>111.36363636363636</v>
      </c>
      <c r="J74" s="26">
        <f>IF(ALL!$V199="XX",ALL!J199,"")</f>
        <v>60</v>
      </c>
      <c r="K74" s="26">
        <f>IF(ALL!$V199="XX",ALL!K199,"")</f>
        <v>0</v>
      </c>
      <c r="L74" s="4">
        <f>IF(ALL!$V199="XX",ALL!L199,"")</f>
        <v>1.346938775510204</v>
      </c>
      <c r="M74" s="4">
        <f>IF(ALL!$V199="XX",ALL!M199,"")</f>
        <v>0.53877551020408165</v>
      </c>
      <c r="N74" s="4">
        <f>IF(ALL!$V199="XX",ALL!N199,"")</f>
        <v>0.4</v>
      </c>
      <c r="O74" s="4">
        <f>IF(ALL!$V199="XX",ALL!O199,"")</f>
        <v>0</v>
      </c>
      <c r="P74" s="4" t="str">
        <f>IF(ALL!$V199="XX",ALL!P199,"")</f>
        <v/>
      </c>
      <c r="Q74" s="2" t="str">
        <f>IF(ALL!$V199="XX",ALL!Q199,"")</f>
        <v>X</v>
      </c>
      <c r="R74" s="2">
        <f>IF(ALL!$V199="XX",ALL!R199,"")</f>
        <v>0</v>
      </c>
      <c r="S74" s="2">
        <f>IF(ALL!$V199="XX",ALL!S199,"")</f>
        <v>0</v>
      </c>
      <c r="T74" s="2">
        <f>IF(ALL!$V199="XX",ALL!T199,"")</f>
        <v>0</v>
      </c>
      <c r="U74" s="2">
        <f>IF(ALL!$V199="XX",ALL!U199,"")</f>
        <v>0</v>
      </c>
      <c r="V74" s="2" t="str">
        <f>IF(ALL!$V199="XX",ALL!V199,"")</f>
        <v>XX</v>
      </c>
      <c r="W74" s="2">
        <f>IF(ALL!$V199="XX",ALL!W199,"")</f>
        <v>0</v>
      </c>
      <c r="X74" s="2" t="str">
        <f>IF(ALL!$V199="XX",ALL!X199,"")</f>
        <v>Sd</v>
      </c>
      <c r="Y74" s="2">
        <f>IF(ALL!$V199="XX",ALL!Y199,"")</f>
        <v>283</v>
      </c>
      <c r="Z74" s="2">
        <f>IF(ALL!$V199="XX",ALL!Z199,"")</f>
        <v>0</v>
      </c>
      <c r="AA74" s="2">
        <f>IF(ALL!$V199="XX",ALL!AA199,"")</f>
        <v>0</v>
      </c>
      <c r="AB74" s="2">
        <f>IF(ALL!$V199="XX",ALL!AB199,"")</f>
        <v>0</v>
      </c>
      <c r="AC74">
        <f>IF(ALL!$V199="XX",ALL!AC199,"")</f>
        <v>0</v>
      </c>
    </row>
    <row r="75" spans="1:29" x14ac:dyDescent="0.25">
      <c r="A75" s="2" t="str">
        <f>IF(ALL!$V202="XX",ALL!A202,"")</f>
        <v>8A</v>
      </c>
      <c r="B75" s="1" t="str">
        <f>IF(ALL!$V202="XX",ALL!B202,"")</f>
        <v>Sea Palling, Norfolk, UK</v>
      </c>
      <c r="C75" s="24">
        <f>IF(ALL!$V202="XX",ALL!C202,"")</f>
        <v>52.799518999999997</v>
      </c>
      <c r="D75" s="24">
        <f>IF(ALL!$V202="XX",ALL!D202,"")</f>
        <v>1.5888249999999999</v>
      </c>
      <c r="E75" s="2">
        <f>IF(ALL!$V202="XX",ALL!E202,"")</f>
        <v>0</v>
      </c>
      <c r="F75" s="2">
        <f>IF(ALL!$V202="XX",ALL!F202,"")</f>
        <v>0</v>
      </c>
      <c r="G75" t="str">
        <f>IF(ALL!$V202="XX",ALL!G202,"")</f>
        <v>UK</v>
      </c>
      <c r="H75" s="26">
        <f>IF(ALL!$V202="XX",ALL!H202,"")</f>
        <v>210</v>
      </c>
      <c r="I75" s="26">
        <f>IF(ALL!$V202="XX",ALL!I202,"")</f>
        <v>250</v>
      </c>
      <c r="J75" s="26">
        <f>IF(ALL!$V202="XX",ALL!J202,"")</f>
        <v>138.51499999999999</v>
      </c>
      <c r="K75" s="26">
        <f>IF(ALL!$V202="XX",ALL!K202,"")</f>
        <v>0</v>
      </c>
      <c r="L75" s="4">
        <f>IF(ALL!$V202="XX",ALL!L202,"")</f>
        <v>0.84</v>
      </c>
      <c r="M75" s="4">
        <f>IF(ALL!$V202="XX",ALL!M202,"")</f>
        <v>0.55406</v>
      </c>
      <c r="N75" s="4">
        <f>IF(ALL!$V202="XX",ALL!N202,"")</f>
        <v>0.65959523809523801</v>
      </c>
      <c r="O75" s="4">
        <f>IF(ALL!$V202="XX",ALL!O202,"")</f>
        <v>0</v>
      </c>
      <c r="P75" s="4" t="str">
        <f>IF(ALL!$V202="XX",ALL!P202,"")</f>
        <v/>
      </c>
      <c r="Q75" s="2" t="str">
        <f>IF(ALL!$V202="XX",ALL!Q202,"")</f>
        <v>X</v>
      </c>
      <c r="R75" s="2">
        <f>IF(ALL!$V202="XX",ALL!R202,"")</f>
        <v>0</v>
      </c>
      <c r="S75" s="2">
        <f>IF(ALL!$V202="XX",ALL!S202,"")</f>
        <v>0</v>
      </c>
      <c r="T75" s="2">
        <f>IF(ALL!$V202="XX",ALL!T202,"")</f>
        <v>0</v>
      </c>
      <c r="U75" s="2">
        <f>IF(ALL!$V202="XX",ALL!U202,"")</f>
        <v>0</v>
      </c>
      <c r="V75" s="2" t="str">
        <f>IF(ALL!$V202="XX",ALL!V202,"")</f>
        <v>XX</v>
      </c>
      <c r="W75" s="2">
        <f>IF(ALL!$V202="XX",ALL!W202,"")</f>
        <v>0</v>
      </c>
      <c r="X75" s="2" t="str">
        <f>IF(ALL!$V202="XX",ALL!X202,"")</f>
        <v>Sd</v>
      </c>
      <c r="Y75" s="2">
        <f>IF(ALL!$V202="XX",ALL!Y202,"")</f>
        <v>127</v>
      </c>
      <c r="Z75" s="2">
        <f>IF(ALL!$V202="XX",ALL!Z202,"")</f>
        <v>0</v>
      </c>
      <c r="AA75" s="2">
        <f>IF(ALL!$V202="XX",ALL!AA202,"")</f>
        <v>0</v>
      </c>
      <c r="AB75" s="2">
        <f>IF(ALL!$V202="XX",ALL!AB202,"")</f>
        <v>0</v>
      </c>
      <c r="AC75">
        <f>IF(ALL!$V202="XX",ALL!AC202,"")</f>
        <v>0</v>
      </c>
    </row>
    <row r="76" spans="1:29" x14ac:dyDescent="0.25">
      <c r="A76" s="2">
        <f>IF(ALL!$V211="XX",ALL!A211,"")</f>
        <v>14</v>
      </c>
      <c r="B76" s="1" t="str">
        <f>IF(ALL!$V211="XX",ALL!B211,"")</f>
        <v>Colonial Beach (Central Beach), Virginia, USA</v>
      </c>
      <c r="C76" s="24">
        <f>IF(ALL!$V211="XX",ALL!C211,"")</f>
        <v>38.24805555555556</v>
      </c>
      <c r="D76" s="24">
        <f>IF(ALL!$V211="XX",ALL!D211,"")</f>
        <v>-76.959722222222226</v>
      </c>
      <c r="E76" s="2">
        <f>IF(ALL!$V211="XX",ALL!E211,"")</f>
        <v>0</v>
      </c>
      <c r="F76" s="2">
        <f>IF(ALL!$V211="XX",ALL!F211,"")</f>
        <v>0</v>
      </c>
      <c r="G76" t="str">
        <f>IF(ALL!$V211="XX",ALL!G211,"")</f>
        <v>USA-Atlantic</v>
      </c>
      <c r="H76" s="26">
        <f>IF(ALL!$V211="XX",ALL!H211,"")</f>
        <v>61</v>
      </c>
      <c r="I76" s="26">
        <f>IF(ALL!$V211="XX",ALL!I211,"")</f>
        <v>64</v>
      </c>
      <c r="J76" s="26">
        <f>IF(ALL!$V211="XX",ALL!J211,"")</f>
        <v>15.620000000000001</v>
      </c>
      <c r="K76" s="26">
        <f>IF(ALL!$V211="XX",ALL!K211,"")</f>
        <v>0</v>
      </c>
      <c r="L76" s="4">
        <f>IF(ALL!$V211="XX",ALL!L211,"")</f>
        <v>0.953125</v>
      </c>
      <c r="M76" s="4">
        <f>IF(ALL!$V211="XX",ALL!M211,"")</f>
        <v>0.24406250000000002</v>
      </c>
      <c r="N76" s="4">
        <f>IF(ALL!$V211="XX",ALL!N211,"")</f>
        <v>0.25606557377049183</v>
      </c>
      <c r="O76" s="4">
        <f>IF(ALL!$V211="XX",ALL!O211,"")</f>
        <v>0</v>
      </c>
      <c r="P76" s="4" t="str">
        <f>IF(ALL!$V211="XX",ALL!P211,"")</f>
        <v/>
      </c>
      <c r="Q76" s="2" t="str">
        <f>IF(ALL!$V211="XX",ALL!Q211,"")</f>
        <v>X</v>
      </c>
      <c r="R76" s="2">
        <f>IF(ALL!$V211="XX",ALL!R211,"")</f>
        <v>0</v>
      </c>
      <c r="S76" s="2">
        <f>IF(ALL!$V211="XX",ALL!S211,"")</f>
        <v>0</v>
      </c>
      <c r="T76" s="2">
        <f>IF(ALL!$V211="XX",ALL!T211,"")</f>
        <v>0</v>
      </c>
      <c r="U76" s="2">
        <f>IF(ALL!$V211="XX",ALL!U211,"")</f>
        <v>0</v>
      </c>
      <c r="V76" s="2" t="str">
        <f>IF(ALL!$V211="XX",ALL!V211,"")</f>
        <v>XX</v>
      </c>
      <c r="W76" s="2">
        <f>IF(ALL!$V211="XX",ALL!W211,"")</f>
        <v>0</v>
      </c>
      <c r="X76" s="2" t="str">
        <f>IF(ALL!$V211="XX",ALL!X211,"")</f>
        <v>Sd</v>
      </c>
      <c r="Y76" s="2">
        <f>IF(ALL!$V211="XX",ALL!Y211,"")</f>
        <v>340</v>
      </c>
      <c r="Z76" s="2">
        <f>IF(ALL!$V211="XX",ALL!Z211,"")</f>
        <v>0</v>
      </c>
      <c r="AA76" s="2">
        <f>IF(ALL!$V211="XX",ALL!AA211,"")</f>
        <v>0</v>
      </c>
      <c r="AB76" s="2" t="str">
        <f>IF(ALL!$V211="XX",ALL!AB211,"")</f>
        <v>X</v>
      </c>
      <c r="AC76" t="str">
        <f>IF(ALL!$V211="XX",ALL!AC211,"")</f>
        <v>D50 = 0.8 mm</v>
      </c>
    </row>
    <row r="77" spans="1:29" x14ac:dyDescent="0.25">
      <c r="A77" s="2">
        <f>IF(ALL!$V212="XX",ALL!A212,"")</f>
        <v>15</v>
      </c>
      <c r="B77" s="1" t="str">
        <f>IF(ALL!$V212="XX",ALL!B212,"")</f>
        <v>Colonial Beach (Castlewood park), Virginia, USA</v>
      </c>
      <c r="C77" s="24">
        <f>IF(ALL!$V212="XX",ALL!C212,"")</f>
        <v>38.231666666666669</v>
      </c>
      <c r="D77" s="24">
        <f>IF(ALL!$V212="XX",ALL!D212,"")</f>
        <v>-76.960277777777776</v>
      </c>
      <c r="E77" s="2">
        <f>IF(ALL!$V212="XX",ALL!E212,"")</f>
        <v>0</v>
      </c>
      <c r="F77" s="2">
        <f>IF(ALL!$V212="XX",ALL!F212,"")</f>
        <v>0</v>
      </c>
      <c r="G77" t="str">
        <f>IF(ALL!$V212="XX",ALL!G212,"")</f>
        <v>USA-Atlantic</v>
      </c>
      <c r="H77" s="26">
        <f>IF(ALL!$V212="XX",ALL!H212,"")</f>
        <v>65</v>
      </c>
      <c r="I77" s="26">
        <f>IF(ALL!$V212="XX",ALL!I212,"")</f>
        <v>46</v>
      </c>
      <c r="J77" s="26">
        <f>IF(ALL!$V212="XX",ALL!J212,"")</f>
        <v>40</v>
      </c>
      <c r="K77" s="26">
        <f>IF(ALL!$V212="XX",ALL!K212,"")</f>
        <v>0</v>
      </c>
      <c r="L77" s="4">
        <f>IF(ALL!$V212="XX",ALL!L212,"")</f>
        <v>1.4130434782608696</v>
      </c>
      <c r="M77" s="4">
        <f>IF(ALL!$V212="XX",ALL!M212,"")</f>
        <v>0.86956521739130432</v>
      </c>
      <c r="N77" s="4">
        <f>IF(ALL!$V212="XX",ALL!N212,"")</f>
        <v>0.61538461538461542</v>
      </c>
      <c r="O77" s="4">
        <f>IF(ALL!$V212="XX",ALL!O212,"")</f>
        <v>0</v>
      </c>
      <c r="P77" s="4" t="str">
        <f>IF(ALL!$V212="XX",ALL!P212,"")</f>
        <v/>
      </c>
      <c r="Q77" s="2" t="str">
        <f>IF(ALL!$V212="XX",ALL!Q212,"")</f>
        <v>X</v>
      </c>
      <c r="R77" s="2">
        <f>IF(ALL!$V212="XX",ALL!R212,"")</f>
        <v>0</v>
      </c>
      <c r="S77" s="2">
        <f>IF(ALL!$V212="XX",ALL!S212,"")</f>
        <v>0</v>
      </c>
      <c r="T77" s="2">
        <f>IF(ALL!$V212="XX",ALL!T212,"")</f>
        <v>0</v>
      </c>
      <c r="U77" s="2">
        <f>IF(ALL!$V212="XX",ALL!U212,"")</f>
        <v>0</v>
      </c>
      <c r="V77" s="2" t="str">
        <f>IF(ALL!$V212="XX",ALL!V212,"")</f>
        <v>XX</v>
      </c>
      <c r="W77" s="2">
        <f>IF(ALL!$V212="XX",ALL!W212,"")</f>
        <v>0</v>
      </c>
      <c r="X77" s="2" t="str">
        <f>IF(ALL!$V212="XX",ALL!X212,"")</f>
        <v>Sd</v>
      </c>
      <c r="Y77" s="2">
        <f>IF(ALL!$V212="XX",ALL!Y212,"")</f>
        <v>38</v>
      </c>
      <c r="Z77" s="2">
        <f>IF(ALL!$V212="XX",ALL!Z212,"")</f>
        <v>0</v>
      </c>
      <c r="AA77" s="2">
        <f>IF(ALL!$V212="XX",ALL!AA212,"")</f>
        <v>0</v>
      </c>
      <c r="AB77" s="2" t="str">
        <f>IF(ALL!$V212="XX",ALL!AB212,"")</f>
        <v>X</v>
      </c>
      <c r="AC77" t="str">
        <f>IF(ALL!$V212="XX",ALL!AC212,"")</f>
        <v>D50 = 0.3 mm</v>
      </c>
    </row>
    <row r="78" spans="1:29" x14ac:dyDescent="0.25">
      <c r="A78" s="2">
        <f>IF(ALL!$V213="XX",ALL!A213,"")</f>
        <v>16</v>
      </c>
      <c r="B78" s="1" t="str">
        <f>IF(ALL!$V213="XX",ALL!B213,"")</f>
        <v>Elm's Beach, Maryland, USA (Chesapeake Bay)</v>
      </c>
      <c r="C78" s="24">
        <f>IF(ALL!$V213="XX",ALL!C213,"")</f>
        <v>38.196686999999997</v>
      </c>
      <c r="D78" s="24">
        <f>IF(ALL!$V213="XX",ALL!D213,"")</f>
        <v>-76.365979999999993</v>
      </c>
      <c r="E78" s="2">
        <f>IF(ALL!$V213="XX",ALL!E213,"")</f>
        <v>0</v>
      </c>
      <c r="F78" s="2">
        <f>IF(ALL!$V213="XX",ALL!F213,"")</f>
        <v>0</v>
      </c>
      <c r="G78" t="str">
        <f>IF(ALL!$V213="XX",ALL!G213,"")</f>
        <v>USA-Atlantic</v>
      </c>
      <c r="H78" s="26">
        <f>IF(ALL!$V213="XX",ALL!H213,"")</f>
        <v>47</v>
      </c>
      <c r="I78" s="26">
        <f>IF(ALL!$V213="XX",ALL!I213,"")</f>
        <v>44</v>
      </c>
      <c r="J78" s="26">
        <f>IF(ALL!$V213="XX",ALL!J213,"")</f>
        <v>14.183333333333334</v>
      </c>
      <c r="K78" s="26">
        <f>IF(ALL!$V213="XX",ALL!K213,"")</f>
        <v>0</v>
      </c>
      <c r="L78" s="4">
        <f>IF(ALL!$V213="XX",ALL!L213,"")</f>
        <v>1.0681818181818181</v>
      </c>
      <c r="M78" s="4">
        <f>IF(ALL!$V213="XX",ALL!M213,"")</f>
        <v>0.32234848484848483</v>
      </c>
      <c r="N78" s="4">
        <f>IF(ALL!$V213="XX",ALL!N213,"")</f>
        <v>0.30177304964539009</v>
      </c>
      <c r="O78" s="4">
        <f>IF(ALL!$V213="XX",ALL!O213,"")</f>
        <v>0</v>
      </c>
      <c r="P78" s="4" t="str">
        <f>IF(ALL!$V213="XX",ALL!P213,"")</f>
        <v/>
      </c>
      <c r="Q78" s="2" t="str">
        <f>IF(ALL!$V213="XX",ALL!Q213,"")</f>
        <v>X</v>
      </c>
      <c r="R78" s="2">
        <f>IF(ALL!$V213="XX",ALL!R213,"")</f>
        <v>0</v>
      </c>
      <c r="S78" s="2">
        <f>IF(ALL!$V213="XX",ALL!S213,"")</f>
        <v>0</v>
      </c>
      <c r="T78" s="2">
        <f>IF(ALL!$V213="XX",ALL!T213,"")</f>
        <v>0</v>
      </c>
      <c r="U78" s="2">
        <f>IF(ALL!$V213="XX",ALL!U213,"")</f>
        <v>0</v>
      </c>
      <c r="V78" s="2" t="str">
        <f>IF(ALL!$V213="XX",ALL!V213,"")</f>
        <v>XX</v>
      </c>
      <c r="W78" s="2">
        <f>IF(ALL!$V213="XX",ALL!W213,"")</f>
        <v>0</v>
      </c>
      <c r="X78" s="2" t="str">
        <f>IF(ALL!$V213="XX",ALL!X213,"")</f>
        <v>Sd</v>
      </c>
      <c r="Y78" s="2">
        <f>IF(ALL!$V213="XX",ALL!Y213,"")</f>
        <v>322</v>
      </c>
      <c r="Z78" s="2">
        <f>IF(ALL!$V213="XX",ALL!Z213,"")</f>
        <v>0</v>
      </c>
      <c r="AA78" s="2">
        <f>IF(ALL!$V213="XX",ALL!AA213,"")</f>
        <v>0</v>
      </c>
      <c r="AB78" s="2" t="str">
        <f>IF(ALL!$V213="XX",ALL!AB213,"")</f>
        <v>X</v>
      </c>
      <c r="AC78">
        <f>IF(ALL!$V213="XX",ALL!AC213,"")</f>
        <v>0</v>
      </c>
    </row>
    <row r="79" spans="1:29" x14ac:dyDescent="0.25">
      <c r="A79" s="2" t="str">
        <f>IF(ALL!$V215="XX",ALL!A215,"")</f>
        <v>17A</v>
      </c>
      <c r="B79" s="1" t="str">
        <f>IF(ALL!$V215="XX",ALL!B215,"")</f>
        <v>Elk Neck state Park, Maryland, USA (Chesapeake Bay)</v>
      </c>
      <c r="C79" s="24">
        <f>IF(ALL!$V215="XX",ALL!C215,"")</f>
        <v>39.450299999999999</v>
      </c>
      <c r="D79" s="24">
        <f>IF(ALL!$V215="XX",ALL!D215,"")</f>
        <v>-76.001999999999995</v>
      </c>
      <c r="E79" s="2">
        <f>IF(ALL!$V215="XX",ALL!E215,"")</f>
        <v>0</v>
      </c>
      <c r="F79" s="2">
        <f>IF(ALL!$V215="XX",ALL!F215,"")</f>
        <v>0</v>
      </c>
      <c r="G79" t="str">
        <f>IF(ALL!$V215="XX",ALL!G215,"")</f>
        <v>USA-Atlantic</v>
      </c>
      <c r="H79" s="26">
        <f>IF(ALL!$V215="XX",ALL!H215,"")</f>
        <v>16</v>
      </c>
      <c r="I79" s="26">
        <f>IF(ALL!$V215="XX",ALL!I215,"")</f>
        <v>10</v>
      </c>
      <c r="J79" s="26">
        <f>IF(ALL!$V215="XX",ALL!J215,"")</f>
        <v>11.6</v>
      </c>
      <c r="K79" s="26">
        <f>IF(ALL!$V215="XX",ALL!K215,"")</f>
        <v>0</v>
      </c>
      <c r="L79" s="4">
        <f>IF(ALL!$V215="XX",ALL!L215,"")</f>
        <v>1.6</v>
      </c>
      <c r="M79" s="4">
        <f>IF(ALL!$V215="XX",ALL!M215,"")</f>
        <v>1.1599999999999999</v>
      </c>
      <c r="N79" s="4">
        <f>IF(ALL!$V215="XX",ALL!N215,"")</f>
        <v>0.72499999999999998</v>
      </c>
      <c r="O79" s="4">
        <f>IF(ALL!$V215="XX",ALL!O215,"")</f>
        <v>0</v>
      </c>
      <c r="P79" s="4" t="str">
        <f>IF(ALL!$V215="XX",ALL!P215,"")</f>
        <v/>
      </c>
      <c r="Q79" s="2" t="str">
        <f>IF(ALL!$V215="XX",ALL!Q215,"")</f>
        <v>X</v>
      </c>
      <c r="R79" s="2">
        <f>IF(ALL!$V215="XX",ALL!R215,"")</f>
        <v>0</v>
      </c>
      <c r="S79" s="2">
        <f>IF(ALL!$V215="XX",ALL!S215,"")</f>
        <v>0</v>
      </c>
      <c r="T79" s="2">
        <f>IF(ALL!$V215="XX",ALL!T215,"")</f>
        <v>0</v>
      </c>
      <c r="U79" s="2">
        <f>IF(ALL!$V215="XX",ALL!U215,"")</f>
        <v>0</v>
      </c>
      <c r="V79" s="2" t="str">
        <f>IF(ALL!$V215="XX",ALL!V215,"")</f>
        <v>XX</v>
      </c>
      <c r="W79" s="2">
        <f>IF(ALL!$V215="XX",ALL!W215,"")</f>
        <v>0</v>
      </c>
      <c r="X79" s="2" t="str">
        <f>IF(ALL!$V215="XX",ALL!X215,"")</f>
        <v>Sd</v>
      </c>
      <c r="Y79" s="2">
        <f>IF(ALL!$V215="XX",ALL!Y215,"")</f>
        <v>60</v>
      </c>
      <c r="Z79" s="2">
        <f>IF(ALL!$V215="XX",ALL!Z215,"")</f>
        <v>0</v>
      </c>
      <c r="AA79" s="2">
        <f>IF(ALL!$V215="XX",ALL!AA215,"")</f>
        <v>0</v>
      </c>
      <c r="AB79" s="2" t="str">
        <f>IF(ALL!$V215="XX",ALL!AB215,"")</f>
        <v>X</v>
      </c>
      <c r="AC79">
        <f>IF(ALL!$V215="XX",ALL!AC215,"")</f>
        <v>0</v>
      </c>
    </row>
    <row r="80" spans="1:29" x14ac:dyDescent="0.25">
      <c r="A80" s="2">
        <f>IF(ALL!$V230="XX",ALL!A230,"")</f>
        <v>28</v>
      </c>
      <c r="B80" s="1" t="str">
        <f>IF(ALL!$V230="XX",ALL!B230,"")</f>
        <v>Maumee Bay, Ohio, USA (Lake Erie Coast)</v>
      </c>
      <c r="C80" s="24">
        <f>IF(ALL!$V230="XX",ALL!C230,"")</f>
        <v>41.686573000000003</v>
      </c>
      <c r="D80" s="24">
        <f>IF(ALL!$V230="XX",ALL!D230,"")</f>
        <v>-83.376081999999997</v>
      </c>
      <c r="E80" s="2">
        <f>IF(ALL!$V230="XX",ALL!E230,"")</f>
        <v>0</v>
      </c>
      <c r="F80" s="2">
        <f>IF(ALL!$V230="XX",ALL!F230,"")</f>
        <v>0</v>
      </c>
      <c r="G80" t="str">
        <f>IF(ALL!$V230="XX",ALL!G230,"")</f>
        <v>USA-Gt Lakes</v>
      </c>
      <c r="H80" s="26">
        <f>IF(ALL!$V230="XX",ALL!H230,"")</f>
        <v>61</v>
      </c>
      <c r="I80" s="26">
        <f>IF(ALL!$V230="XX",ALL!I230,"")</f>
        <v>60</v>
      </c>
      <c r="J80" s="26">
        <f>IF(ALL!$V230="XX",ALL!J230,"")</f>
        <v>58.741</v>
      </c>
      <c r="K80" s="26">
        <f>IF(ALL!$V230="XX",ALL!K230,"")</f>
        <v>0</v>
      </c>
      <c r="L80" s="4">
        <f>IF(ALL!$V230="XX",ALL!L230,"")</f>
        <v>1.0166666666666666</v>
      </c>
      <c r="M80" s="4">
        <f>IF(ALL!$V230="XX",ALL!M230,"")</f>
        <v>0.97901666666666665</v>
      </c>
      <c r="N80" s="4">
        <f>IF(ALL!$V230="XX",ALL!N230,"")</f>
        <v>0.96296721311475408</v>
      </c>
      <c r="O80" s="4">
        <f>IF(ALL!$V230="XX",ALL!O230,"")</f>
        <v>0</v>
      </c>
      <c r="P80" s="4" t="str">
        <f>IF(ALL!$V230="XX",ALL!P230,"")</f>
        <v/>
      </c>
      <c r="Q80" s="2" t="str">
        <f>IF(ALL!$V230="XX",ALL!Q230,"")</f>
        <v>X</v>
      </c>
      <c r="R80" s="2">
        <f>IF(ALL!$V230="XX",ALL!R230,"")</f>
        <v>0</v>
      </c>
      <c r="S80" s="2">
        <f>IF(ALL!$V230="XX",ALL!S230,"")</f>
        <v>0</v>
      </c>
      <c r="T80" s="2">
        <f>IF(ALL!$V230="XX",ALL!T230,"")</f>
        <v>0</v>
      </c>
      <c r="U80" s="2">
        <f>IF(ALL!$V230="XX",ALL!U230,"")</f>
        <v>0</v>
      </c>
      <c r="V80" s="2" t="str">
        <f>IF(ALL!$V230="XX",ALL!V230,"")</f>
        <v>XX</v>
      </c>
      <c r="W80" s="2">
        <f>IF(ALL!$V230="XX",ALL!W230,"")</f>
        <v>0</v>
      </c>
      <c r="X80" s="2" t="str">
        <f>IF(ALL!$V230="XX",ALL!X230,"")</f>
        <v>Sd</v>
      </c>
      <c r="Y80" s="2">
        <f>IF(ALL!$V230="XX",ALL!Y230,"")</f>
        <v>96</v>
      </c>
      <c r="Z80" s="2">
        <f>IF(ALL!$V230="XX",ALL!Z230,"")</f>
        <v>0</v>
      </c>
      <c r="AA80" s="2">
        <f>IF(ALL!$V230="XX",ALL!AA230,"")</f>
        <v>0</v>
      </c>
      <c r="AB80" s="2" t="str">
        <f>IF(ALL!$V230="XX",ALL!AB230,"")</f>
        <v>X</v>
      </c>
      <c r="AC80">
        <f>IF(ALL!$V230="XX",ALL!AC230,"")</f>
        <v>0</v>
      </c>
    </row>
    <row r="81" spans="1:29" x14ac:dyDescent="0.25">
      <c r="A81" s="2">
        <f>IF(ALL!$V231="XX",ALL!A231,"")</f>
        <v>29</v>
      </c>
      <c r="B81" s="1" t="str">
        <f>IF(ALL!$V231="XX",ALL!B231,"")</f>
        <v>Sims Park, Ohio, USA (Lake Erie Coast)</v>
      </c>
      <c r="C81" s="24">
        <f>IF(ALL!$V231="XX",ALL!C231,"")</f>
        <v>41.616666666666667</v>
      </c>
      <c r="D81" s="24">
        <f>IF(ALL!$V231="XX",ALL!D231,"")</f>
        <v>-81.522777777777776</v>
      </c>
      <c r="E81" s="2">
        <f>IF(ALL!$V231="XX",ALL!E231,"")</f>
        <v>0</v>
      </c>
      <c r="F81" s="2">
        <f>IF(ALL!$V231="XX",ALL!F231,"")</f>
        <v>0</v>
      </c>
      <c r="G81" t="str">
        <f>IF(ALL!$V231="XX",ALL!G231,"")</f>
        <v>USA-Gt Lakes</v>
      </c>
      <c r="H81" s="26">
        <f>IF(ALL!$V231="XX",ALL!H231,"")</f>
        <v>45</v>
      </c>
      <c r="I81" s="26">
        <f>IF(ALL!$V231="XX",ALL!I231,"")</f>
        <v>35</v>
      </c>
      <c r="J81" s="26">
        <f>IF(ALL!$V231="XX",ALL!J231,"")</f>
        <v>35</v>
      </c>
      <c r="K81" s="26">
        <f>IF(ALL!$V231="XX",ALL!K231,"")</f>
        <v>0</v>
      </c>
      <c r="L81" s="4">
        <f>IF(ALL!$V231="XX",ALL!L231,"")</f>
        <v>1.2857142857142858</v>
      </c>
      <c r="M81" s="4">
        <f>IF(ALL!$V231="XX",ALL!M231,"")</f>
        <v>1</v>
      </c>
      <c r="N81" s="4">
        <f>IF(ALL!$V231="XX",ALL!N231,"")</f>
        <v>0.77777777777777779</v>
      </c>
      <c r="O81" s="4">
        <f>IF(ALL!$V231="XX",ALL!O231,"")</f>
        <v>0</v>
      </c>
      <c r="P81" s="4" t="str">
        <f>IF(ALL!$V231="XX",ALL!P231,"")</f>
        <v/>
      </c>
      <c r="Q81" s="2" t="str">
        <f>IF(ALL!$V231="XX",ALL!Q231,"")</f>
        <v>X</v>
      </c>
      <c r="R81" s="2">
        <f>IF(ALL!$V231="XX",ALL!R231,"")</f>
        <v>0</v>
      </c>
      <c r="S81" s="2">
        <f>IF(ALL!$V231="XX",ALL!S231,"")</f>
        <v>0</v>
      </c>
      <c r="T81" s="2">
        <f>IF(ALL!$V231="XX",ALL!T231,"")</f>
        <v>0</v>
      </c>
      <c r="U81" s="2">
        <f>IF(ALL!$V231="XX",ALL!U231,"")</f>
        <v>0</v>
      </c>
      <c r="V81" s="2" t="str">
        <f>IF(ALL!$V231="XX",ALL!V231,"")</f>
        <v>XX</v>
      </c>
      <c r="W81" s="2">
        <f>IF(ALL!$V231="XX",ALL!W231,"")</f>
        <v>0</v>
      </c>
      <c r="X81" s="2" t="str">
        <f>IF(ALL!$V231="XX",ALL!X231,"")</f>
        <v>Sd</v>
      </c>
      <c r="Y81" s="2">
        <f>IF(ALL!$V231="XX",ALL!Y231,"")</f>
        <v>64</v>
      </c>
      <c r="Z81" s="2">
        <f>IF(ALL!$V231="XX",ALL!Z231,"")</f>
        <v>0</v>
      </c>
      <c r="AA81" s="2">
        <f>IF(ALL!$V231="XX",ALL!AA231,"")</f>
        <v>0</v>
      </c>
      <c r="AB81" s="2" t="str">
        <f>IF(ALL!$V231="XX",ALL!AB231,"")</f>
        <v>X</v>
      </c>
      <c r="AC81">
        <f>IF(ALL!$V231="XX",ALL!AC231,"")</f>
        <v>0</v>
      </c>
    </row>
    <row r="82" spans="1:29" x14ac:dyDescent="0.25">
      <c r="A82" s="2">
        <f>IF(ALL!$V232="XX",ALL!A232,"")</f>
        <v>30</v>
      </c>
      <c r="B82" s="1" t="str">
        <f>IF(ALL!$V232="XX",ALL!B232,"")</f>
        <v>Klode Park , Whitefish Bay, USA (Lake Michigan Coast)</v>
      </c>
      <c r="C82" s="24">
        <f>IF(ALL!$V232="XX",ALL!C232,"")</f>
        <v>43.124166666666667</v>
      </c>
      <c r="D82" s="24">
        <f>IF(ALL!$V232="XX",ALL!D232,"")</f>
        <v>-87.899722222222223</v>
      </c>
      <c r="E82" s="2">
        <f>IF(ALL!$V232="XX",ALL!E232,"")</f>
        <v>0</v>
      </c>
      <c r="F82" s="2">
        <f>IF(ALL!$V232="XX",ALL!F232,"")</f>
        <v>0</v>
      </c>
      <c r="G82" t="str">
        <f>IF(ALL!$V232="XX",ALL!G232,"")</f>
        <v>USA-Gt Lakes</v>
      </c>
      <c r="H82" s="26">
        <f>IF(ALL!$V232="XX",ALL!H232,"")</f>
        <v>30</v>
      </c>
      <c r="I82" s="26">
        <f>IF(ALL!$V232="XX",ALL!I232,"")</f>
        <v>40</v>
      </c>
      <c r="J82" s="26">
        <f>IF(ALL!$V232="XX",ALL!J232,"")</f>
        <v>7.6616666666666671</v>
      </c>
      <c r="K82" s="26">
        <f>IF(ALL!$V232="XX",ALL!K232,"")</f>
        <v>0</v>
      </c>
      <c r="L82" s="4">
        <f>IF(ALL!$V232="XX",ALL!L232,"")</f>
        <v>0.75</v>
      </c>
      <c r="M82" s="4">
        <f>IF(ALL!$V232="XX",ALL!M232,"")</f>
        <v>0.19154166666666667</v>
      </c>
      <c r="N82" s="4">
        <f>IF(ALL!$V232="XX",ALL!N232,"")</f>
        <v>0.25538888888888889</v>
      </c>
      <c r="O82" s="4">
        <f>IF(ALL!$V232="XX",ALL!O232,"")</f>
        <v>0</v>
      </c>
      <c r="P82" s="4" t="str">
        <f>IF(ALL!$V232="XX",ALL!P232,"")</f>
        <v/>
      </c>
      <c r="Q82" s="2" t="str">
        <f>IF(ALL!$V232="XX",ALL!Q232,"")</f>
        <v>X</v>
      </c>
      <c r="R82" s="2">
        <f>IF(ALL!$V232="XX",ALL!R232,"")</f>
        <v>0</v>
      </c>
      <c r="S82" s="2">
        <f>IF(ALL!$V232="XX",ALL!S232,"")</f>
        <v>0</v>
      </c>
      <c r="T82" s="2">
        <f>IF(ALL!$V232="XX",ALL!T232,"")</f>
        <v>0</v>
      </c>
      <c r="U82" s="2">
        <f>IF(ALL!$V232="XX",ALL!U232,"")</f>
        <v>0</v>
      </c>
      <c r="V82" s="2" t="str">
        <f>IF(ALL!$V232="XX",ALL!V232,"")</f>
        <v>XX</v>
      </c>
      <c r="W82" s="2">
        <f>IF(ALL!$V232="XX",ALL!W232,"")</f>
        <v>0</v>
      </c>
      <c r="X82" s="2" t="str">
        <f>IF(ALL!$V232="XX",ALL!X232,"")</f>
        <v>Sd</v>
      </c>
      <c r="Y82" s="2">
        <f>IF(ALL!$V232="XX",ALL!Y232,"")</f>
        <v>345</v>
      </c>
      <c r="Z82" s="2">
        <f>IF(ALL!$V232="XX",ALL!Z232,"")</f>
        <v>0</v>
      </c>
      <c r="AA82" s="2">
        <f>IF(ALL!$V232="XX",ALL!AA232,"")</f>
        <v>0</v>
      </c>
      <c r="AB82" s="2" t="str">
        <f>IF(ALL!$V232="XX",ALL!AB232,"")</f>
        <v>X</v>
      </c>
      <c r="AC82">
        <f>IF(ALL!$V232="XX",ALL!AC232,"")</f>
        <v>0</v>
      </c>
    </row>
    <row r="83" spans="1:29" x14ac:dyDescent="0.25">
      <c r="A83" s="2">
        <f>IF(ALL!$V237="XX",ALL!A237,"")</f>
        <v>35</v>
      </c>
      <c r="B83" s="1" t="str">
        <f>IF(ALL!$V237="XX",ALL!B237,"")</f>
        <v>Cubelles Beach, Cubelles, Barcelona, Spain</v>
      </c>
      <c r="C83" s="24">
        <f>IF(ALL!$V237="XX",ALL!C237,"")</f>
        <v>41.205000000000005</v>
      </c>
      <c r="D83" s="24">
        <f>IF(ALL!$V237="XX",ALL!D237,"")</f>
        <v>1.6875</v>
      </c>
      <c r="E83" s="2">
        <f>IF(ALL!$V237="XX",ALL!E237,"")</f>
        <v>0</v>
      </c>
      <c r="F83" s="2">
        <f>IF(ALL!$V237="XX",ALL!F237,"")</f>
        <v>0</v>
      </c>
      <c r="G83" t="str">
        <f>IF(ALL!$V237="XX",ALL!G237,"")</f>
        <v>Spain East</v>
      </c>
      <c r="H83" s="26">
        <f>IF(ALL!$V237="XX",ALL!H237,"")</f>
        <v>124</v>
      </c>
      <c r="I83" s="26">
        <f>IF(ALL!$V237="XX",ALL!I237,"")</f>
        <v>83.4</v>
      </c>
      <c r="J83" s="26">
        <f>IF(ALL!$V237="XX",ALL!J237,"")</f>
        <v>62.357999999999997</v>
      </c>
      <c r="K83" s="26">
        <f>IF(ALL!$V237="XX",ALL!K237,"")</f>
        <v>0</v>
      </c>
      <c r="L83" s="4">
        <f>IF(ALL!$V237="XX",ALL!L237,"")</f>
        <v>1.4868105515587529</v>
      </c>
      <c r="M83" s="4">
        <f>IF(ALL!$V237="XX",ALL!M237,"")</f>
        <v>0.74769784172661857</v>
      </c>
      <c r="N83" s="4">
        <f>IF(ALL!$V237="XX",ALL!N237,"")</f>
        <v>0.50288709677419352</v>
      </c>
      <c r="O83" s="4">
        <f>IF(ALL!$V237="XX",ALL!O237,"")</f>
        <v>0</v>
      </c>
      <c r="P83" s="4" t="str">
        <f>IF(ALL!$V237="XX",ALL!P237,"")</f>
        <v/>
      </c>
      <c r="Q83" s="2" t="str">
        <f>IF(ALL!$V237="XX",ALL!Q237,"")</f>
        <v>X</v>
      </c>
      <c r="R83" s="2">
        <f>IF(ALL!$V237="XX",ALL!R237,"")</f>
        <v>0</v>
      </c>
      <c r="S83" s="2">
        <f>IF(ALL!$V237="XX",ALL!S237,"")</f>
        <v>0</v>
      </c>
      <c r="T83" s="2">
        <f>IF(ALL!$V237="XX",ALL!T237,"")</f>
        <v>0</v>
      </c>
      <c r="U83" s="2">
        <f>IF(ALL!$V237="XX",ALL!U237,"")</f>
        <v>0</v>
      </c>
      <c r="V83" s="2" t="str">
        <f>IF(ALL!$V237="XX",ALL!V237,"")</f>
        <v>XX</v>
      </c>
      <c r="W83" s="2">
        <f>IF(ALL!$V237="XX",ALL!W237,"")</f>
        <v>0</v>
      </c>
      <c r="X83" s="2" t="str">
        <f>IF(ALL!$V237="XX",ALL!X237,"")</f>
        <v>Sd</v>
      </c>
      <c r="Y83" s="2">
        <f>IF(ALL!$V237="XX",ALL!Y237,"")</f>
        <v>59</v>
      </c>
      <c r="Z83" s="2">
        <f>IF(ALL!$V237="XX",ALL!Z237,"")</f>
        <v>0</v>
      </c>
      <c r="AA83" s="2">
        <f>IF(ALL!$V237="XX",ALL!AA237,"")</f>
        <v>0</v>
      </c>
      <c r="AB83" s="2">
        <f>IF(ALL!$V237="XX",ALL!AB237,"")</f>
        <v>0</v>
      </c>
      <c r="AC83">
        <f>IF(ALL!$V237="XX",ALL!AC237,"")</f>
        <v>0</v>
      </c>
    </row>
    <row r="84" spans="1:29" x14ac:dyDescent="0.25">
      <c r="A84" s="2" t="str">
        <f>IF(ALL!$V245="XX",ALL!A245,"")</f>
        <v>42A</v>
      </c>
      <c r="B84" s="1" t="str">
        <f>IF(ALL!$V245="XX",ALL!B245,"")</f>
        <v>Castell de Ferro Beach, Spain</v>
      </c>
      <c r="C84" s="24">
        <f>IF(ALL!$V245="XX",ALL!C245,"")</f>
        <v>36.722777777777779</v>
      </c>
      <c r="D84" s="24">
        <f>IF(ALL!$V245="XX",ALL!D245,"")</f>
        <v>-3.3563888888888891</v>
      </c>
      <c r="E84" s="2">
        <f>IF(ALL!$V245="XX",ALL!E245,"")</f>
        <v>0</v>
      </c>
      <c r="F84" s="2">
        <f>IF(ALL!$V245="XX",ALL!F245,"")</f>
        <v>0</v>
      </c>
      <c r="G84" t="str">
        <f>IF(ALL!$V245="XX",ALL!G245,"")</f>
        <v>Spain East</v>
      </c>
      <c r="H84" s="26">
        <f>IF(ALL!$V245="XX",ALL!H245,"")</f>
        <v>97</v>
      </c>
      <c r="I84" s="26">
        <f>IF(ALL!$V245="XX",ALL!I245,"")</f>
        <v>60</v>
      </c>
      <c r="J84" s="26">
        <f>IF(ALL!$V245="XX",ALL!J245,"")</f>
        <v>31.12</v>
      </c>
      <c r="K84" s="26">
        <f>IF(ALL!$V245="XX",ALL!K245,"")</f>
        <v>0</v>
      </c>
      <c r="L84" s="4">
        <f>IF(ALL!$V245="XX",ALL!L245,"")</f>
        <v>1.6166666666666667</v>
      </c>
      <c r="M84" s="4">
        <f>IF(ALL!$V245="XX",ALL!M245,"")</f>
        <v>0.51866666666666672</v>
      </c>
      <c r="N84" s="4">
        <f>IF(ALL!$V245="XX",ALL!N245,"")</f>
        <v>0.32082474226804125</v>
      </c>
      <c r="O84" s="4">
        <f>IF(ALL!$V245="XX",ALL!O245,"")</f>
        <v>0</v>
      </c>
      <c r="P84" s="4" t="str">
        <f>IF(ALL!$V245="XX",ALL!P245,"")</f>
        <v/>
      </c>
      <c r="Q84" s="2" t="str">
        <f>IF(ALL!$V245="XX",ALL!Q245,"")</f>
        <v>X</v>
      </c>
      <c r="R84" s="2">
        <f>IF(ALL!$V245="XX",ALL!R245,"")</f>
        <v>0</v>
      </c>
      <c r="S84" s="2">
        <f>IF(ALL!$V245="XX",ALL!S245,"")</f>
        <v>0</v>
      </c>
      <c r="T84" s="2">
        <f>IF(ALL!$V245="XX",ALL!T245,"")</f>
        <v>0</v>
      </c>
      <c r="U84" s="2">
        <f>IF(ALL!$V245="XX",ALL!U245,"")</f>
        <v>0</v>
      </c>
      <c r="V84" s="2" t="str">
        <f>IF(ALL!$V245="XX",ALL!V245,"")</f>
        <v>XX</v>
      </c>
      <c r="W84" s="2">
        <f>IF(ALL!$V245="XX",ALL!W245,"")</f>
        <v>0</v>
      </c>
      <c r="X84" s="2" t="str">
        <f>IF(ALL!$V245="XX",ALL!X245,"")</f>
        <v>Sd</v>
      </c>
      <c r="Y84" s="2">
        <f>IF(ALL!$V245="XX",ALL!Y245,"")</f>
        <v>41</v>
      </c>
      <c r="Z84" s="2">
        <f>IF(ALL!$V245="XX",ALL!Z245,"")</f>
        <v>0</v>
      </c>
      <c r="AA84" s="2">
        <f>IF(ALL!$V245="XX",ALL!AA245,"")</f>
        <v>0</v>
      </c>
      <c r="AB84" s="2">
        <f>IF(ALL!$V245="XX",ALL!AB245,"")</f>
        <v>0</v>
      </c>
      <c r="AC84">
        <f>IF(ALL!$V245="XX",ALL!AC245,"")</f>
        <v>0</v>
      </c>
    </row>
    <row r="85" spans="1:29" x14ac:dyDescent="0.25">
      <c r="A85" s="2">
        <f>IF(ALL!$V249="XX",ALL!A249,"")</f>
        <v>46</v>
      </c>
      <c r="B85" s="1" t="str">
        <f>IF(ALL!$V249="XX",ALL!B249,"")</f>
        <v>Palo Beach, Málaga Spain</v>
      </c>
      <c r="C85" s="24">
        <f>IF(ALL!$V249="XX",ALL!C249,"")</f>
        <v>36.718333333333334</v>
      </c>
      <c r="D85" s="24">
        <f>IF(ALL!$V249="XX",ALL!D249,"")</f>
        <v>-4.3599999999999994</v>
      </c>
      <c r="E85" s="2">
        <f>IF(ALL!$V249="XX",ALL!E249,"")</f>
        <v>0</v>
      </c>
      <c r="F85" s="2">
        <f>IF(ALL!$V249="XX",ALL!F249,"")</f>
        <v>0</v>
      </c>
      <c r="G85" t="str">
        <f>IF(ALL!$V249="XX",ALL!G249,"")</f>
        <v>Spain East</v>
      </c>
      <c r="H85" s="26">
        <f>IF(ALL!$V249="XX",ALL!H249,"")</f>
        <v>142.5</v>
      </c>
      <c r="I85" s="26">
        <f>IF(ALL!$V249="XX",ALL!I249,"")</f>
        <v>125</v>
      </c>
      <c r="J85" s="26">
        <f>IF(ALL!$V249="XX",ALL!J249,"")</f>
        <v>81.846249999999998</v>
      </c>
      <c r="K85" s="26">
        <f>IF(ALL!$V249="XX",ALL!K249,"")</f>
        <v>0</v>
      </c>
      <c r="L85" s="4">
        <f>IF(ALL!$V249="XX",ALL!L249,"")</f>
        <v>1.1399999999999999</v>
      </c>
      <c r="M85" s="4">
        <f>IF(ALL!$V249="XX",ALL!M249,"")</f>
        <v>0.65476999999999996</v>
      </c>
      <c r="N85" s="4">
        <f>IF(ALL!$V249="XX",ALL!N249,"")</f>
        <v>0.57435964912280701</v>
      </c>
      <c r="O85" s="4">
        <f>IF(ALL!$V249="XX",ALL!O249,"")</f>
        <v>0</v>
      </c>
      <c r="P85" s="4" t="str">
        <f>IF(ALL!$V249="XX",ALL!P249,"")</f>
        <v/>
      </c>
      <c r="Q85" s="2" t="str">
        <f>IF(ALL!$V249="XX",ALL!Q249,"")</f>
        <v>X</v>
      </c>
      <c r="R85" s="2">
        <f>IF(ALL!$V249="XX",ALL!R249,"")</f>
        <v>0</v>
      </c>
      <c r="S85" s="2">
        <f>IF(ALL!$V249="XX",ALL!S249,"")</f>
        <v>0</v>
      </c>
      <c r="T85" s="2">
        <f>IF(ALL!$V249="XX",ALL!T249,"")</f>
        <v>0</v>
      </c>
      <c r="U85" s="2">
        <f>IF(ALL!$V249="XX",ALL!U249,"")</f>
        <v>0</v>
      </c>
      <c r="V85" s="2" t="str">
        <f>IF(ALL!$V249="XX",ALL!V249,"")</f>
        <v>XX</v>
      </c>
      <c r="W85" s="2">
        <f>IF(ALL!$V249="XX",ALL!W249,"")</f>
        <v>0</v>
      </c>
      <c r="X85" s="2" t="str">
        <f>IF(ALL!$V249="XX",ALL!X249,"")</f>
        <v>Sd</v>
      </c>
      <c r="Y85" s="2">
        <f>IF(ALL!$V249="XX",ALL!Y249,"")</f>
        <v>99</v>
      </c>
      <c r="Z85" s="2">
        <f>IF(ALL!$V249="XX",ALL!Z249,"")</f>
        <v>0</v>
      </c>
      <c r="AA85" s="2">
        <f>IF(ALL!$V249="XX",ALL!AA249,"")</f>
        <v>0</v>
      </c>
      <c r="AB85" s="2">
        <f>IF(ALL!$V249="XX",ALL!AB249,"")</f>
        <v>0</v>
      </c>
      <c r="AC85" t="str">
        <f>IF(ALL!$V249="XX",ALL!AC249,"")</f>
        <v>D50 = 1.86 mm</v>
      </c>
    </row>
    <row r="86" spans="1:29" x14ac:dyDescent="0.25">
      <c r="A86" s="2">
        <f>IF(ALL!$V254="XX",ALL!A254,"")</f>
        <v>51</v>
      </c>
      <c r="B86" s="1" t="str">
        <f>IF(ALL!$V254="XX",ALL!B254,"")</f>
        <v>Cunit Beach, Cunit, Tarragona, Spain</v>
      </c>
      <c r="C86" s="24">
        <f>IF(ALL!$V254="XX",ALL!C254,"")</f>
        <v>41.193333333333328</v>
      </c>
      <c r="D86" s="24">
        <f>IF(ALL!$V254="XX",ALL!D254,"")</f>
        <v>1.6341666666666665</v>
      </c>
      <c r="E86" s="2">
        <f>IF(ALL!$V254="XX",ALL!E254,"")</f>
        <v>0</v>
      </c>
      <c r="F86" s="2">
        <f>IF(ALL!$V254="XX",ALL!F254,"")</f>
        <v>0</v>
      </c>
      <c r="G86" t="str">
        <f>IF(ALL!$V254="XX",ALL!G254,"")</f>
        <v>Spain East</v>
      </c>
      <c r="H86" s="26">
        <f>IF(ALL!$V254="XX",ALL!H254,"")</f>
        <v>160.14285714285714</v>
      </c>
      <c r="I86" s="26">
        <f>IF(ALL!$V254="XX",ALL!I254,"")</f>
        <v>154.16666666666666</v>
      </c>
      <c r="J86" s="26">
        <f>IF(ALL!$V254="XX",ALL!J254,"")</f>
        <v>52.255000000000003</v>
      </c>
      <c r="K86" s="26">
        <f>IF(ALL!$V254="XX",ALL!K254,"")</f>
        <v>0</v>
      </c>
      <c r="L86" s="4">
        <f>IF(ALL!$V254="XX",ALL!L254,"")</f>
        <v>1.0387644787644787</v>
      </c>
      <c r="M86" s="4">
        <f>IF(ALL!$V254="XX",ALL!M254,"")</f>
        <v>0.3389513513513514</v>
      </c>
      <c r="N86" s="4">
        <f>IF(ALL!$V254="XX",ALL!N254,"")</f>
        <v>0.32630240856378234</v>
      </c>
      <c r="O86" s="4">
        <f>IF(ALL!$V254="XX",ALL!O254,"")</f>
        <v>0</v>
      </c>
      <c r="P86" s="4" t="str">
        <f>IF(ALL!$V254="XX",ALL!P254,"")</f>
        <v/>
      </c>
      <c r="Q86" s="2" t="str">
        <f>IF(ALL!$V254="XX",ALL!Q254,"")</f>
        <v>X</v>
      </c>
      <c r="R86" s="2">
        <f>IF(ALL!$V254="XX",ALL!R254,"")</f>
        <v>0</v>
      </c>
      <c r="S86" s="2">
        <f>IF(ALL!$V254="XX",ALL!S254,"")</f>
        <v>0</v>
      </c>
      <c r="T86" s="2">
        <f>IF(ALL!$V254="XX",ALL!T254,"")</f>
        <v>0</v>
      </c>
      <c r="U86" s="2">
        <f>IF(ALL!$V254="XX",ALL!U254,"")</f>
        <v>0</v>
      </c>
      <c r="V86" s="2" t="str">
        <f>IF(ALL!$V254="XX",ALL!V254,"")</f>
        <v>XX</v>
      </c>
      <c r="W86" s="2">
        <f>IF(ALL!$V254="XX",ALL!W254,"")</f>
        <v>0</v>
      </c>
      <c r="X86" s="2" t="str">
        <f>IF(ALL!$V254="XX",ALL!X254,"")</f>
        <v>Sd</v>
      </c>
      <c r="Y86" s="2">
        <f>IF(ALL!$V254="XX",ALL!Y254,"")</f>
        <v>78</v>
      </c>
      <c r="Z86" s="2">
        <f>IF(ALL!$V254="XX",ALL!Z254,"")</f>
        <v>0</v>
      </c>
      <c r="AA86" s="2">
        <f>IF(ALL!$V254="XX",ALL!AA254,"")</f>
        <v>0</v>
      </c>
      <c r="AB86" s="2">
        <f>IF(ALL!$V254="XX",ALL!AB254,"")</f>
        <v>0</v>
      </c>
      <c r="AC86" t="str">
        <f>IF(ALL!$V254="XX",ALL!AC254,"")</f>
        <v>D50 = 0.14 mm</v>
      </c>
    </row>
    <row r="87" spans="1:29" x14ac:dyDescent="0.25">
      <c r="A87" s="2">
        <f>IF(ALL!$V255="XX",ALL!A255,"")</f>
        <v>52</v>
      </c>
      <c r="B87" s="1" t="str">
        <f>IF(ALL!$V255="XX",ALL!B255,"")</f>
        <v>L'Ardiaca Beach, Cambrilas, Tarragona, Spain</v>
      </c>
      <c r="C87" s="24">
        <f>IF(ALL!$V255="XX",ALL!C255,"")</f>
        <v>41.060555555555553</v>
      </c>
      <c r="D87" s="24">
        <f>IF(ALL!$V255="XX",ALL!D255,"")</f>
        <v>1.038888888888889</v>
      </c>
      <c r="E87" s="2">
        <f>IF(ALL!$V255="XX",ALL!E255,"")</f>
        <v>0</v>
      </c>
      <c r="F87" s="2">
        <f>IF(ALL!$V255="XX",ALL!F255,"")</f>
        <v>0</v>
      </c>
      <c r="G87" t="str">
        <f>IF(ALL!$V255="XX",ALL!G255,"")</f>
        <v>Spain East</v>
      </c>
      <c r="H87" s="26">
        <f>IF(ALL!$V255="XX",ALL!H255,"")</f>
        <v>205</v>
      </c>
      <c r="I87" s="26">
        <f>IF(ALL!$V255="XX",ALL!I255,"")</f>
        <v>130</v>
      </c>
      <c r="J87" s="26">
        <f>IF(ALL!$V255="XX",ALL!J255,"")</f>
        <v>100</v>
      </c>
      <c r="K87" s="26">
        <f>IF(ALL!$V255="XX",ALL!K255,"")</f>
        <v>0</v>
      </c>
      <c r="L87" s="4">
        <f>IF(ALL!$V255="XX",ALL!L255,"")</f>
        <v>1.5769230769230769</v>
      </c>
      <c r="M87" s="4">
        <f>IF(ALL!$V255="XX",ALL!M255,"")</f>
        <v>0.76923076923076927</v>
      </c>
      <c r="N87" s="4">
        <f>IF(ALL!$V255="XX",ALL!N255,"")</f>
        <v>0.48780487804878048</v>
      </c>
      <c r="O87" s="4">
        <f>IF(ALL!$V255="XX",ALL!O255,"")</f>
        <v>0</v>
      </c>
      <c r="P87" s="4" t="str">
        <f>IF(ALL!$V255="XX",ALL!P255,"")</f>
        <v/>
      </c>
      <c r="Q87" s="2" t="str">
        <f>IF(ALL!$V255="XX",ALL!Q255,"")</f>
        <v>X</v>
      </c>
      <c r="R87" s="2">
        <f>IF(ALL!$V255="XX",ALL!R255,"")</f>
        <v>0</v>
      </c>
      <c r="S87" s="2">
        <f>IF(ALL!$V255="XX",ALL!S255,"")</f>
        <v>0</v>
      </c>
      <c r="T87" s="2">
        <f>IF(ALL!$V255="XX",ALL!T255,"")</f>
        <v>0</v>
      </c>
      <c r="U87" s="2">
        <f>IF(ALL!$V255="XX",ALL!U255,"")</f>
        <v>0</v>
      </c>
      <c r="V87" s="2" t="str">
        <f>IF(ALL!$V255="XX",ALL!V255,"")</f>
        <v>XX</v>
      </c>
      <c r="W87" s="2">
        <f>IF(ALL!$V255="XX",ALL!W255,"")</f>
        <v>0</v>
      </c>
      <c r="X87" s="2" t="str">
        <f>IF(ALL!$V255="XX",ALL!X255,"")</f>
        <v>Sd</v>
      </c>
      <c r="Y87" s="2">
        <f>IF(ALL!$V255="XX",ALL!Y255,"")</f>
        <v>60</v>
      </c>
      <c r="Z87" s="2">
        <f>IF(ALL!$V255="XX",ALL!Z255,"")</f>
        <v>0</v>
      </c>
      <c r="AA87" s="2">
        <f>IF(ALL!$V255="XX",ALL!AA255,"")</f>
        <v>0</v>
      </c>
      <c r="AB87" s="2">
        <f>IF(ALL!$V255="XX",ALL!AB255,"")</f>
        <v>0</v>
      </c>
      <c r="AC87">
        <f>IF(ALL!$V255="XX",ALL!AC255,"")</f>
        <v>0</v>
      </c>
    </row>
    <row r="88" spans="1:29" x14ac:dyDescent="0.25">
      <c r="A88" s="2" t="str">
        <f>IF(ALL!$V256="XX",ALL!A256,"")</f>
        <v>52A</v>
      </c>
      <c r="B88" s="1" t="str">
        <f>IF(ALL!$V256="XX",ALL!B256,"")</f>
        <v>L'Ardiaca Beach, Cambrilas, Tarragona, Spain</v>
      </c>
      <c r="C88" s="24">
        <f>IF(ALL!$V256="XX",ALL!C256,"")</f>
        <v>41.060555555555553</v>
      </c>
      <c r="D88" s="24">
        <f>IF(ALL!$V256="XX",ALL!D256,"")</f>
        <v>1.038888888888889</v>
      </c>
      <c r="E88" s="2">
        <f>IF(ALL!$V256="XX",ALL!E256,"")</f>
        <v>0</v>
      </c>
      <c r="F88" s="2">
        <f>IF(ALL!$V256="XX",ALL!F256,"")</f>
        <v>0</v>
      </c>
      <c r="G88" t="str">
        <f>IF(ALL!$V256="XX",ALL!G256,"")</f>
        <v>Spain East</v>
      </c>
      <c r="H88" s="26">
        <f>IF(ALL!$V256="XX",ALL!H256,"")</f>
        <v>205</v>
      </c>
      <c r="I88" s="26">
        <f>IF(ALL!$V256="XX",ALL!I256,"")</f>
        <v>150</v>
      </c>
      <c r="J88" s="26">
        <f>IF(ALL!$V256="XX",ALL!J256,"")</f>
        <v>50</v>
      </c>
      <c r="K88" s="26">
        <f>IF(ALL!$V256="XX",ALL!K256,"")</f>
        <v>0</v>
      </c>
      <c r="L88" s="4">
        <f>IF(ALL!$V256="XX",ALL!L256,"")</f>
        <v>1.3666666666666667</v>
      </c>
      <c r="M88" s="4">
        <f>IF(ALL!$V256="XX",ALL!M256,"")</f>
        <v>0.33333333333333331</v>
      </c>
      <c r="N88" s="4">
        <f>IF(ALL!$V256="XX",ALL!N256,"")</f>
        <v>0.24390243902439024</v>
      </c>
      <c r="O88" s="4">
        <f>IF(ALL!$V256="XX",ALL!O256,"")</f>
        <v>0</v>
      </c>
      <c r="P88" s="4" t="str">
        <f>IF(ALL!$V256="XX",ALL!P256,"")</f>
        <v/>
      </c>
      <c r="Q88" s="2" t="str">
        <f>IF(ALL!$V256="XX",ALL!Q256,"")</f>
        <v>X</v>
      </c>
      <c r="R88" s="2">
        <f>IF(ALL!$V256="XX",ALL!R256,"")</f>
        <v>0</v>
      </c>
      <c r="S88" s="2">
        <f>IF(ALL!$V256="XX",ALL!S256,"")</f>
        <v>0</v>
      </c>
      <c r="T88" s="2">
        <f>IF(ALL!$V256="XX",ALL!T256,"")</f>
        <v>0</v>
      </c>
      <c r="U88" s="2">
        <f>IF(ALL!$V256="XX",ALL!U256,"")</f>
        <v>0</v>
      </c>
      <c r="V88" s="2" t="str">
        <f>IF(ALL!$V256="XX",ALL!V256,"")</f>
        <v>XX</v>
      </c>
      <c r="W88" s="2">
        <f>IF(ALL!$V256="XX",ALL!W256,"")</f>
        <v>0</v>
      </c>
      <c r="X88" s="2" t="str">
        <f>IF(ALL!$V256="XX",ALL!X256,"")</f>
        <v>Sd</v>
      </c>
      <c r="Y88" s="2">
        <f>IF(ALL!$V256="XX",ALL!Y256,"")</f>
        <v>60</v>
      </c>
      <c r="Z88" s="2">
        <f>IF(ALL!$V256="XX",ALL!Z256,"")</f>
        <v>0</v>
      </c>
      <c r="AA88" s="2">
        <f>IF(ALL!$V256="XX",ALL!AA256,"")</f>
        <v>0</v>
      </c>
      <c r="AB88" s="2">
        <f>IF(ALL!$V256="XX",ALL!AB256,"")</f>
        <v>0</v>
      </c>
      <c r="AC88">
        <f>IF(ALL!$V256="XX",ALL!AC256,"")</f>
        <v>0</v>
      </c>
    </row>
    <row r="89" spans="1:29" x14ac:dyDescent="0.25">
      <c r="A89" s="2">
        <f>IF(ALL!$V258="XX",ALL!A258,"")</f>
        <v>54</v>
      </c>
      <c r="B89" s="1" t="str">
        <f>IF(ALL!$V258="XX",ALL!B258,"")</f>
        <v>San Antonio Beach, Calonge, Gerona, Spain</v>
      </c>
      <c r="C89" s="24">
        <f>IF(ALL!$V258="XX",ALL!C258,"")</f>
        <v>41.845833333333339</v>
      </c>
      <c r="D89" s="24">
        <f>IF(ALL!$V258="XX",ALL!D258,"")</f>
        <v>3.1036111111111113</v>
      </c>
      <c r="E89" s="2">
        <f>IF(ALL!$V258="XX",ALL!E258,"")</f>
        <v>0</v>
      </c>
      <c r="F89" s="2">
        <f>IF(ALL!$V258="XX",ALL!F258,"")</f>
        <v>0</v>
      </c>
      <c r="G89" t="str">
        <f>IF(ALL!$V258="XX",ALL!G258,"")</f>
        <v>Spain East</v>
      </c>
      <c r="H89" s="26">
        <f>IF(ALL!$V258="XX",ALL!H258,"")</f>
        <v>151.66666666666666</v>
      </c>
      <c r="I89" s="26">
        <f>IF(ALL!$V258="XX",ALL!I258,"")</f>
        <v>100</v>
      </c>
      <c r="J89" s="26">
        <f>IF(ALL!$V258="XX",ALL!J258,"")</f>
        <v>54.223333333333336</v>
      </c>
      <c r="K89" s="26">
        <f>IF(ALL!$V258="XX",ALL!K258,"")</f>
        <v>0</v>
      </c>
      <c r="L89" s="4">
        <f>IF(ALL!$V258="XX",ALL!L258,"")</f>
        <v>1.5166666666666666</v>
      </c>
      <c r="M89" s="4">
        <f>IF(ALL!$V258="XX",ALL!M258,"")</f>
        <v>0.54223333333333334</v>
      </c>
      <c r="N89" s="4">
        <f>IF(ALL!$V258="XX",ALL!N258,"")</f>
        <v>0.35751648351648357</v>
      </c>
      <c r="O89" s="4">
        <f>IF(ALL!$V258="XX",ALL!O258,"")</f>
        <v>0</v>
      </c>
      <c r="P89" s="4" t="str">
        <f>IF(ALL!$V258="XX",ALL!P258,"")</f>
        <v/>
      </c>
      <c r="Q89" s="2" t="str">
        <f>IF(ALL!$V258="XX",ALL!Q258,"")</f>
        <v>X</v>
      </c>
      <c r="R89" s="2">
        <f>IF(ALL!$V258="XX",ALL!R258,"")</f>
        <v>0</v>
      </c>
      <c r="S89" s="2">
        <f>IF(ALL!$V258="XX",ALL!S258,"")</f>
        <v>0</v>
      </c>
      <c r="T89" s="2">
        <f>IF(ALL!$V258="XX",ALL!T258,"")</f>
        <v>0</v>
      </c>
      <c r="U89" s="2">
        <f>IF(ALL!$V258="XX",ALL!U258,"")</f>
        <v>0</v>
      </c>
      <c r="V89" s="2" t="str">
        <f>IF(ALL!$V258="XX",ALL!V258,"")</f>
        <v>XX</v>
      </c>
      <c r="W89" s="2">
        <f>IF(ALL!$V258="XX",ALL!W258,"")</f>
        <v>0</v>
      </c>
      <c r="X89" s="2" t="str">
        <f>IF(ALL!$V258="XX",ALL!X258,"")</f>
        <v>Sd</v>
      </c>
      <c r="Y89" s="2">
        <f>IF(ALL!$V258="XX",ALL!Y258,"")</f>
        <v>60</v>
      </c>
      <c r="Z89" s="2">
        <f>IF(ALL!$V258="XX",ALL!Z258,"")</f>
        <v>0</v>
      </c>
      <c r="AA89" s="2">
        <f>IF(ALL!$V258="XX",ALL!AA258,"")</f>
        <v>0</v>
      </c>
      <c r="AB89" s="2">
        <f>IF(ALL!$V258="XX",ALL!AB258,"")</f>
        <v>0</v>
      </c>
      <c r="AC89" t="str">
        <f>IF(ALL!$V258="XX",ALL!AC258,"")</f>
        <v>D50 = 1.42 mm</v>
      </c>
    </row>
    <row r="90" spans="1:29" x14ac:dyDescent="0.25">
      <c r="A90" s="2">
        <f>IF(ALL!$V260="XX",ALL!A260,"")</f>
        <v>56</v>
      </c>
      <c r="B90" s="1" t="str">
        <f>IF(ALL!$V260="XX",ALL!B260,"")</f>
        <v>Terramar Beach,Sitges, Barcelona, Spain</v>
      </c>
      <c r="C90" s="24">
        <f>IF(ALL!$V260="XX",ALL!C260,"")</f>
        <v>41.227777777777781</v>
      </c>
      <c r="D90" s="24">
        <f>IF(ALL!$V260="XX",ALL!D260,"")</f>
        <v>1.7913888888888887</v>
      </c>
      <c r="E90" s="2">
        <f>IF(ALL!$V260="XX",ALL!E260,"")</f>
        <v>0</v>
      </c>
      <c r="F90" s="2">
        <f>IF(ALL!$V260="XX",ALL!F260,"")</f>
        <v>0</v>
      </c>
      <c r="G90" t="str">
        <f>IF(ALL!$V260="XX",ALL!G260,"")</f>
        <v>Spain East</v>
      </c>
      <c r="H90" s="26">
        <f>IF(ALL!$V260="XX",ALL!H260,"")</f>
        <v>158</v>
      </c>
      <c r="I90" s="26">
        <f>IF(ALL!$V260="XX",ALL!I260,"")</f>
        <v>117</v>
      </c>
      <c r="J90" s="26">
        <f>IF(ALL!$V260="XX",ALL!J260,"")</f>
        <v>65.09</v>
      </c>
      <c r="K90" s="26">
        <f>IF(ALL!$V260="XX",ALL!K260,"")</f>
        <v>0</v>
      </c>
      <c r="L90" s="4">
        <f>IF(ALL!$V260="XX",ALL!L260,"")</f>
        <v>1.3504273504273505</v>
      </c>
      <c r="M90" s="4">
        <f>IF(ALL!$V260="XX",ALL!M260,"")</f>
        <v>0.55632478632478632</v>
      </c>
      <c r="N90" s="4">
        <f>IF(ALL!$V260="XX",ALL!N260,"")</f>
        <v>0.4119620253164557</v>
      </c>
      <c r="O90" s="4">
        <f>IF(ALL!$V260="XX",ALL!O260,"")</f>
        <v>0</v>
      </c>
      <c r="P90" s="4" t="str">
        <f>IF(ALL!$V260="XX",ALL!P260,"")</f>
        <v/>
      </c>
      <c r="Q90" s="2" t="str">
        <f>IF(ALL!$V260="XX",ALL!Q260,"")</f>
        <v>X</v>
      </c>
      <c r="R90" s="2">
        <f>IF(ALL!$V260="XX",ALL!R260,"")</f>
        <v>0</v>
      </c>
      <c r="S90" s="2">
        <f>IF(ALL!$V260="XX",ALL!S260,"")</f>
        <v>0</v>
      </c>
      <c r="T90" s="2">
        <f>IF(ALL!$V260="XX",ALL!T260,"")</f>
        <v>0</v>
      </c>
      <c r="U90" s="2">
        <f>IF(ALL!$V260="XX",ALL!U260,"")</f>
        <v>0</v>
      </c>
      <c r="V90" s="2" t="str">
        <f>IF(ALL!$V260="XX",ALL!V260,"")</f>
        <v>XX</v>
      </c>
      <c r="W90" s="2">
        <f>IF(ALL!$V260="XX",ALL!W260,"")</f>
        <v>0</v>
      </c>
      <c r="X90" s="2" t="str">
        <f>IF(ALL!$V260="XX",ALL!X260,"")</f>
        <v>Sd</v>
      </c>
      <c r="Y90" s="2">
        <f>IF(ALL!$V260="XX",ALL!Y260,"")</f>
        <v>52</v>
      </c>
      <c r="Z90" s="2">
        <f>IF(ALL!$V260="XX",ALL!Z260,"")</f>
        <v>0</v>
      </c>
      <c r="AA90" s="2">
        <f>IF(ALL!$V260="XX",ALL!AA260,"")</f>
        <v>0</v>
      </c>
      <c r="AB90" s="2">
        <f>IF(ALL!$V260="XX",ALL!AB260,"")</f>
        <v>0</v>
      </c>
      <c r="AC90">
        <f>IF(ALL!$V260="XX",ALL!AC260,"")</f>
        <v>0</v>
      </c>
    </row>
    <row r="91" spans="1:29" x14ac:dyDescent="0.25">
      <c r="A91" s="2">
        <f>IF(ALL!$V261="XX",ALL!A261,"")</f>
        <v>57</v>
      </c>
      <c r="B91" s="1" t="str">
        <f>IF(ALL!$V261="XX",ALL!B261,"")</f>
        <v>Banús, Marbella, Málaga, Spain</v>
      </c>
      <c r="C91" s="24">
        <f>IF(ALL!$V261="XX",ALL!C261,"")</f>
        <v>36.483888888888892</v>
      </c>
      <c r="D91" s="24">
        <f>IF(ALL!$V261="XX",ALL!D261,"")</f>
        <v>-4.9616666666666669</v>
      </c>
      <c r="E91" s="2">
        <f>IF(ALL!$V261="XX",ALL!E261,"")</f>
        <v>0</v>
      </c>
      <c r="F91" s="2">
        <f>IF(ALL!$V261="XX",ALL!F261,"")</f>
        <v>0</v>
      </c>
      <c r="G91" t="str">
        <f>IF(ALL!$V261="XX",ALL!G261,"")</f>
        <v>Spain East</v>
      </c>
      <c r="H91" s="26">
        <f>IF(ALL!$V261="XX",ALL!H261,"")</f>
        <v>165</v>
      </c>
      <c r="I91" s="26">
        <f>IF(ALL!$V261="XX",ALL!I261,"")</f>
        <v>155</v>
      </c>
      <c r="J91" s="26">
        <f>IF(ALL!$V261="XX",ALL!J261,"")</f>
        <v>30</v>
      </c>
      <c r="K91" s="26">
        <f>IF(ALL!$V261="XX",ALL!K261,"")</f>
        <v>0</v>
      </c>
      <c r="L91" s="4">
        <f>IF(ALL!$V261="XX",ALL!L261,"")</f>
        <v>1.064516129032258</v>
      </c>
      <c r="M91" s="4">
        <f>IF(ALL!$V261="XX",ALL!M261,"")</f>
        <v>0.19354838709677419</v>
      </c>
      <c r="N91" s="4">
        <f>IF(ALL!$V261="XX",ALL!N261,"")</f>
        <v>0.18181818181818182</v>
      </c>
      <c r="O91" s="4">
        <f>IF(ALL!$V261="XX",ALL!O261,"")</f>
        <v>0</v>
      </c>
      <c r="P91" s="4" t="str">
        <f>IF(ALL!$V261="XX",ALL!P261,"")</f>
        <v/>
      </c>
      <c r="Q91" s="2" t="str">
        <f>IF(ALL!$V261="XX",ALL!Q261,"")</f>
        <v>X</v>
      </c>
      <c r="R91" s="2">
        <f>IF(ALL!$V261="XX",ALL!R261,"")</f>
        <v>0</v>
      </c>
      <c r="S91" s="2">
        <f>IF(ALL!$V261="XX",ALL!S261,"")</f>
        <v>0</v>
      </c>
      <c r="T91" s="2">
        <f>IF(ALL!$V261="XX",ALL!T261,"")</f>
        <v>0</v>
      </c>
      <c r="U91" s="2">
        <f>IF(ALL!$V261="XX",ALL!U261,"")</f>
        <v>0</v>
      </c>
      <c r="V91" s="2" t="str">
        <f>IF(ALL!$V261="XX",ALL!V261,"")</f>
        <v>XX</v>
      </c>
      <c r="W91" s="2">
        <f>IF(ALL!$V261="XX",ALL!W261,"")</f>
        <v>0</v>
      </c>
      <c r="X91" s="2" t="str">
        <f>IF(ALL!$V261="XX",ALL!X261,"")</f>
        <v>Sd</v>
      </c>
      <c r="Y91" s="2">
        <f>IF(ALL!$V261="XX",ALL!Y261,"")</f>
        <v>64</v>
      </c>
      <c r="Z91" s="2">
        <f>IF(ALL!$V261="XX",ALL!Z261,"")</f>
        <v>0</v>
      </c>
      <c r="AA91" s="2">
        <f>IF(ALL!$V261="XX",ALL!AA261,"")</f>
        <v>0</v>
      </c>
      <c r="AB91" s="2">
        <f>IF(ALL!$V261="XX",ALL!AB261,"")</f>
        <v>0</v>
      </c>
      <c r="AC91" t="str">
        <f>IF(ALL!$V261="XX",ALL!AC261,"")</f>
        <v>D50 = 0.29 mm</v>
      </c>
    </row>
    <row r="92" spans="1:29" x14ac:dyDescent="0.25">
      <c r="A92" s="2">
        <f>IF(ALL!$V263="XX",ALL!A263,"")</f>
        <v>59</v>
      </c>
      <c r="B92" s="1" t="str">
        <f>IF(ALL!$V263="XX",ALL!B263,"")</f>
        <v>Pedregalejo, Málaga, Spain</v>
      </c>
      <c r="C92" s="24">
        <f>IF(ALL!$V263="XX",ALL!C263,"")</f>
        <v>36.719722222222224</v>
      </c>
      <c r="D92" s="24">
        <f>IF(ALL!$V263="XX",ALL!D263,"")</f>
        <v>-4.3705555555555549</v>
      </c>
      <c r="E92" s="2">
        <f>IF(ALL!$V263="XX",ALL!E263,"")</f>
        <v>0</v>
      </c>
      <c r="F92" s="2">
        <f>IF(ALL!$V263="XX",ALL!F263,"")</f>
        <v>0</v>
      </c>
      <c r="G92" t="str">
        <f>IF(ALL!$V263="XX",ALL!G263,"")</f>
        <v>Spain East</v>
      </c>
      <c r="H92" s="26">
        <f>IF(ALL!$V263="XX",ALL!H263,"")</f>
        <v>130.25</v>
      </c>
      <c r="I92" s="26">
        <f>IF(ALL!$V263="XX",ALL!I263,"")</f>
        <v>115</v>
      </c>
      <c r="J92" s="26">
        <f>IF(ALL!$V263="XX",ALL!J263,"")</f>
        <v>70.196249999999992</v>
      </c>
      <c r="K92" s="26">
        <f>IF(ALL!$V263="XX",ALL!K263,"")</f>
        <v>0</v>
      </c>
      <c r="L92" s="4">
        <f>IF(ALL!$V263="XX",ALL!L263,"")</f>
        <v>1.1326086956521739</v>
      </c>
      <c r="M92" s="4">
        <f>IF(ALL!$V263="XX",ALL!M263,"")</f>
        <v>0.61040217391304341</v>
      </c>
      <c r="N92" s="4">
        <f>IF(ALL!$V263="XX",ALL!N263,"")</f>
        <v>0.53893474088291737</v>
      </c>
      <c r="O92" s="4">
        <f>IF(ALL!$V263="XX",ALL!O263,"")</f>
        <v>0</v>
      </c>
      <c r="P92" s="4" t="str">
        <f>IF(ALL!$V263="XX",ALL!P263,"")</f>
        <v/>
      </c>
      <c r="Q92" s="2" t="str">
        <f>IF(ALL!$V263="XX",ALL!Q263,"")</f>
        <v>X</v>
      </c>
      <c r="R92" s="2">
        <f>IF(ALL!$V263="XX",ALL!R263,"")</f>
        <v>0</v>
      </c>
      <c r="S92" s="2">
        <f>IF(ALL!$V263="XX",ALL!S263,"")</f>
        <v>0</v>
      </c>
      <c r="T92" s="2">
        <f>IF(ALL!$V263="XX",ALL!T263,"")</f>
        <v>0</v>
      </c>
      <c r="U92" s="2">
        <f>IF(ALL!$V263="XX",ALL!U263,"")</f>
        <v>0</v>
      </c>
      <c r="V92" s="2" t="str">
        <f>IF(ALL!$V263="XX",ALL!V263,"")</f>
        <v>XX</v>
      </c>
      <c r="W92" s="2">
        <f>IF(ALL!$V263="XX",ALL!W263,"")</f>
        <v>0</v>
      </c>
      <c r="X92" s="2" t="str">
        <f>IF(ALL!$V263="XX",ALL!X263,"")</f>
        <v>Sd</v>
      </c>
      <c r="Y92" s="2">
        <f>IF(ALL!$V263="XX",ALL!Y263,"")</f>
        <v>106</v>
      </c>
      <c r="Z92" s="2">
        <f>IF(ALL!$V263="XX",ALL!Z263,"")</f>
        <v>0</v>
      </c>
      <c r="AA92" s="2">
        <f>IF(ALL!$V263="XX",ALL!AA263,"")</f>
        <v>0</v>
      </c>
      <c r="AB92" s="2">
        <f>IF(ALL!$V263="XX",ALL!AB263,"")</f>
        <v>0</v>
      </c>
      <c r="AC92" t="str">
        <f>IF(ALL!$V263="XX",ALL!AC263,"")</f>
        <v>D50 = 1.86 mm</v>
      </c>
    </row>
    <row r="93" spans="1:29" x14ac:dyDescent="0.25">
      <c r="A93" s="2">
        <f>IF(ALL!$V264="XX",ALL!A264,"")</f>
        <v>60</v>
      </c>
      <c r="B93" s="1" t="str">
        <f>IF(ALL!$V264="XX",ALL!B264,"")</f>
        <v>Skagen, Kattegat, Denmark</v>
      </c>
      <c r="C93" s="24">
        <f>IF(ALL!$V264="XX",ALL!C264,"")</f>
        <v>57.737500000000004</v>
      </c>
      <c r="D93" s="24">
        <f>IF(ALL!$V264="XX",ALL!D264,"")</f>
        <v>10.635555555555555</v>
      </c>
      <c r="E93" s="2">
        <f>IF(ALL!$V264="XX",ALL!E264,"")</f>
        <v>0</v>
      </c>
      <c r="F93" s="2">
        <f>IF(ALL!$V264="XX",ALL!F264,"")</f>
        <v>0</v>
      </c>
      <c r="G93" t="str">
        <f>IF(ALL!$V264="XX",ALL!G264,"")</f>
        <v>Danmark</v>
      </c>
      <c r="H93" s="26">
        <f>IF(ALL!$V264="XX",ALL!H264,"")</f>
        <v>40</v>
      </c>
      <c r="I93" s="26">
        <f>IF(ALL!$V264="XX",ALL!I264,"")</f>
        <v>25</v>
      </c>
      <c r="J93" s="26">
        <f>IF(ALL!$V264="XX",ALL!J264,"")</f>
        <v>26</v>
      </c>
      <c r="K93" s="26">
        <f>IF(ALL!$V264="XX",ALL!K264,"")</f>
        <v>0</v>
      </c>
      <c r="L93" s="4">
        <f>IF(ALL!$V264="XX",ALL!L264,"")</f>
        <v>1.6</v>
      </c>
      <c r="M93" s="4">
        <f>IF(ALL!$V264="XX",ALL!M264,"")</f>
        <v>1.04</v>
      </c>
      <c r="N93" s="4">
        <f>IF(ALL!$V264="XX",ALL!N264,"")</f>
        <v>0.65</v>
      </c>
      <c r="O93" s="4">
        <f>IF(ALL!$V264="XX",ALL!O264,"")</f>
        <v>0</v>
      </c>
      <c r="P93" s="4" t="str">
        <f>IF(ALL!$V264="XX",ALL!P264,"")</f>
        <v/>
      </c>
      <c r="Q93" s="2" t="str">
        <f>IF(ALL!$V264="XX",ALL!Q264,"")</f>
        <v>X</v>
      </c>
      <c r="R93" s="2">
        <f>IF(ALL!$V264="XX",ALL!R264,"")</f>
        <v>0</v>
      </c>
      <c r="S93" s="2">
        <f>IF(ALL!$V264="XX",ALL!S264,"")</f>
        <v>0</v>
      </c>
      <c r="T93" s="2">
        <f>IF(ALL!$V264="XX",ALL!T264,"")</f>
        <v>0</v>
      </c>
      <c r="U93" s="2">
        <f>IF(ALL!$V264="XX",ALL!U264,"")</f>
        <v>0</v>
      </c>
      <c r="V93" s="2" t="str">
        <f>IF(ALL!$V264="XX",ALL!V264,"")</f>
        <v>XX</v>
      </c>
      <c r="W93" s="2">
        <f>IF(ALL!$V264="XX",ALL!W264,"")</f>
        <v>0</v>
      </c>
      <c r="X93" s="2" t="str">
        <f>IF(ALL!$V264="XX",ALL!X264,"")</f>
        <v>Sd</v>
      </c>
      <c r="Y93" s="2">
        <f>IF(ALL!$V264="XX",ALL!Y264,"")</f>
        <v>49</v>
      </c>
      <c r="Z93" s="2">
        <f>IF(ALL!$V264="XX",ALL!Z264,"")</f>
        <v>0</v>
      </c>
      <c r="AA93" s="2">
        <f>IF(ALL!$V264="XX",ALL!AA264,"")</f>
        <v>0</v>
      </c>
      <c r="AB93" s="2">
        <f>IF(ALL!$V264="XX",ALL!AB264,"")</f>
        <v>0</v>
      </c>
      <c r="AC93">
        <f>IF(ALL!$V264="XX",ALL!AC264,"")</f>
        <v>0</v>
      </c>
    </row>
    <row r="94" spans="1:29" x14ac:dyDescent="0.25">
      <c r="A94" s="2">
        <f>IF(ALL!$V265="XX",ALL!A265,"")</f>
        <v>61</v>
      </c>
      <c r="B94" s="1" t="str">
        <f>IF(ALL!$V265="XX",ALL!B265,"")</f>
        <v>Liseleje, North coast of Zealand, Danmark</v>
      </c>
      <c r="C94" s="24">
        <f>IF(ALL!$V265="XX",ALL!C265,"")</f>
        <v>56.010555555555555</v>
      </c>
      <c r="D94" s="24">
        <f>IF(ALL!$V265="XX",ALL!D265,"")</f>
        <v>11.948611111111111</v>
      </c>
      <c r="E94" s="2">
        <f>IF(ALL!$V265="XX",ALL!E265,"")</f>
        <v>0</v>
      </c>
      <c r="F94" s="2">
        <f>IF(ALL!$V265="XX",ALL!F265,"")</f>
        <v>0</v>
      </c>
      <c r="G94" t="str">
        <f>IF(ALL!$V265="XX",ALL!G265,"")</f>
        <v>Danmark</v>
      </c>
      <c r="H94" s="26">
        <f>IF(ALL!$V265="XX",ALL!H265,"")</f>
        <v>60</v>
      </c>
      <c r="I94" s="26">
        <f>IF(ALL!$V265="XX",ALL!I265,"")</f>
        <v>60</v>
      </c>
      <c r="J94" s="26">
        <f>IF(ALL!$V265="XX",ALL!J265,"")</f>
        <v>39.989999999999995</v>
      </c>
      <c r="K94" s="26">
        <f>IF(ALL!$V265="XX",ALL!K265,"")</f>
        <v>0</v>
      </c>
      <c r="L94" s="4">
        <f>IF(ALL!$V265="XX",ALL!L265,"")</f>
        <v>1</v>
      </c>
      <c r="M94" s="4">
        <f>IF(ALL!$V265="XX",ALL!M265,"")</f>
        <v>0.66649999999999987</v>
      </c>
      <c r="N94" s="4">
        <f>IF(ALL!$V265="XX",ALL!N265,"")</f>
        <v>0.66649999999999987</v>
      </c>
      <c r="O94" s="4">
        <f>IF(ALL!$V265="XX",ALL!O265,"")</f>
        <v>0</v>
      </c>
      <c r="P94" s="4" t="str">
        <f>IF(ALL!$V265="XX",ALL!P265,"")</f>
        <v/>
      </c>
      <c r="Q94" s="2" t="str">
        <f>IF(ALL!$V265="XX",ALL!Q265,"")</f>
        <v>X</v>
      </c>
      <c r="R94" s="2">
        <f>IF(ALL!$V265="XX",ALL!R265,"")</f>
        <v>0</v>
      </c>
      <c r="S94" s="2">
        <f>IF(ALL!$V265="XX",ALL!S265,"")</f>
        <v>0</v>
      </c>
      <c r="T94" s="2">
        <f>IF(ALL!$V265="XX",ALL!T265,"")</f>
        <v>0</v>
      </c>
      <c r="U94" s="2">
        <f>IF(ALL!$V265="XX",ALL!U265,"")</f>
        <v>0</v>
      </c>
      <c r="V94" s="2" t="str">
        <f>IF(ALL!$V265="XX",ALL!V265,"")</f>
        <v>XX</v>
      </c>
      <c r="W94" s="2">
        <f>IF(ALL!$V265="XX",ALL!W265,"")</f>
        <v>0</v>
      </c>
      <c r="X94" s="2" t="str">
        <f>IF(ALL!$V265="XX",ALL!X265,"")</f>
        <v>Sd</v>
      </c>
      <c r="Y94" s="2">
        <f>IF(ALL!$V265="XX",ALL!Y265,"")</f>
        <v>50</v>
      </c>
      <c r="Z94" s="2">
        <f>IF(ALL!$V265="XX",ALL!Z265,"")</f>
        <v>0</v>
      </c>
      <c r="AA94" s="2">
        <f>IF(ALL!$V265="XX",ALL!AA265,"")</f>
        <v>0</v>
      </c>
      <c r="AB94" s="2">
        <f>IF(ALL!$V265="XX",ALL!AB265,"")</f>
        <v>0</v>
      </c>
      <c r="AC94">
        <f>IF(ALL!$V265="XX",ALL!AC265,"")</f>
        <v>0</v>
      </c>
    </row>
    <row r="95" spans="1:29" x14ac:dyDescent="0.25">
      <c r="A95" s="2">
        <f>IF(ALL!$V217="XX",ALL!A217,"")</f>
        <v>19</v>
      </c>
      <c r="B95" s="1" t="str">
        <f>IF(ALL!$V217="XX",ALL!B217,"")</f>
        <v>Eastern Neck, Marylands, USA (Chesapeake Bay)</v>
      </c>
      <c r="C95" s="24">
        <f>IF(ALL!$V217="XX",ALL!C217,"")</f>
        <v>39.032499999999999</v>
      </c>
      <c r="D95" s="24">
        <f>IF(ALL!$V217="XX",ALL!D217,"")</f>
        <v>-76.24111111111111</v>
      </c>
      <c r="E95" s="2">
        <f>IF(ALL!$V217="XX",ALL!E217,"")</f>
        <v>0</v>
      </c>
      <c r="F95" s="2">
        <f>IF(ALL!$V217="XX",ALL!F217,"")</f>
        <v>0</v>
      </c>
      <c r="G95" t="str">
        <f>IF(ALL!$V217="XX",ALL!G217,"")</f>
        <v>USA-Atlantic</v>
      </c>
      <c r="H95" s="26">
        <f>IF(ALL!$V217="XX",ALL!H217,"")</f>
        <v>31</v>
      </c>
      <c r="I95" s="26">
        <f>IF(ALL!$V217="XX",ALL!I217,"")</f>
        <v>39.5</v>
      </c>
      <c r="J95" s="26">
        <f>IF(ALL!$V217="XX",ALL!J217,"")</f>
        <v>10</v>
      </c>
      <c r="K95" s="26">
        <f>IF(ALL!$V217="XX",ALL!K217,"")</f>
        <v>0</v>
      </c>
      <c r="L95" s="4">
        <f>IF(ALL!$V217="XX",ALL!L217,"")</f>
        <v>0.78481012658227844</v>
      </c>
      <c r="M95" s="4">
        <f>IF(ALL!$V217="XX",ALL!M217,"")</f>
        <v>0.25316455696202533</v>
      </c>
      <c r="N95" s="4">
        <f>IF(ALL!$V217="XX",ALL!N217,"")</f>
        <v>0.32258064516129031</v>
      </c>
      <c r="O95" s="4">
        <f>IF(ALL!$V217="XX",ALL!O217,"")</f>
        <v>0</v>
      </c>
      <c r="P95" s="4" t="str">
        <f>IF(ALL!$V217="XX",ALL!P217,"")</f>
        <v/>
      </c>
      <c r="Q95" s="2" t="str">
        <f>IF(ALL!$V217="XX",ALL!Q217,"")</f>
        <v xml:space="preserve"> X</v>
      </c>
      <c r="R95" s="2">
        <f>IF(ALL!$V217="XX",ALL!R217,"")</f>
        <v>0</v>
      </c>
      <c r="S95" s="2">
        <f>IF(ALL!$V217="XX",ALL!S217,"")</f>
        <v>0</v>
      </c>
      <c r="T95" s="2">
        <f>IF(ALL!$V217="XX",ALL!T217,"")</f>
        <v>0</v>
      </c>
      <c r="U95" s="2">
        <f>IF(ALL!$V217="XX",ALL!U217,"")</f>
        <v>0</v>
      </c>
      <c r="V95" s="2" t="str">
        <f>IF(ALL!$V217="XX",ALL!V217,"")</f>
        <v>XX</v>
      </c>
      <c r="W95" s="2">
        <f>IF(ALL!$V217="XX",ALL!W217,"")</f>
        <v>0</v>
      </c>
      <c r="X95" s="2" t="str">
        <f>IF(ALL!$V217="XX",ALL!X217,"")</f>
        <v>Sd</v>
      </c>
      <c r="Y95" s="2">
        <f>IF(ALL!$V217="XX",ALL!Y217,"")</f>
        <v>20</v>
      </c>
      <c r="Z95" s="2">
        <f>IF(ALL!$V217="XX",ALL!Z217,"")</f>
        <v>0</v>
      </c>
      <c r="AA95" s="2">
        <f>IF(ALL!$V217="XX",ALL!AA217,"")</f>
        <v>0</v>
      </c>
      <c r="AB95" s="2" t="str">
        <f>IF(ALL!$V217="XX",ALL!AB217,"")</f>
        <v>X</v>
      </c>
      <c r="AC95">
        <f>IF(ALL!$V217="XX",ALL!AC217,"")</f>
        <v>0</v>
      </c>
    </row>
    <row r="96" spans="1:29" x14ac:dyDescent="0.25">
      <c r="A96" s="2">
        <f>IF(ALL!$V197="XX",ALL!A197,"")</f>
        <v>5</v>
      </c>
      <c r="B96" s="1" t="str">
        <f>IF(ALL!$V197="XX",ALL!B197,"")</f>
        <v>Central Tel Aviv Coast, Israel</v>
      </c>
      <c r="C96" s="24">
        <f>IF(ALL!$V197="XX",ALL!C197,"")</f>
        <v>32.073888888888895</v>
      </c>
      <c r="D96" s="24">
        <f>IF(ALL!$V197="XX",ALL!D197,"")</f>
        <v>34.761388888888888</v>
      </c>
      <c r="E96" s="2">
        <f>IF(ALL!$V197="XX",ALL!E197,"")</f>
        <v>0</v>
      </c>
      <c r="F96" s="2">
        <f>IF(ALL!$V197="XX",ALL!F197,"")</f>
        <v>0</v>
      </c>
      <c r="G96" t="str">
        <f>IF(ALL!$V197="XX",ALL!G197,"")</f>
        <v>Israel</v>
      </c>
      <c r="H96" s="26">
        <f>IF(ALL!$V197="XX",ALL!H197,"")</f>
        <v>130</v>
      </c>
      <c r="I96" s="26">
        <f>IF(ALL!$V197="XX",ALL!I197,"")</f>
        <v>257.14285714285717</v>
      </c>
      <c r="J96" s="26">
        <f>IF(ALL!$V197="XX",ALL!J197,"")</f>
        <v>80</v>
      </c>
      <c r="K96" s="26">
        <f>IF(ALL!$V197="XX",ALL!K197,"")</f>
        <v>90.507142857142895</v>
      </c>
      <c r="L96" s="4">
        <f>IF(ALL!$V197="XX",ALL!L197,"")</f>
        <v>0.50555555555555554</v>
      </c>
      <c r="M96" s="4">
        <f>IF(ALL!$V197="XX",ALL!M197,"")</f>
        <v>0.31111111111111106</v>
      </c>
      <c r="N96" s="4">
        <f>IF(ALL!$V197="XX",ALL!N197,"")</f>
        <v>0.61538461538461542</v>
      </c>
      <c r="O96" s="4">
        <f>IF(ALL!$V197="XX",ALL!O197,"")</f>
        <v>1.1313392857142861</v>
      </c>
      <c r="P96" s="4">
        <f>IF(ALL!$V197="XX",ALL!P197,"")</f>
        <v>0.35197222222222235</v>
      </c>
      <c r="Q96" s="2">
        <f>IF(ALL!$V197="XX",ALL!Q197,"")</f>
        <v>0</v>
      </c>
      <c r="R96" s="2">
        <f>IF(ALL!$V197="XX",ALL!R197,"")</f>
        <v>0</v>
      </c>
      <c r="S96" s="2">
        <f>IF(ALL!$V197="XX",ALL!S197,"")</f>
        <v>0</v>
      </c>
      <c r="T96" s="2" t="str">
        <f>IF(ALL!$V197="XX",ALL!T197,"")</f>
        <v>X</v>
      </c>
      <c r="U96" s="2">
        <f>IF(ALL!$V197="XX",ALL!U197,"")</f>
        <v>0</v>
      </c>
      <c r="V96" s="2" t="str">
        <f>IF(ALL!$V197="XX",ALL!V197,"")</f>
        <v>XX</v>
      </c>
      <c r="W96" s="2">
        <f>IF(ALL!$V197="XX",ALL!W197,"")</f>
        <v>0</v>
      </c>
      <c r="X96" s="2" t="str">
        <f>IF(ALL!$V197="XX",ALL!X197,"")</f>
        <v>Sd</v>
      </c>
      <c r="Y96" s="2">
        <f>IF(ALL!$V197="XX",ALL!Y197,"")</f>
        <v>19</v>
      </c>
      <c r="Z96" s="2">
        <f>IF(ALL!$V197="XX",ALL!Z197,"")</f>
        <v>0</v>
      </c>
      <c r="AA96" s="2">
        <f>IF(ALL!$V197="XX",ALL!AA197,"")</f>
        <v>0</v>
      </c>
      <c r="AB96" s="2">
        <f>IF(ALL!$V197="XX",ALL!AB197,"")</f>
        <v>0</v>
      </c>
      <c r="AC96">
        <f>IF(ALL!$V197="XX",ALL!AC197,"")</f>
        <v>0</v>
      </c>
    </row>
    <row r="97" spans="1:29" x14ac:dyDescent="0.25">
      <c r="A97" s="2">
        <f>IF(ALL!$V198="XX",ALL!A198,"")</f>
        <v>6</v>
      </c>
      <c r="B97" s="1" t="str">
        <f>IF(ALL!$V198="XX",ALL!B198,"")</f>
        <v>Herzliya, Israel</v>
      </c>
      <c r="C97" s="24">
        <f>IF(ALL!$V198="XX",ALL!C198,"")</f>
        <v>32.167777777777772</v>
      </c>
      <c r="D97" s="24">
        <f>IF(ALL!$V198="XX",ALL!D198,"")</f>
        <v>34.798888888888889</v>
      </c>
      <c r="E97" s="2">
        <f>IF(ALL!$V198="XX",ALL!E198,"")</f>
        <v>0</v>
      </c>
      <c r="F97" s="2">
        <f>IF(ALL!$V198="XX",ALL!F198,"")</f>
        <v>0</v>
      </c>
      <c r="G97" t="str">
        <f>IF(ALL!$V198="XX",ALL!G198,"")</f>
        <v>Israel</v>
      </c>
      <c r="H97" s="26">
        <f>IF(ALL!$V198="XX",ALL!H198,"")</f>
        <v>111.66666666666667</v>
      </c>
      <c r="I97" s="26">
        <f>IF(ALL!$V198="XX",ALL!I198,"")</f>
        <v>200</v>
      </c>
      <c r="J97" s="26">
        <f>IF(ALL!$V198="XX",ALL!J198,"")</f>
        <v>70</v>
      </c>
      <c r="K97" s="26">
        <f>IF(ALL!$V198="XX",ALL!K198,"")</f>
        <v>74.596666666666664</v>
      </c>
      <c r="L97" s="4">
        <f>IF(ALL!$V198="XX",ALL!L198,"")</f>
        <v>0.55833333333333335</v>
      </c>
      <c r="M97" s="4">
        <f>IF(ALL!$V198="XX",ALL!M198,"")</f>
        <v>0.35</v>
      </c>
      <c r="N97" s="4">
        <f>IF(ALL!$V198="XX",ALL!N198,"")</f>
        <v>0.62686567164179097</v>
      </c>
      <c r="O97" s="4">
        <f>IF(ALL!$V198="XX",ALL!O198,"")</f>
        <v>1.0656666666666665</v>
      </c>
      <c r="P97" s="4">
        <f>IF(ALL!$V198="XX",ALL!P198,"")</f>
        <v>0.37298333333333333</v>
      </c>
      <c r="Q97" s="2">
        <f>IF(ALL!$V198="XX",ALL!Q198,"")</f>
        <v>0</v>
      </c>
      <c r="R97" s="2">
        <f>IF(ALL!$V198="XX",ALL!R198,"")</f>
        <v>0</v>
      </c>
      <c r="S97" s="2">
        <f>IF(ALL!$V198="XX",ALL!S198,"")</f>
        <v>0</v>
      </c>
      <c r="T97" s="2" t="str">
        <f>IF(ALL!$V198="XX",ALL!T198,"")</f>
        <v>X</v>
      </c>
      <c r="U97" s="2">
        <f>IF(ALL!$V198="XX",ALL!U198,"")</f>
        <v>0</v>
      </c>
      <c r="V97" s="2" t="str">
        <f>IF(ALL!$V198="XX",ALL!V198,"")</f>
        <v>XX</v>
      </c>
      <c r="W97" s="2">
        <f>IF(ALL!$V198="XX",ALL!W198,"")</f>
        <v>0</v>
      </c>
      <c r="X97" s="2" t="str">
        <f>IF(ALL!$V198="XX",ALL!X198,"")</f>
        <v>Sd</v>
      </c>
      <c r="Y97" s="2">
        <f>IF(ALL!$V198="XX",ALL!Y198,"")</f>
        <v>15</v>
      </c>
      <c r="Z97" s="2">
        <f>IF(ALL!$V198="XX",ALL!Z198,"")</f>
        <v>0</v>
      </c>
      <c r="AA97" s="2">
        <f>IF(ALL!$V198="XX",ALL!AA198,"")</f>
        <v>0</v>
      </c>
      <c r="AB97" s="2">
        <f>IF(ALL!$V198="XX",ALL!AB198,"")</f>
        <v>0</v>
      </c>
      <c r="AC97">
        <f>IF(ALL!$V198="XX",ALL!AC198,"")</f>
        <v>0</v>
      </c>
    </row>
    <row r="98" spans="1:29" x14ac:dyDescent="0.25">
      <c r="A98" s="2" t="str">
        <f>IF(ALL!$V200="XX",ALL!A200,"")</f>
        <v>7A</v>
      </c>
      <c r="B98" s="1" t="str">
        <f>IF(ALL!$V200="XX",ALL!B200,"")</f>
        <v>Kaike, Japan</v>
      </c>
      <c r="C98" s="24">
        <f>IF(ALL!$V200="XX",ALL!C200,"")</f>
        <v>35.459444444444451</v>
      </c>
      <c r="D98" s="24">
        <f>IF(ALL!$V200="XX",ALL!D200,"")</f>
        <v>133.35472222222222</v>
      </c>
      <c r="E98" s="2">
        <f>IF(ALL!$V200="XX",ALL!E200,"")</f>
        <v>0</v>
      </c>
      <c r="F98" s="2">
        <f>IF(ALL!$V200="XX",ALL!F200,"")</f>
        <v>0</v>
      </c>
      <c r="G98" t="str">
        <f>IF(ALL!$V200="XX",ALL!G200,"")</f>
        <v>Japan</v>
      </c>
      <c r="H98" s="26">
        <f>IF(ALL!$V200="XX",ALL!H200,"")</f>
        <v>150</v>
      </c>
      <c r="I98" s="26">
        <f>IF(ALL!$V200="XX",ALL!I200,"")</f>
        <v>150</v>
      </c>
      <c r="J98" s="26">
        <f>IF(ALL!$V200="XX",ALL!J200,"")</f>
        <v>55</v>
      </c>
      <c r="K98" s="26">
        <f>IF(ALL!$V200="XX",ALL!K200,"")</f>
        <v>62.011136363636361</v>
      </c>
      <c r="L98" s="4">
        <f>IF(ALL!$V200="XX",ALL!L200,"")</f>
        <v>1</v>
      </c>
      <c r="M98" s="4">
        <f>IF(ALL!$V200="XX",ALL!M200,"")</f>
        <v>0.36666666666666664</v>
      </c>
      <c r="N98" s="4">
        <f>IF(ALL!$V200="XX",ALL!N200,"")</f>
        <v>0.36666666666666664</v>
      </c>
      <c r="O98" s="4">
        <f>IF(ALL!$V200="XX",ALL!O200,"")</f>
        <v>1.1274752066115703</v>
      </c>
      <c r="P98" s="4">
        <f>IF(ALL!$V200="XX",ALL!P200,"")</f>
        <v>0.41340757575757575</v>
      </c>
      <c r="Q98" s="2">
        <f>IF(ALL!$V200="XX",ALL!Q200,"")</f>
        <v>0</v>
      </c>
      <c r="R98" s="2">
        <f>IF(ALL!$V200="XX",ALL!R200,"")</f>
        <v>0</v>
      </c>
      <c r="S98" s="2">
        <f>IF(ALL!$V200="XX",ALL!S200,"")</f>
        <v>0</v>
      </c>
      <c r="T98" s="2" t="str">
        <f>IF(ALL!$V200="XX",ALL!T200,"")</f>
        <v>X</v>
      </c>
      <c r="U98" s="2">
        <f>IF(ALL!$V200="XX",ALL!U200,"")</f>
        <v>0</v>
      </c>
      <c r="V98" s="2" t="str">
        <f>IF(ALL!$V200="XX",ALL!V200,"")</f>
        <v>XX</v>
      </c>
      <c r="W98" s="2">
        <f>IF(ALL!$V200="XX",ALL!W200,"")</f>
        <v>0</v>
      </c>
      <c r="X98" s="2" t="str">
        <f>IF(ALL!$V200="XX",ALL!X200,"")</f>
        <v>Sd</v>
      </c>
      <c r="Y98" s="2">
        <f>IF(ALL!$V200="XX",ALL!Y200,"")</f>
        <v>283</v>
      </c>
      <c r="Z98" s="2">
        <f>IF(ALL!$V200="XX",ALL!Z200,"")</f>
        <v>0</v>
      </c>
      <c r="AA98" s="2">
        <f>IF(ALL!$V200="XX",ALL!AA200,"")</f>
        <v>0</v>
      </c>
      <c r="AB98" s="2">
        <f>IF(ALL!$V200="XX",ALL!AB200,"")</f>
        <v>0</v>
      </c>
      <c r="AC98">
        <f>IF(ALL!$V200="XX",ALL!AC200,"")</f>
        <v>0</v>
      </c>
    </row>
    <row r="99" spans="1:29" x14ac:dyDescent="0.25">
      <c r="A99" s="2">
        <f>IF(ALL!$V201="XX",ALL!A201,"")</f>
        <v>8</v>
      </c>
      <c r="B99" s="1" t="str">
        <f>IF(ALL!$V201="XX",ALL!B201,"")</f>
        <v>Sea Palling, Norfolk, UK</v>
      </c>
      <c r="C99" s="24">
        <f>IF(ALL!$V201="XX",ALL!C201,"")</f>
        <v>52.7879</v>
      </c>
      <c r="D99" s="24">
        <f>IF(ALL!$V201="XX",ALL!D201,"")</f>
        <v>1.6094999999999999</v>
      </c>
      <c r="E99" s="2">
        <f>IF(ALL!$V201="XX",ALL!E201,"")</f>
        <v>0</v>
      </c>
      <c r="F99" s="2">
        <f>IF(ALL!$V201="XX",ALL!F201,"")</f>
        <v>0</v>
      </c>
      <c r="G99" t="str">
        <f>IF(ALL!$V201="XX",ALL!G201,"")</f>
        <v>UK</v>
      </c>
      <c r="H99" s="26">
        <f>IF(ALL!$V201="XX",ALL!H201,"")</f>
        <v>160</v>
      </c>
      <c r="I99" s="26">
        <f>IF(ALL!$V201="XX",ALL!I201,"")</f>
        <v>250</v>
      </c>
      <c r="J99" s="26">
        <f>IF(ALL!$V201="XX",ALL!J201,"")</f>
        <v>70</v>
      </c>
      <c r="K99" s="26">
        <f>IF(ALL!$V201="XX",ALL!K201,"")</f>
        <v>70</v>
      </c>
      <c r="L99" s="4">
        <f>IF(ALL!$V201="XX",ALL!L201,"")</f>
        <v>0.64</v>
      </c>
      <c r="M99" s="4">
        <f>IF(ALL!$V201="XX",ALL!M201,"")</f>
        <v>0.28000000000000003</v>
      </c>
      <c r="N99" s="4">
        <f>IF(ALL!$V201="XX",ALL!N201,"")</f>
        <v>0.4375</v>
      </c>
      <c r="O99" s="4">
        <f>IF(ALL!$V201="XX",ALL!O201,"")</f>
        <v>1</v>
      </c>
      <c r="P99" s="4">
        <f>IF(ALL!$V201="XX",ALL!P201,"")</f>
        <v>0.28000000000000003</v>
      </c>
      <c r="Q99" s="2">
        <f>IF(ALL!$V201="XX",ALL!Q201,"")</f>
        <v>0</v>
      </c>
      <c r="R99" s="2">
        <f>IF(ALL!$V201="XX",ALL!R201,"")</f>
        <v>0</v>
      </c>
      <c r="S99" s="2">
        <f>IF(ALL!$V201="XX",ALL!S201,"")</f>
        <v>0</v>
      </c>
      <c r="T99" s="2" t="str">
        <f>IF(ALL!$V201="XX",ALL!T201,"")</f>
        <v>X</v>
      </c>
      <c r="U99" s="2">
        <f>IF(ALL!$V201="XX",ALL!U201,"")</f>
        <v>0</v>
      </c>
      <c r="V99" s="2" t="str">
        <f>IF(ALL!$V201="XX",ALL!V201,"")</f>
        <v>XX</v>
      </c>
      <c r="W99" s="2">
        <f>IF(ALL!$V201="XX",ALL!W201,"")</f>
        <v>0</v>
      </c>
      <c r="X99" s="2" t="str">
        <f>IF(ALL!$V201="XX",ALL!X201,"")</f>
        <v>Sd</v>
      </c>
      <c r="Y99" s="2">
        <f>IF(ALL!$V201="XX",ALL!Y201,"")</f>
        <v>127</v>
      </c>
      <c r="Z99" s="2">
        <f>IF(ALL!$V201="XX",ALL!Z201,"")</f>
        <v>0</v>
      </c>
      <c r="AA99" s="2">
        <f>IF(ALL!$V201="XX",ALL!AA201,"")</f>
        <v>0</v>
      </c>
      <c r="AB99" s="2">
        <f>IF(ALL!$V201="XX",ALL!AB201,"")</f>
        <v>0</v>
      </c>
      <c r="AC99">
        <f>IF(ALL!$V201="XX",ALL!AC201,"")</f>
        <v>0</v>
      </c>
    </row>
    <row r="100" spans="1:29" x14ac:dyDescent="0.25">
      <c r="A100" s="2">
        <f>IF(ALL!$V203="XX",ALL!A203,"")</f>
        <v>9</v>
      </c>
      <c r="B100" s="1" t="str">
        <f>IF(ALL!$V203="XX",ALL!B203,"")</f>
        <v>Elmer, West Sussex, UK</v>
      </c>
      <c r="C100" s="24">
        <f>IF(ALL!$V203="XX",ALL!C203,"")</f>
        <v>50.791111111111107</v>
      </c>
      <c r="D100" s="24">
        <f>IF(ALL!$V203="XX",ALL!D203,"")</f>
        <v>-0.60305555555555557</v>
      </c>
      <c r="E100" s="2">
        <f>IF(ALL!$V203="XX",ALL!E203,"")</f>
        <v>0</v>
      </c>
      <c r="F100" s="2">
        <f>IF(ALL!$V203="XX",ALL!F203,"")</f>
        <v>0</v>
      </c>
      <c r="G100" t="str">
        <f>IF(ALL!$V203="XX",ALL!G203,"")</f>
        <v>UK</v>
      </c>
      <c r="H100" s="26">
        <f>IF(ALL!$V203="XX",ALL!H203,"")</f>
        <v>160</v>
      </c>
      <c r="I100" s="26">
        <f>IF(ALL!$V203="XX",ALL!I203,"")</f>
        <v>120</v>
      </c>
      <c r="J100" s="26">
        <f>IF(ALL!$V203="XX",ALL!J203,"")</f>
        <v>50</v>
      </c>
      <c r="K100" s="26">
        <f>IF(ALL!$V203="XX",ALL!K203,"")</f>
        <v>60</v>
      </c>
      <c r="L100" s="4">
        <f>IF(ALL!$V203="XX",ALL!L203,"")</f>
        <v>1.3333333333333333</v>
      </c>
      <c r="M100" s="4">
        <f>IF(ALL!$V203="XX",ALL!M203,"")</f>
        <v>0.41666666666666669</v>
      </c>
      <c r="N100" s="4">
        <f>IF(ALL!$V203="XX",ALL!N203,"")</f>
        <v>0.3125</v>
      </c>
      <c r="O100" s="4">
        <f>IF(ALL!$V203="XX",ALL!O203,"")</f>
        <v>1.2</v>
      </c>
      <c r="P100" s="4">
        <f>IF(ALL!$V203="XX",ALL!P203,"")</f>
        <v>0.5</v>
      </c>
      <c r="Q100" s="2">
        <f>IF(ALL!$V203="XX",ALL!Q203,"")</f>
        <v>0</v>
      </c>
      <c r="R100" s="2">
        <f>IF(ALL!$V203="XX",ALL!R203,"")</f>
        <v>0</v>
      </c>
      <c r="S100" s="2">
        <f>IF(ALL!$V203="XX",ALL!S203,"")</f>
        <v>0</v>
      </c>
      <c r="T100" s="2" t="str">
        <f>IF(ALL!$V203="XX",ALL!T203,"")</f>
        <v>X</v>
      </c>
      <c r="U100" s="2">
        <f>IF(ALL!$V203="XX",ALL!U203,"")</f>
        <v>0</v>
      </c>
      <c r="V100" s="2" t="str">
        <f>IF(ALL!$V203="XX",ALL!V203,"")</f>
        <v>XX</v>
      </c>
      <c r="W100" s="2">
        <f>IF(ALL!$V203="XX",ALL!W203,"")</f>
        <v>0</v>
      </c>
      <c r="X100" s="2" t="str">
        <f>IF(ALL!$V203="XX",ALL!X203,"")</f>
        <v>Sd</v>
      </c>
      <c r="Y100" s="2">
        <f>IF(ALL!$V203="XX",ALL!Y203,"")</f>
        <v>88</v>
      </c>
      <c r="Z100" s="2">
        <f>IF(ALL!$V203="XX",ALL!Z203,"")</f>
        <v>0</v>
      </c>
      <c r="AA100" s="2">
        <f>IF(ALL!$V203="XX",ALL!AA203,"")</f>
        <v>0</v>
      </c>
      <c r="AB100" s="2">
        <f>IF(ALL!$V203="XX",ALL!AB203,"")</f>
        <v>0</v>
      </c>
      <c r="AC100" t="str">
        <f>IF(ALL!$V203="XX",ALL!AC203,"")</f>
        <v>D50 = 0.115 mm</v>
      </c>
    </row>
    <row r="101" spans="1:29" x14ac:dyDescent="0.25">
      <c r="A101" s="2" t="str">
        <f>IF(ALL!$V204="XX",ALL!A204,"")</f>
        <v>9A</v>
      </c>
      <c r="B101" s="1" t="str">
        <f>IF(ALL!$V204="XX",ALL!B204,"")</f>
        <v>Elmer, West Sussex, UK</v>
      </c>
      <c r="C101" s="24">
        <f>IF(ALL!$V204="XX",ALL!C204,"")</f>
        <v>50.790900000000001</v>
      </c>
      <c r="D101" s="24">
        <f>IF(ALL!$V204="XX",ALL!D204,"")</f>
        <v>-0.61040000000000005</v>
      </c>
      <c r="E101" s="2">
        <f>IF(ALL!$V204="XX",ALL!E204,"")</f>
        <v>0</v>
      </c>
      <c r="F101" s="2">
        <f>IF(ALL!$V204="XX",ALL!F204,"")</f>
        <v>0</v>
      </c>
      <c r="G101" t="str">
        <f>IF(ALL!$V204="XX",ALL!G204,"")</f>
        <v>UK</v>
      </c>
      <c r="H101" s="26">
        <f>IF(ALL!$V204="XX",ALL!H204,"")</f>
        <v>105</v>
      </c>
      <c r="I101" s="26">
        <f>IF(ALL!$V204="XX",ALL!I204,"")</f>
        <v>110</v>
      </c>
      <c r="J101" s="26">
        <f>IF(ALL!$V204="XX",ALL!J204,"")</f>
        <v>60</v>
      </c>
      <c r="K101" s="26">
        <f>IF(ALL!$V204="XX",ALL!K204,"")</f>
        <v>40</v>
      </c>
      <c r="L101" s="4">
        <f>IF(ALL!$V204="XX",ALL!L204,"")</f>
        <v>0.95454545454545459</v>
      </c>
      <c r="M101" s="4">
        <f>IF(ALL!$V204="XX",ALL!M204,"")</f>
        <v>0.54545454545454541</v>
      </c>
      <c r="N101" s="4">
        <f>IF(ALL!$V204="XX",ALL!N204,"")</f>
        <v>0.5714285714285714</v>
      </c>
      <c r="O101" s="4">
        <f>IF(ALL!$V204="XX",ALL!O204,"")</f>
        <v>0.66666666666666663</v>
      </c>
      <c r="P101" s="4">
        <f>IF(ALL!$V204="XX",ALL!P204,"")</f>
        <v>0.36363636363636365</v>
      </c>
      <c r="Q101" s="2">
        <f>IF(ALL!$V204="XX",ALL!Q204,"")</f>
        <v>0</v>
      </c>
      <c r="R101" s="2">
        <f>IF(ALL!$V204="XX",ALL!R204,"")</f>
        <v>0</v>
      </c>
      <c r="S101" s="2">
        <f>IF(ALL!$V204="XX",ALL!S204,"")</f>
        <v>0</v>
      </c>
      <c r="T101" s="2" t="str">
        <f>IF(ALL!$V204="XX",ALL!T204,"")</f>
        <v>X</v>
      </c>
      <c r="U101" s="2">
        <f>IF(ALL!$V204="XX",ALL!U204,"")</f>
        <v>0</v>
      </c>
      <c r="V101" s="2" t="str">
        <f>IF(ALL!$V204="XX",ALL!V204,"")</f>
        <v>XX</v>
      </c>
      <c r="W101" s="2">
        <f>IF(ALL!$V204="XX",ALL!W204,"")</f>
        <v>0</v>
      </c>
      <c r="X101" s="2" t="str">
        <f>IF(ALL!$V204="XX",ALL!X204,"")</f>
        <v>Sd</v>
      </c>
      <c r="Y101" s="2">
        <f>IF(ALL!$V204="XX",ALL!Y204,"")</f>
        <v>88</v>
      </c>
      <c r="Z101" s="2">
        <f>IF(ALL!$V204="XX",ALL!Z204,"")</f>
        <v>0</v>
      </c>
      <c r="AA101" s="2">
        <f>IF(ALL!$V204="XX",ALL!AA204,"")</f>
        <v>0</v>
      </c>
      <c r="AB101" s="2">
        <f>IF(ALL!$V204="XX",ALL!AB204,"")</f>
        <v>0</v>
      </c>
      <c r="AC101">
        <f>IF(ALL!$V204="XX",ALL!AC204,"")</f>
        <v>0</v>
      </c>
    </row>
    <row r="102" spans="1:29" x14ac:dyDescent="0.25">
      <c r="A102" s="2">
        <f>IF(ALL!$V209="XX",ALL!A209,"")</f>
        <v>13</v>
      </c>
      <c r="B102" s="1" t="str">
        <f>IF(ALL!$V209="XX",ALL!B209,"")</f>
        <v xml:space="preserve">Winthrop Beach, MA, USA </v>
      </c>
      <c r="C102" s="24">
        <f>IF(ALL!$V209="XX",ALL!C209,"")</f>
        <v>42.374166666666667</v>
      </c>
      <c r="D102" s="24">
        <f>IF(ALL!$V209="XX",ALL!D209,"")</f>
        <v>-70.968611111111116</v>
      </c>
      <c r="E102" s="2">
        <f>IF(ALL!$V209="XX",ALL!E209,"")</f>
        <v>0</v>
      </c>
      <c r="F102" s="2">
        <f>IF(ALL!$V209="XX",ALL!F209,"")</f>
        <v>0</v>
      </c>
      <c r="G102" t="str">
        <f>IF(ALL!$V209="XX",ALL!G209,"")</f>
        <v>USA-Atlantic</v>
      </c>
      <c r="H102" s="26">
        <f>IF(ALL!$V209="XX",ALL!H209,"")</f>
        <v>670</v>
      </c>
      <c r="I102" s="26">
        <f>IF(ALL!$V209="XX",ALL!I209,"")</f>
        <v>350</v>
      </c>
      <c r="J102" s="26">
        <f>IF(ALL!$V209="XX",ALL!J209,"")</f>
        <v>400</v>
      </c>
      <c r="K102" s="26">
        <f>IF(ALL!$V209="XX",ALL!K209,"")</f>
        <v>150</v>
      </c>
      <c r="L102" s="4">
        <f>IF(ALL!$V209="XX",ALL!L209,"")</f>
        <v>1.9142857142857144</v>
      </c>
      <c r="M102" s="4">
        <f>IF(ALL!$V209="XX",ALL!M209,"")</f>
        <v>1.1428571428571428</v>
      </c>
      <c r="N102" s="4">
        <f>IF(ALL!$V209="XX",ALL!N209,"")</f>
        <v>0.59701492537313428</v>
      </c>
      <c r="O102" s="4">
        <f>IF(ALL!$V209="XX",ALL!O209,"")</f>
        <v>0.375</v>
      </c>
      <c r="P102" s="4">
        <f>IF(ALL!$V209="XX",ALL!P209,"")</f>
        <v>0.42857142857142855</v>
      </c>
      <c r="Q102" s="2">
        <f>IF(ALL!$V209="XX",ALL!Q209,"")</f>
        <v>0</v>
      </c>
      <c r="R102" s="2">
        <f>IF(ALL!$V209="XX",ALL!R209,"")</f>
        <v>0</v>
      </c>
      <c r="S102" s="2">
        <f>IF(ALL!$V209="XX",ALL!S209,"")</f>
        <v>0</v>
      </c>
      <c r="T102" s="2" t="str">
        <f>IF(ALL!$V209="XX",ALL!T209,"")</f>
        <v>X</v>
      </c>
      <c r="U102" s="2">
        <f>IF(ALL!$V209="XX",ALL!U209,"")</f>
        <v>0</v>
      </c>
      <c r="V102" s="2" t="str">
        <f>IF(ALL!$V209="XX",ALL!V209,"")</f>
        <v>XX</v>
      </c>
      <c r="W102" s="2">
        <f>IF(ALL!$V209="XX",ALL!W209,"")</f>
        <v>0</v>
      </c>
      <c r="X102" s="2" t="str">
        <f>IF(ALL!$V209="XX",ALL!X209,"")</f>
        <v>Sd</v>
      </c>
      <c r="Y102" s="2">
        <f>IF(ALL!$V209="XX",ALL!Y209,"")</f>
        <v>336</v>
      </c>
      <c r="Z102" s="2">
        <f>IF(ALL!$V209="XX",ALL!Z209,"")</f>
        <v>0</v>
      </c>
      <c r="AA102" s="2">
        <f>IF(ALL!$V209="XX",ALL!AA209,"")</f>
        <v>0</v>
      </c>
      <c r="AB102" s="2">
        <f>IF(ALL!$V209="XX",ALL!AB209,"")</f>
        <v>0</v>
      </c>
      <c r="AC102" t="str">
        <f>IF(ALL!$V209="XX",ALL!AC209,"")</f>
        <v xml:space="preserve">5 detached breakwaters with small gaps forming a single structure </v>
      </c>
    </row>
    <row r="103" spans="1:29" x14ac:dyDescent="0.25">
      <c r="A103" s="2">
        <f>IF(ALL!$V214="XX",ALL!A214,"")</f>
        <v>17</v>
      </c>
      <c r="B103" s="1" t="str">
        <f>IF(ALL!$V214="XX",ALL!B214,"")</f>
        <v>Elk Neck state Park, Maryland, USA (Chesapeake Bay)</v>
      </c>
      <c r="C103" s="24">
        <f>IF(ALL!$V214="XX",ALL!C214,"")</f>
        <v>39.450000000000003</v>
      </c>
      <c r="D103" s="24">
        <f>IF(ALL!$V214="XX",ALL!D214,"")</f>
        <v>-76.002222222222215</v>
      </c>
      <c r="E103" s="2">
        <f>IF(ALL!$V214="XX",ALL!E214,"")</f>
        <v>0</v>
      </c>
      <c r="F103" s="2">
        <f>IF(ALL!$V214="XX",ALL!F214,"")</f>
        <v>0</v>
      </c>
      <c r="G103" t="str">
        <f>IF(ALL!$V214="XX",ALL!G214,"")</f>
        <v>USA-Atlantic</v>
      </c>
      <c r="H103" s="26">
        <f>IF(ALL!$V214="XX",ALL!H214,"")</f>
        <v>15</v>
      </c>
      <c r="I103" s="26">
        <f>IF(ALL!$V214="XX",ALL!I214,"")</f>
        <v>15</v>
      </c>
      <c r="J103" s="26">
        <f>IF(ALL!$V214="XX",ALL!J214,"")</f>
        <v>15</v>
      </c>
      <c r="K103" s="26">
        <f>IF(ALL!$V214="XX",ALL!K214,"")</f>
        <v>1</v>
      </c>
      <c r="L103" s="4">
        <f>IF(ALL!$V214="XX",ALL!L214,"")</f>
        <v>1</v>
      </c>
      <c r="M103" s="4">
        <f>IF(ALL!$V214="XX",ALL!M214,"")</f>
        <v>1</v>
      </c>
      <c r="N103" s="4">
        <f>IF(ALL!$V214="XX",ALL!N214,"")</f>
        <v>1</v>
      </c>
      <c r="O103" s="4">
        <f>IF(ALL!$V214="XX",ALL!O214,"")</f>
        <v>6.6666666666666666E-2</v>
      </c>
      <c r="P103" s="4">
        <f>IF(ALL!$V214="XX",ALL!P214,"")</f>
        <v>6.6666666666666666E-2</v>
      </c>
      <c r="Q103" s="2">
        <f>IF(ALL!$V214="XX",ALL!Q214,"")</f>
        <v>0</v>
      </c>
      <c r="R103" s="2">
        <f>IF(ALL!$V214="XX",ALL!R214,"")</f>
        <v>0</v>
      </c>
      <c r="S103" s="2">
        <f>IF(ALL!$V214="XX",ALL!S214,"")</f>
        <v>0</v>
      </c>
      <c r="T103" s="2" t="str">
        <f>IF(ALL!$V214="XX",ALL!T214,"")</f>
        <v>X</v>
      </c>
      <c r="U103" s="2">
        <f>IF(ALL!$V214="XX",ALL!U214,"")</f>
        <v>0</v>
      </c>
      <c r="V103" s="2" t="str">
        <f>IF(ALL!$V214="XX",ALL!V214,"")</f>
        <v>XX</v>
      </c>
      <c r="W103" s="2">
        <f>IF(ALL!$V214="XX",ALL!W214,"")</f>
        <v>0</v>
      </c>
      <c r="X103" s="2" t="str">
        <f>IF(ALL!$V214="XX",ALL!X214,"")</f>
        <v>Sd</v>
      </c>
      <c r="Y103" s="2">
        <f>IF(ALL!$V214="XX",ALL!Y214,"")</f>
        <v>60</v>
      </c>
      <c r="Z103" s="2">
        <f>IF(ALL!$V214="XX",ALL!Z214,"")</f>
        <v>0</v>
      </c>
      <c r="AA103" s="2">
        <f>IF(ALL!$V214="XX",ALL!AA214,"")</f>
        <v>0</v>
      </c>
      <c r="AB103" s="2" t="str">
        <f>IF(ALL!$V214="XX",ALL!AB214,"")</f>
        <v>X</v>
      </c>
      <c r="AC103">
        <f>IF(ALL!$V214="XX",ALL!AC214,"")</f>
        <v>0</v>
      </c>
    </row>
    <row r="104" spans="1:29" x14ac:dyDescent="0.25">
      <c r="A104" s="2" t="str">
        <f>IF(ALL!$V218="XX",ALL!A218,"")</f>
        <v>19A</v>
      </c>
      <c r="B104" s="1" t="str">
        <f>IF(ALL!$V218="XX",ALL!B218,"")</f>
        <v>Eastern Neck, Marylands, USA (Chesapeake Bay)</v>
      </c>
      <c r="C104" s="24">
        <f>IF(ALL!$V218="XX",ALL!C218,"")</f>
        <v>39.032499999999999</v>
      </c>
      <c r="D104" s="24">
        <f>IF(ALL!$V218="XX",ALL!D218,"")</f>
        <v>-76.24111111111111</v>
      </c>
      <c r="E104" s="2">
        <f>IF(ALL!$V218="XX",ALL!E218,"")</f>
        <v>0</v>
      </c>
      <c r="F104" s="2">
        <f>IF(ALL!$V218="XX",ALL!F218,"")</f>
        <v>0</v>
      </c>
      <c r="G104" t="str">
        <f>IF(ALL!$V218="XX",ALL!G218,"")</f>
        <v>USA-Atlantic</v>
      </c>
      <c r="H104" s="26">
        <f>IF(ALL!$V218="XX",ALL!H218,"")</f>
        <v>31</v>
      </c>
      <c r="I104" s="26">
        <f>IF(ALL!$V218="XX",ALL!I218,"")</f>
        <v>39.5</v>
      </c>
      <c r="J104" s="26">
        <f>IF(ALL!$V218="XX",ALL!J218,"")</f>
        <v>20</v>
      </c>
      <c r="K104" s="26">
        <f>IF(ALL!$V218="XX",ALL!K218,"")</f>
        <v>15</v>
      </c>
      <c r="L104" s="4">
        <f>IF(ALL!$V218="XX",ALL!L218,"")</f>
        <v>0.78481012658227844</v>
      </c>
      <c r="M104" s="4">
        <f>IF(ALL!$V218="XX",ALL!M218,"")</f>
        <v>0.50632911392405067</v>
      </c>
      <c r="N104" s="4">
        <f>IF(ALL!$V218="XX",ALL!N218,"")</f>
        <v>0.64516129032258063</v>
      </c>
      <c r="O104" s="4">
        <f>IF(ALL!$V218="XX",ALL!O218,"")</f>
        <v>0.75</v>
      </c>
      <c r="P104" s="4">
        <f>IF(ALL!$V218="XX",ALL!P218,"")</f>
        <v>0.379746835443038</v>
      </c>
      <c r="Q104" s="2">
        <f>IF(ALL!$V218="XX",ALL!Q218,"")</f>
        <v>0</v>
      </c>
      <c r="R104" s="2">
        <f>IF(ALL!$V218="XX",ALL!R218,"")</f>
        <v>0</v>
      </c>
      <c r="S104" s="2">
        <f>IF(ALL!$V218="XX",ALL!S218,"")</f>
        <v>0</v>
      </c>
      <c r="T104" s="2" t="str">
        <f>IF(ALL!$V218="XX",ALL!T218,"")</f>
        <v>X</v>
      </c>
      <c r="U104" s="2">
        <f>IF(ALL!$V218="XX",ALL!U218,"")</f>
        <v>0</v>
      </c>
      <c r="V104" s="2" t="str">
        <f>IF(ALL!$V218="XX",ALL!V218,"")</f>
        <v>XX</v>
      </c>
      <c r="W104" s="2">
        <f>IF(ALL!$V218="XX",ALL!W218,"")</f>
        <v>0</v>
      </c>
      <c r="X104" s="2" t="str">
        <f>IF(ALL!$V218="XX",ALL!X218,"")</f>
        <v>Sd</v>
      </c>
      <c r="Y104" s="2">
        <f>IF(ALL!$V218="XX",ALL!Y218,"")</f>
        <v>20</v>
      </c>
      <c r="Z104" s="2">
        <f>IF(ALL!$V218="XX",ALL!Z218,"")</f>
        <v>0</v>
      </c>
      <c r="AA104" s="2">
        <f>IF(ALL!$V218="XX",ALL!AA218,"")</f>
        <v>0</v>
      </c>
      <c r="AB104" s="2" t="str">
        <f>IF(ALL!$V218="XX",ALL!AB218,"")</f>
        <v>X</v>
      </c>
      <c r="AC104">
        <f>IF(ALL!$V218="XX",ALL!AC218,"")</f>
        <v>0</v>
      </c>
    </row>
    <row r="105" spans="1:29" x14ac:dyDescent="0.25">
      <c r="A105" s="2">
        <f>IF(ALL!$V220="XX",ALL!A220,"")</f>
        <v>20</v>
      </c>
      <c r="B105" s="1" t="str">
        <f>IF(ALL!$V220="XX",ALL!B220,"")</f>
        <v>Bay Ridge, Maryland, USA (Chesapeake Bay)</v>
      </c>
      <c r="C105" s="24">
        <f>IF(ALL!$V220="XX",ALL!C220,"")</f>
        <v>38.93472222222222</v>
      </c>
      <c r="D105" s="24">
        <f>IF(ALL!$V220="XX",ALL!D220,"")</f>
        <v>-76.458611111111111</v>
      </c>
      <c r="E105" s="2">
        <f>IF(ALL!$V220="XX",ALL!E220,"")</f>
        <v>0</v>
      </c>
      <c r="F105" s="2">
        <f>IF(ALL!$V220="XX",ALL!F220,"")</f>
        <v>0</v>
      </c>
      <c r="G105" t="str">
        <f>IF(ALL!$V220="XX",ALL!G220,"")</f>
        <v>USA-Atlantic</v>
      </c>
      <c r="H105" s="26">
        <f>IF(ALL!$V220="XX",ALL!H220,"")</f>
        <v>31</v>
      </c>
      <c r="I105" s="26">
        <f>IF(ALL!$V220="XX",ALL!I220,"")</f>
        <v>42.7</v>
      </c>
      <c r="J105" s="26">
        <f>IF(ALL!$V220="XX",ALL!J220,"")</f>
        <v>18</v>
      </c>
      <c r="K105" s="26">
        <f>IF(ALL!$V220="XX",ALL!K220,"")</f>
        <v>13.056071428571434</v>
      </c>
      <c r="L105" s="4">
        <f>IF(ALL!$V220="XX",ALL!L220,"")</f>
        <v>0.7259953161592505</v>
      </c>
      <c r="M105" s="4">
        <f>IF(ALL!$V220="XX",ALL!M220,"")</f>
        <v>0.42154566744730676</v>
      </c>
      <c r="N105" s="4">
        <f>IF(ALL!$V220="XX",ALL!N220,"")</f>
        <v>0.58064516129032262</v>
      </c>
      <c r="O105" s="4">
        <f>IF(ALL!$V220="XX",ALL!O220,"")</f>
        <v>0.72533730158730192</v>
      </c>
      <c r="P105" s="4">
        <f>IF(ALL!$V220="XX",ALL!P220,"")</f>
        <v>0.30576279692204761</v>
      </c>
      <c r="Q105" s="2">
        <f>IF(ALL!$V220="XX",ALL!Q220,"")</f>
        <v>0</v>
      </c>
      <c r="R105" s="2">
        <f>IF(ALL!$V220="XX",ALL!R220,"")</f>
        <v>0</v>
      </c>
      <c r="S105" s="2">
        <f>IF(ALL!$V220="XX",ALL!S220,"")</f>
        <v>0</v>
      </c>
      <c r="T105" s="2" t="str">
        <f>IF(ALL!$V220="XX",ALL!T220,"")</f>
        <v>X</v>
      </c>
      <c r="U105" s="2">
        <f>IF(ALL!$V220="XX",ALL!U220,"")</f>
        <v>0</v>
      </c>
      <c r="V105" s="2" t="str">
        <f>IF(ALL!$V220="XX",ALL!V220,"")</f>
        <v>XX</v>
      </c>
      <c r="W105" s="2">
        <f>IF(ALL!$V220="XX",ALL!W220,"")</f>
        <v>0</v>
      </c>
      <c r="X105" s="2" t="str">
        <f>IF(ALL!$V220="XX",ALL!X220,"")</f>
        <v>Sd</v>
      </c>
      <c r="Y105" s="2">
        <f>IF(ALL!$V220="XX",ALL!Y220,"")</f>
        <v>39</v>
      </c>
      <c r="Z105" s="2">
        <f>IF(ALL!$V220="XX",ALL!Z220,"")</f>
        <v>0</v>
      </c>
      <c r="AA105" s="2">
        <f>IF(ALL!$V220="XX",ALL!AA220,"")</f>
        <v>0</v>
      </c>
      <c r="AB105" s="2" t="str">
        <f>IF(ALL!$V220="XX",ALL!AB220,"")</f>
        <v>X</v>
      </c>
      <c r="AC105" t="str">
        <f>IF(ALL!$V220="XX",ALL!AC220,"")</f>
        <v>D50 = 0.5 mm</v>
      </c>
    </row>
    <row r="106" spans="1:29" x14ac:dyDescent="0.25">
      <c r="A106" s="2">
        <f>IF(ALL!$V221="XX",ALL!A221,"")</f>
        <v>21</v>
      </c>
      <c r="B106" s="1" t="str">
        <f>IF(ALL!$V221="XX",ALL!B221,"")</f>
        <v>Holly Beach, Louisiana, USA (Gulf of Mexico) - Part 1</v>
      </c>
      <c r="C106" s="24">
        <f>IF(ALL!$V221="XX",ALL!C221,"")</f>
        <v>29.763500000000001</v>
      </c>
      <c r="D106" s="24">
        <f>IF(ALL!$V221="XX",ALL!D221,"")</f>
        <v>-93.54</v>
      </c>
      <c r="E106" s="2">
        <f>IF(ALL!$V221="XX",ALL!E221,"")</f>
        <v>0</v>
      </c>
      <c r="F106" s="2">
        <f>IF(ALL!$V221="XX",ALL!F221,"")</f>
        <v>0</v>
      </c>
      <c r="G106" t="str">
        <f>IF(ALL!$V221="XX",ALL!G221,"")</f>
        <v>USA-LA</v>
      </c>
      <c r="H106" s="26">
        <f>IF(ALL!$V221="XX",ALL!H221,"")</f>
        <v>50</v>
      </c>
      <c r="I106" s="26">
        <f>IF(ALL!$V221="XX",ALL!I221,"")</f>
        <v>110</v>
      </c>
      <c r="J106" s="26">
        <f>IF(ALL!$V221="XX",ALL!J221,"")</f>
        <v>55</v>
      </c>
      <c r="K106" s="26">
        <f>IF(ALL!$V221="XX",ALL!K221,"")</f>
        <v>24.644999999999996</v>
      </c>
      <c r="L106" s="4">
        <f>IF(ALL!$V221="XX",ALL!L221,"")</f>
        <v>0.45454545454545453</v>
      </c>
      <c r="M106" s="4">
        <f>IF(ALL!$V221="XX",ALL!M221,"")</f>
        <v>0.5</v>
      </c>
      <c r="N106" s="4">
        <f>IF(ALL!$V221="XX",ALL!N221,"")</f>
        <v>1.1000000000000001</v>
      </c>
      <c r="O106" s="4">
        <f>IF(ALL!$V221="XX",ALL!O221,"")</f>
        <v>0.44809090909090904</v>
      </c>
      <c r="P106" s="4">
        <f>IF(ALL!$V221="XX",ALL!P221,"")</f>
        <v>0.22404545454545452</v>
      </c>
      <c r="Q106" s="2">
        <f>IF(ALL!$V221="XX",ALL!Q221,"")</f>
        <v>0</v>
      </c>
      <c r="R106" s="2">
        <f>IF(ALL!$V221="XX",ALL!R221,"")</f>
        <v>0</v>
      </c>
      <c r="S106" s="2">
        <f>IF(ALL!$V221="XX",ALL!S221,"")</f>
        <v>0</v>
      </c>
      <c r="T106" s="2" t="str">
        <f>IF(ALL!$V221="XX",ALL!T221,"")</f>
        <v>X</v>
      </c>
      <c r="U106" s="2">
        <f>IF(ALL!$V221="XX",ALL!U221,"")</f>
        <v>0</v>
      </c>
      <c r="V106" s="2" t="str">
        <f>IF(ALL!$V221="XX",ALL!V221,"")</f>
        <v>XX</v>
      </c>
      <c r="W106" s="2">
        <f>IF(ALL!$V221="XX",ALL!W221,"")</f>
        <v>0</v>
      </c>
      <c r="X106" s="2" t="str">
        <f>IF(ALL!$V221="XX",ALL!X221,"")</f>
        <v>Sd</v>
      </c>
      <c r="Y106" s="2">
        <f>IF(ALL!$V221="XX",ALL!Y221,"")</f>
        <v>81</v>
      </c>
      <c r="Z106" s="2">
        <f>IF(ALL!$V221="XX",ALL!Z221,"")</f>
        <v>0</v>
      </c>
      <c r="AA106" s="2">
        <f>IF(ALL!$V221="XX",ALL!AA221,"")</f>
        <v>0</v>
      </c>
      <c r="AB106" s="2">
        <f>IF(ALL!$V221="XX",ALL!AB221,"")</f>
        <v>0</v>
      </c>
      <c r="AC106" t="str">
        <f>IF(ALL!$V221="XX",ALL!AC221,"")</f>
        <v>D50 = 0.2 mm</v>
      </c>
    </row>
    <row r="107" spans="1:29" x14ac:dyDescent="0.25">
      <c r="A107" s="2" t="str">
        <f>IF(ALL!$V224="XX",ALL!A224,"")</f>
        <v>22A</v>
      </c>
      <c r="B107" s="1" t="str">
        <f>IF(ALL!$V224="XX",ALL!B224,"")</f>
        <v>Grand Isle, Louisiana, USA (Gulf of Mexico) - Part 2</v>
      </c>
      <c r="C107" s="24">
        <f>IF(ALL!$V224="XX",ALL!C224,"")</f>
        <v>29.234000000000002</v>
      </c>
      <c r="D107" s="24">
        <f>IF(ALL!$V224="XX",ALL!D224,"")</f>
        <v>-89.986999999999995</v>
      </c>
      <c r="E107" s="2">
        <f>IF(ALL!$V224="XX",ALL!E224,"")</f>
        <v>0</v>
      </c>
      <c r="F107" s="2">
        <f>IF(ALL!$V224="XX",ALL!F224,"")</f>
        <v>0</v>
      </c>
      <c r="G107" t="str">
        <f>IF(ALL!$V224="XX",ALL!G224,"")</f>
        <v>USA-LA</v>
      </c>
      <c r="H107" s="26">
        <f>IF(ALL!$V224="XX",ALL!H224,"")</f>
        <v>65</v>
      </c>
      <c r="I107" s="26">
        <f>IF(ALL!$V224="XX",ALL!I224,"")</f>
        <v>120</v>
      </c>
      <c r="J107" s="26">
        <f>IF(ALL!$V224="XX",ALL!J224,"")</f>
        <v>50</v>
      </c>
      <c r="K107" s="26">
        <f>IF(ALL!$V224="XX",ALL!K224,"")</f>
        <v>75</v>
      </c>
      <c r="L107" s="4">
        <f>IF(ALL!$V224="XX",ALL!L224,"")</f>
        <v>0.54166666666666663</v>
      </c>
      <c r="M107" s="4">
        <f>IF(ALL!$V224="XX",ALL!M224,"")</f>
        <v>0.41666666666666669</v>
      </c>
      <c r="N107" s="4">
        <f>IF(ALL!$V224="XX",ALL!N224,"")</f>
        <v>0.76923076923076927</v>
      </c>
      <c r="O107" s="4">
        <f>IF(ALL!$V224="XX",ALL!O224,"")</f>
        <v>1.5</v>
      </c>
      <c r="P107" s="4">
        <f>IF(ALL!$V224="XX",ALL!P224,"")</f>
        <v>0.625</v>
      </c>
      <c r="Q107" s="2">
        <f>IF(ALL!$V224="XX",ALL!Q224,"")</f>
        <v>0</v>
      </c>
      <c r="R107" s="2">
        <f>IF(ALL!$V224="XX",ALL!R224,"")</f>
        <v>0</v>
      </c>
      <c r="S107" s="2">
        <f>IF(ALL!$V224="XX",ALL!S224,"")</f>
        <v>0</v>
      </c>
      <c r="T107" s="2" t="str">
        <f>IF(ALL!$V224="XX",ALL!T224,"")</f>
        <v>X</v>
      </c>
      <c r="U107" s="2">
        <f>IF(ALL!$V224="XX",ALL!U224,"")</f>
        <v>0</v>
      </c>
      <c r="V107" s="2" t="str">
        <f>IF(ALL!$V224="XX",ALL!V224,"")</f>
        <v>XX</v>
      </c>
      <c r="W107" s="2">
        <f>IF(ALL!$V224="XX",ALL!W224,"")</f>
        <v>0</v>
      </c>
      <c r="X107" s="2" t="str">
        <f>IF(ALL!$V224="XX",ALL!X224,"")</f>
        <v>Sd</v>
      </c>
      <c r="Y107" s="2">
        <f>IF(ALL!$V224="XX",ALL!Y224,"")</f>
        <v>61</v>
      </c>
      <c r="Z107" s="2">
        <f>IF(ALL!$V224="XX",ALL!Z224,"")</f>
        <v>0</v>
      </c>
      <c r="AA107" s="2">
        <f>IF(ALL!$V224="XX",ALL!AA224,"")</f>
        <v>0</v>
      </c>
      <c r="AB107" s="2">
        <f>IF(ALL!$V224="XX",ALL!AB224,"")</f>
        <v>0</v>
      </c>
      <c r="AC107" t="str">
        <f>IF(ALL!$V224="XX",ALL!AC224,"")</f>
        <v>D50 = 0.125 mm</v>
      </c>
    </row>
    <row r="108" spans="1:29" x14ac:dyDescent="0.25">
      <c r="A108" s="2">
        <f>IF(ALL!$V225="XX",ALL!A225,"")</f>
        <v>23</v>
      </c>
      <c r="B108" s="1" t="str">
        <f>IF(ALL!$V225="XX",ALL!B225,"")</f>
        <v>Lakeview Park, Ohio, USA (Lake Erie Coast)</v>
      </c>
      <c r="C108" s="24">
        <f>IF(ALL!$V225="XX",ALL!C225,"")</f>
        <v>41.463333333333338</v>
      </c>
      <c r="D108" s="24">
        <f>IF(ALL!$V225="XX",ALL!D225,"")</f>
        <v>-82.195555555555558</v>
      </c>
      <c r="E108" s="2">
        <f>IF(ALL!$V225="XX",ALL!E225,"")</f>
        <v>0</v>
      </c>
      <c r="F108" s="2">
        <f>IF(ALL!$V225="XX",ALL!F225,"")</f>
        <v>0</v>
      </c>
      <c r="G108" t="str">
        <f>IF(ALL!$V225="XX",ALL!G225,"")</f>
        <v>USA-Gt Lakes</v>
      </c>
      <c r="H108" s="26">
        <f>IF(ALL!$V225="XX",ALL!H225,"")</f>
        <v>76</v>
      </c>
      <c r="I108" s="26">
        <f>IF(ALL!$V225="XX",ALL!I225,"")</f>
        <v>152</v>
      </c>
      <c r="J108" s="26">
        <f>IF(ALL!$V225="XX",ALL!J225,"")</f>
        <v>30</v>
      </c>
      <c r="K108" s="26">
        <f>IF(ALL!$V225="XX",ALL!K225,"")</f>
        <v>75.328333333333333</v>
      </c>
      <c r="L108" s="4">
        <f>IF(ALL!$V225="XX",ALL!L225,"")</f>
        <v>0.5</v>
      </c>
      <c r="M108" s="4">
        <f>IF(ALL!$V225="XX",ALL!M225,"")</f>
        <v>0.19736842105263158</v>
      </c>
      <c r="N108" s="4">
        <f>IF(ALL!$V225="XX",ALL!N225,"")</f>
        <v>0.39473684210526316</v>
      </c>
      <c r="O108" s="4">
        <f>IF(ALL!$V225="XX",ALL!O225,"")</f>
        <v>2.5109444444444446</v>
      </c>
      <c r="P108" s="4">
        <f>IF(ALL!$V225="XX",ALL!P225,"")</f>
        <v>0.49558114035087719</v>
      </c>
      <c r="Q108" s="2">
        <f>IF(ALL!$V225="XX",ALL!Q225,"")</f>
        <v>0</v>
      </c>
      <c r="R108" s="2">
        <f>IF(ALL!$V225="XX",ALL!R225,"")</f>
        <v>0</v>
      </c>
      <c r="S108" s="2">
        <f>IF(ALL!$V225="XX",ALL!S225,"")</f>
        <v>0</v>
      </c>
      <c r="T108" s="2" t="str">
        <f>IF(ALL!$V225="XX",ALL!T225,"")</f>
        <v>X</v>
      </c>
      <c r="U108" s="2">
        <f>IF(ALL!$V225="XX",ALL!U225,"")</f>
        <v>0</v>
      </c>
      <c r="V108" s="2" t="str">
        <f>IF(ALL!$V225="XX",ALL!V225,"")</f>
        <v>XX</v>
      </c>
      <c r="W108" s="2">
        <f>IF(ALL!$V225="XX",ALL!W225,"")</f>
        <v>0</v>
      </c>
      <c r="X108" s="2" t="str">
        <f>IF(ALL!$V225="XX",ALL!X225,"")</f>
        <v>Sd</v>
      </c>
      <c r="Y108" s="2">
        <f>IF(ALL!$V225="XX",ALL!Y225,"")</f>
        <v>52</v>
      </c>
      <c r="Z108" s="2">
        <f>IF(ALL!$V225="XX",ALL!Z225,"")</f>
        <v>0</v>
      </c>
      <c r="AA108" s="2">
        <f>IF(ALL!$V225="XX",ALL!AA225,"")</f>
        <v>0</v>
      </c>
      <c r="AB108" s="2" t="str">
        <f>IF(ALL!$V225="XX",ALL!AB225,"")</f>
        <v>X</v>
      </c>
      <c r="AC108" t="str">
        <f>IF(ALL!$V225="XX",ALL!AC225,"")</f>
        <v>D50 = 0.4 mm</v>
      </c>
    </row>
    <row r="109" spans="1:29" x14ac:dyDescent="0.25">
      <c r="A109" s="2">
        <f>IF(ALL!$V227="XX",ALL!A227,"")</f>
        <v>25</v>
      </c>
      <c r="B109" s="1" t="str">
        <f>IF(ALL!$V227="XX",ALL!B227,"")</f>
        <v>Presque Isle, Pennsylvania, USA (Lake Erie Coast)</v>
      </c>
      <c r="C109" s="24">
        <f>IF(ALL!$V227="XX",ALL!C227,"")</f>
        <v>42.165833333333332</v>
      </c>
      <c r="D109" s="24">
        <f>IF(ALL!$V227="XX",ALL!D227,"")</f>
        <v>-80.11611111111111</v>
      </c>
      <c r="E109" s="2">
        <f>IF(ALL!$V227="XX",ALL!E227,"")</f>
        <v>0</v>
      </c>
      <c r="F109" s="2">
        <f>IF(ALL!$V227="XX",ALL!F227,"")</f>
        <v>0</v>
      </c>
      <c r="G109" t="str">
        <f>IF(ALL!$V227="XX",ALL!G227,"")</f>
        <v>USA-Gt Lakes</v>
      </c>
      <c r="H109" s="26">
        <f>IF(ALL!$V227="XX",ALL!H227,"")</f>
        <v>46</v>
      </c>
      <c r="I109" s="26">
        <f>IF(ALL!$V227="XX",ALL!I227,"")</f>
        <v>95</v>
      </c>
      <c r="J109" s="26">
        <f>IF(ALL!$V227="XX",ALL!J227,"")</f>
        <v>35</v>
      </c>
      <c r="K109" s="26">
        <f>IF(ALL!$V227="XX",ALL!K227,"")</f>
        <v>30</v>
      </c>
      <c r="L109" s="4">
        <f>IF(ALL!$V227="XX",ALL!L227,"")</f>
        <v>0.48421052631578948</v>
      </c>
      <c r="M109" s="4">
        <f>IF(ALL!$V227="XX",ALL!M227,"")</f>
        <v>0.36842105263157893</v>
      </c>
      <c r="N109" s="4">
        <f>IF(ALL!$V227="XX",ALL!N227,"")</f>
        <v>0.76086956521739135</v>
      </c>
      <c r="O109" s="4">
        <f>IF(ALL!$V227="XX",ALL!O227,"")</f>
        <v>0.8571428571428571</v>
      </c>
      <c r="P109" s="4">
        <f>IF(ALL!$V227="XX",ALL!P227,"")</f>
        <v>0.31578947368421051</v>
      </c>
      <c r="Q109" s="2">
        <f>IF(ALL!$V227="XX",ALL!Q227,"")</f>
        <v>0</v>
      </c>
      <c r="R109" s="2">
        <f>IF(ALL!$V227="XX",ALL!R227,"")</f>
        <v>0</v>
      </c>
      <c r="S109" s="2">
        <f>IF(ALL!$V227="XX",ALL!S227,"")</f>
        <v>0</v>
      </c>
      <c r="T109" s="2" t="str">
        <f>IF(ALL!$V227="XX",ALL!T227,"")</f>
        <v>X</v>
      </c>
      <c r="U109" s="2">
        <f>IF(ALL!$V227="XX",ALL!U227,"")</f>
        <v>0</v>
      </c>
      <c r="V109" s="2" t="str">
        <f>IF(ALL!$V227="XX",ALL!V227,"")</f>
        <v>XX</v>
      </c>
      <c r="W109" s="2">
        <f>IF(ALL!$V227="XX",ALL!W227,"")</f>
        <v>0</v>
      </c>
      <c r="X109" s="2" t="str">
        <f>IF(ALL!$V227="XX",ALL!X227,"")</f>
        <v>Sd</v>
      </c>
      <c r="Y109" s="2">
        <f>IF(ALL!$V227="XX",ALL!Y227,"")</f>
        <v>43</v>
      </c>
      <c r="Z109" s="2">
        <f>IF(ALL!$V227="XX",ALL!Z227,"")</f>
        <v>0</v>
      </c>
      <c r="AA109" s="2">
        <f>IF(ALL!$V227="XX",ALL!AA227,"")</f>
        <v>0</v>
      </c>
      <c r="AB109" s="2" t="str">
        <f>IF(ALL!$V227="XX",ALL!AB227,"")</f>
        <v>X</v>
      </c>
      <c r="AC109" t="str">
        <f>IF(ALL!$V227="XX",ALL!AC227,"")</f>
        <v>D50 = 1.0 mm</v>
      </c>
    </row>
    <row r="110" spans="1:29" x14ac:dyDescent="0.25">
      <c r="A110" s="2">
        <f>IF(ALL!$V238="XX",ALL!A238,"")</f>
        <v>36</v>
      </c>
      <c r="B110" s="1" t="str">
        <f>IF(ALL!$V238="XX",ALL!B238,"")</f>
        <v>Port of Pollença, Spain</v>
      </c>
      <c r="C110" s="24">
        <f>IF(ALL!$V238="XX",ALL!C238,"")</f>
        <v>39.898333333333333</v>
      </c>
      <c r="D110" s="24">
        <f>IF(ALL!$V238="XX",ALL!D238,"")</f>
        <v>3.0794444444444449</v>
      </c>
      <c r="E110" s="2">
        <f>IF(ALL!$V238="XX",ALL!E238,"")</f>
        <v>0</v>
      </c>
      <c r="F110" s="2">
        <f>IF(ALL!$V238="XX",ALL!F238,"")</f>
        <v>0</v>
      </c>
      <c r="G110" t="str">
        <f>IF(ALL!$V238="XX",ALL!G238,"")</f>
        <v>Spain Mallorca</v>
      </c>
      <c r="H110" s="26">
        <f>IF(ALL!$V238="XX",ALL!H238,"")</f>
        <v>80</v>
      </c>
      <c r="I110" s="26">
        <f>IF(ALL!$V238="XX",ALL!I238,"")</f>
        <v>140</v>
      </c>
      <c r="J110" s="26">
        <f>IF(ALL!$V238="XX",ALL!J238,"")</f>
        <v>50</v>
      </c>
      <c r="K110" s="26">
        <f>IF(ALL!$V238="XX",ALL!K238,"")</f>
        <v>72.86</v>
      </c>
      <c r="L110" s="4">
        <f>IF(ALL!$V238="XX",ALL!L238,"")</f>
        <v>0.5714285714285714</v>
      </c>
      <c r="M110" s="4">
        <f>IF(ALL!$V238="XX",ALL!M238,"")</f>
        <v>0.35714285714285715</v>
      </c>
      <c r="N110" s="4">
        <f>IF(ALL!$V238="XX",ALL!N238,"")</f>
        <v>0.625</v>
      </c>
      <c r="O110" s="4">
        <f>IF(ALL!$V238="XX",ALL!O238,"")</f>
        <v>1.4572000000000001</v>
      </c>
      <c r="P110" s="4">
        <f>IF(ALL!$V238="XX",ALL!P238,"")</f>
        <v>0.52042857142857146</v>
      </c>
      <c r="Q110" s="2">
        <f>IF(ALL!$V238="XX",ALL!Q238,"")</f>
        <v>0</v>
      </c>
      <c r="R110" s="2">
        <f>IF(ALL!$V238="XX",ALL!R238,"")</f>
        <v>0</v>
      </c>
      <c r="S110" s="2">
        <f>IF(ALL!$V238="XX",ALL!S238,"")</f>
        <v>0</v>
      </c>
      <c r="T110" s="2" t="str">
        <f>IF(ALL!$V238="XX",ALL!T238,"")</f>
        <v>X</v>
      </c>
      <c r="U110" s="2">
        <f>IF(ALL!$V238="XX",ALL!U238,"")</f>
        <v>0</v>
      </c>
      <c r="V110" s="2" t="str">
        <f>IF(ALL!$V238="XX",ALL!V238,"")</f>
        <v>XX</v>
      </c>
      <c r="W110" s="2">
        <f>IF(ALL!$V238="XX",ALL!W238,"")</f>
        <v>0</v>
      </c>
      <c r="X110" s="2" t="str">
        <f>IF(ALL!$V238="XX",ALL!X238,"")</f>
        <v>Sd</v>
      </c>
      <c r="Y110" s="2">
        <f>IF(ALL!$V238="XX",ALL!Y238,"")</f>
        <v>3</v>
      </c>
      <c r="Z110" s="2">
        <f>IF(ALL!$V238="XX",ALL!Z238,"")</f>
        <v>0</v>
      </c>
      <c r="AA110" s="2">
        <f>IF(ALL!$V238="XX",ALL!AA238,"")</f>
        <v>0</v>
      </c>
      <c r="AB110" s="2">
        <f>IF(ALL!$V238="XX",ALL!AB238,"")</f>
        <v>0</v>
      </c>
      <c r="AC110">
        <f>IF(ALL!$V238="XX",ALL!AC238,"")</f>
        <v>0</v>
      </c>
    </row>
    <row r="111" spans="1:29" x14ac:dyDescent="0.25">
      <c r="A111" s="2">
        <f>IF(ALL!$V240="XX",ALL!A240,"")</f>
        <v>38</v>
      </c>
      <c r="B111" s="1" t="str">
        <f>IF(ALL!$V240="XX",ALL!B240,"")</f>
        <v>Rihuete, Murcia, Spain</v>
      </c>
      <c r="C111" s="24">
        <f>IF(ALL!$V240="XX",ALL!C240,"")</f>
        <v>37.569166666666668</v>
      </c>
      <c r="D111" s="24">
        <f>IF(ALL!$V240="XX",ALL!D240,"")</f>
        <v>-1.2552777777777777</v>
      </c>
      <c r="E111" s="2">
        <f>IF(ALL!$V240="XX",ALL!E240,"")</f>
        <v>0</v>
      </c>
      <c r="F111" s="2">
        <f>IF(ALL!$V240="XX",ALL!F240,"")</f>
        <v>0</v>
      </c>
      <c r="G111" t="str">
        <f>IF(ALL!$V240="XX",ALL!G240,"")</f>
        <v>Spain East</v>
      </c>
      <c r="H111" s="26">
        <f>IF(ALL!$V240="XX",ALL!H240,"")</f>
        <v>80</v>
      </c>
      <c r="I111" s="26">
        <f>IF(ALL!$V240="XX",ALL!I240,"")</f>
        <v>145</v>
      </c>
      <c r="J111" s="26">
        <f>IF(ALL!$V240="XX",ALL!J240,"")</f>
        <v>60</v>
      </c>
      <c r="K111" s="26">
        <f>IF(ALL!$V240="XX",ALL!K240,"")</f>
        <v>50</v>
      </c>
      <c r="L111" s="4">
        <f>IF(ALL!$V240="XX",ALL!L240,"")</f>
        <v>0.55172413793103448</v>
      </c>
      <c r="M111" s="4">
        <f>IF(ALL!$V240="XX",ALL!M240,"")</f>
        <v>0.41379310344827586</v>
      </c>
      <c r="N111" s="4">
        <f>IF(ALL!$V240="XX",ALL!N240,"")</f>
        <v>0.75</v>
      </c>
      <c r="O111" s="4">
        <f>IF(ALL!$V240="XX",ALL!O240,"")</f>
        <v>0.83333333333333337</v>
      </c>
      <c r="P111" s="4">
        <f>IF(ALL!$V240="XX",ALL!P240,"")</f>
        <v>0.34482758620689657</v>
      </c>
      <c r="Q111" s="2">
        <f>IF(ALL!$V240="XX",ALL!Q240,"")</f>
        <v>0</v>
      </c>
      <c r="R111" s="2">
        <f>IF(ALL!$V240="XX",ALL!R240,"")</f>
        <v>0</v>
      </c>
      <c r="S111" s="2">
        <f>IF(ALL!$V240="XX",ALL!S240,"")</f>
        <v>0</v>
      </c>
      <c r="T111" s="2" t="str">
        <f>IF(ALL!$V240="XX",ALL!T240,"")</f>
        <v>X</v>
      </c>
      <c r="U111" s="2">
        <f>IF(ALL!$V240="XX",ALL!U240,"")</f>
        <v>0</v>
      </c>
      <c r="V111" s="2" t="str">
        <f>IF(ALL!$V240="XX",ALL!V240,"")</f>
        <v>XX</v>
      </c>
      <c r="W111" s="2">
        <f>IF(ALL!$V240="XX",ALL!W240,"")</f>
        <v>0</v>
      </c>
      <c r="X111" s="2" t="str">
        <f>IF(ALL!$V240="XX",ALL!X240,"")</f>
        <v>Sd</v>
      </c>
      <c r="Y111" s="2">
        <f>IF(ALL!$V240="XX",ALL!Y240,"")</f>
        <v>36</v>
      </c>
      <c r="Z111" s="2">
        <f>IF(ALL!$V240="XX",ALL!Z240,"")</f>
        <v>0</v>
      </c>
      <c r="AA111" s="2">
        <f>IF(ALL!$V240="XX",ALL!AA240,"")</f>
        <v>0</v>
      </c>
      <c r="AB111" s="2">
        <f>IF(ALL!$V240="XX",ALL!AB240,"")</f>
        <v>0</v>
      </c>
      <c r="AC111">
        <f>IF(ALL!$V240="XX",ALL!AC240,"")</f>
        <v>0</v>
      </c>
    </row>
    <row r="112" spans="1:29" x14ac:dyDescent="0.25">
      <c r="A112" s="2">
        <f>IF(ALL!$V241="XX",ALL!A241,"")</f>
        <v>39</v>
      </c>
      <c r="B112" s="1" t="str">
        <f>IF(ALL!$V241="XX",ALL!B241,"")</f>
        <v>La Garrucha, Almería, Spain</v>
      </c>
      <c r="C112" s="24">
        <f>IF(ALL!$V241="XX",ALL!C241,"")</f>
        <v>37.176944444444445</v>
      </c>
      <c r="D112" s="24">
        <f>IF(ALL!$V241="XX",ALL!D241,"")</f>
        <v>-1.81944444444444</v>
      </c>
      <c r="E112" s="2">
        <f>IF(ALL!$V241="XX",ALL!E241,"")</f>
        <v>0</v>
      </c>
      <c r="F112" s="2">
        <f>IF(ALL!$V241="XX",ALL!F241,"")</f>
        <v>0</v>
      </c>
      <c r="G112" t="str">
        <f>IF(ALL!$V241="XX",ALL!G241,"")</f>
        <v>Spain East</v>
      </c>
      <c r="H112" s="26">
        <f>IF(ALL!$V241="XX",ALL!H241,"")</f>
        <v>135</v>
      </c>
      <c r="I112" s="26">
        <f>IF(ALL!$V241="XX",ALL!I241,"")</f>
        <v>200</v>
      </c>
      <c r="J112" s="26">
        <f>IF(ALL!$V241="XX",ALL!J241,"")</f>
        <v>65</v>
      </c>
      <c r="K112" s="26">
        <f>IF(ALL!$V241="XX",ALL!K241,"")</f>
        <v>78.600000000000009</v>
      </c>
      <c r="L112" s="4">
        <f>IF(ALL!$V241="XX",ALL!L241,"")</f>
        <v>0.67500000000000004</v>
      </c>
      <c r="M112" s="4">
        <f>IF(ALL!$V241="XX",ALL!M241,"")</f>
        <v>0.32500000000000001</v>
      </c>
      <c r="N112" s="4">
        <f>IF(ALL!$V241="XX",ALL!N241,"")</f>
        <v>0.48148148148148145</v>
      </c>
      <c r="O112" s="4">
        <f>IF(ALL!$V241="XX",ALL!O241,"")</f>
        <v>1.2092307692307693</v>
      </c>
      <c r="P112" s="4">
        <f>IF(ALL!$V241="XX",ALL!P241,"")</f>
        <v>0.39300000000000002</v>
      </c>
      <c r="Q112" s="2">
        <f>IF(ALL!$V241="XX",ALL!Q241,"")</f>
        <v>0</v>
      </c>
      <c r="R112" s="2">
        <f>IF(ALL!$V241="XX",ALL!R241,"")</f>
        <v>0</v>
      </c>
      <c r="S112" s="2">
        <f>IF(ALL!$V241="XX",ALL!S241,"")</f>
        <v>0</v>
      </c>
      <c r="T112" s="2" t="str">
        <f>IF(ALL!$V241="XX",ALL!T241,"")</f>
        <v>X</v>
      </c>
      <c r="U112" s="2">
        <f>IF(ALL!$V241="XX",ALL!U241,"")</f>
        <v>0</v>
      </c>
      <c r="V112" s="2" t="str">
        <f>IF(ALL!$V241="XX",ALL!V241,"")</f>
        <v>XX</v>
      </c>
      <c r="W112" s="2">
        <f>IF(ALL!$V241="XX",ALL!W241,"")</f>
        <v>0</v>
      </c>
      <c r="X112" s="2" t="str">
        <f>IF(ALL!$V241="XX",ALL!X241,"")</f>
        <v>Sd</v>
      </c>
      <c r="Y112" s="2">
        <f>IF(ALL!$V241="XX",ALL!Y241,"")</f>
        <v>9</v>
      </c>
      <c r="Z112" s="2">
        <f>IF(ALL!$V241="XX",ALL!Z241,"")</f>
        <v>0</v>
      </c>
      <c r="AA112" s="2">
        <f>IF(ALL!$V241="XX",ALL!AA241,"")</f>
        <v>0</v>
      </c>
      <c r="AB112" s="2">
        <f>IF(ALL!$V241="XX",ALL!AB241,"")</f>
        <v>0</v>
      </c>
      <c r="AC112">
        <f>IF(ALL!$V241="XX",ALL!AC241,"")</f>
        <v>0</v>
      </c>
    </row>
    <row r="113" spans="1:29" x14ac:dyDescent="0.25">
      <c r="A113" s="2">
        <f>IF(ALL!$V244="XX",ALL!A244,"")</f>
        <v>42</v>
      </c>
      <c r="B113" s="1" t="str">
        <f>IF(ALL!$V244="XX",ALL!B244,"")</f>
        <v>Castell de Ferro Beach, Spain</v>
      </c>
      <c r="C113" s="24">
        <f>IF(ALL!$V244="XX",ALL!C244,"")</f>
        <v>36.724600000000002</v>
      </c>
      <c r="D113" s="24">
        <f>IF(ALL!$V244="XX",ALL!D244,"")</f>
        <v>-3.3548</v>
      </c>
      <c r="E113" s="2">
        <f>IF(ALL!$V244="XX",ALL!E244,"")</f>
        <v>0</v>
      </c>
      <c r="F113" s="2">
        <f>IF(ALL!$V244="XX",ALL!F244,"")</f>
        <v>0</v>
      </c>
      <c r="G113" t="str">
        <f>IF(ALL!$V244="XX",ALL!G244,"")</f>
        <v>Spain East</v>
      </c>
      <c r="H113" s="26">
        <f>IF(ALL!$V244="XX",ALL!H244,"")</f>
        <v>70</v>
      </c>
      <c r="I113" s="26">
        <f>IF(ALL!$V244="XX",ALL!I244,"")</f>
        <v>100</v>
      </c>
      <c r="J113" s="26">
        <f>IF(ALL!$V244="XX",ALL!J244,"")</f>
        <v>30</v>
      </c>
      <c r="K113" s="26">
        <f>IF(ALL!$V244="XX",ALL!K244,"")</f>
        <v>50</v>
      </c>
      <c r="L113" s="4">
        <f>IF(ALL!$V244="XX",ALL!L244,"")</f>
        <v>0.7</v>
      </c>
      <c r="M113" s="4">
        <f>IF(ALL!$V244="XX",ALL!M244,"")</f>
        <v>0.3</v>
      </c>
      <c r="N113" s="4">
        <f>IF(ALL!$V244="XX",ALL!N244,"")</f>
        <v>0.42857142857142855</v>
      </c>
      <c r="O113" s="4">
        <f>IF(ALL!$V244="XX",ALL!O244,"")</f>
        <v>1.6666666666666667</v>
      </c>
      <c r="P113" s="4">
        <f>IF(ALL!$V244="XX",ALL!P244,"")</f>
        <v>0.5</v>
      </c>
      <c r="Q113" s="2">
        <f>IF(ALL!$V244="XX",ALL!Q244,"")</f>
        <v>0</v>
      </c>
      <c r="R113" s="2">
        <f>IF(ALL!$V244="XX",ALL!R244,"")</f>
        <v>0</v>
      </c>
      <c r="S113" s="2">
        <f>IF(ALL!$V244="XX",ALL!S244,"")</f>
        <v>0</v>
      </c>
      <c r="T113" s="2" t="str">
        <f>IF(ALL!$V244="XX",ALL!T244,"")</f>
        <v>X</v>
      </c>
      <c r="U113" s="2">
        <f>IF(ALL!$V244="XX",ALL!U244,"")</f>
        <v>0</v>
      </c>
      <c r="V113" s="2" t="str">
        <f>IF(ALL!$V244="XX",ALL!V244,"")</f>
        <v>XX</v>
      </c>
      <c r="W113" s="2">
        <f>IF(ALL!$V244="XX",ALL!W244,"")</f>
        <v>0</v>
      </c>
      <c r="X113" s="2" t="str">
        <f>IF(ALL!$V244="XX",ALL!X244,"")</f>
        <v>Sd</v>
      </c>
      <c r="Y113" s="2">
        <f>IF(ALL!$V244="XX",ALL!Y244,"")</f>
        <v>41</v>
      </c>
      <c r="Z113" s="2">
        <f>IF(ALL!$V244="XX",ALL!Z244,"")</f>
        <v>0</v>
      </c>
      <c r="AA113" s="2">
        <f>IF(ALL!$V244="XX",ALL!AA244,"")</f>
        <v>0</v>
      </c>
      <c r="AB113" s="2">
        <f>IF(ALL!$V244="XX",ALL!AB244,"")</f>
        <v>0</v>
      </c>
      <c r="AC113">
        <f>IF(ALL!$V244="XX",ALL!AC244,"")</f>
        <v>0</v>
      </c>
    </row>
    <row r="114" spans="1:29" x14ac:dyDescent="0.25">
      <c r="A114" s="2">
        <f>IF(ALL!$V252="XX",ALL!A252,"")</f>
        <v>49</v>
      </c>
      <c r="B114" s="1" t="str">
        <f>IF(ALL!$V252="XX",ALL!B252,"")</f>
        <v>Puertilo de Güimar, Spain</v>
      </c>
      <c r="C114" s="24">
        <f>IF(ALL!$V252="XX",ALL!C252,"")</f>
        <v>28.291111111111114</v>
      </c>
      <c r="D114" s="24">
        <f>IF(ALL!$V252="XX",ALL!D252,"")</f>
        <v>-16.377222222222223</v>
      </c>
      <c r="E114" s="2">
        <f>IF(ALL!$V252="XX",ALL!E252,"")</f>
        <v>0</v>
      </c>
      <c r="F114" s="2">
        <f>IF(ALL!$V252="XX",ALL!F252,"")</f>
        <v>0</v>
      </c>
      <c r="G114" t="str">
        <f>IF(ALL!$V252="XX",ALL!G252,"")</f>
        <v>Spain Canaria</v>
      </c>
      <c r="H114" s="26">
        <f>IF(ALL!$V252="XX",ALL!H252,"")</f>
        <v>111.66666666666667</v>
      </c>
      <c r="I114" s="26">
        <f>IF(ALL!$V252="XX",ALL!I252,"")</f>
        <v>140</v>
      </c>
      <c r="J114" s="26">
        <f>IF(ALL!$V252="XX",ALL!J252,"")</f>
        <v>50</v>
      </c>
      <c r="K114" s="26">
        <f>IF(ALL!$V252="XX",ALL!K252,"")</f>
        <v>50</v>
      </c>
      <c r="L114" s="4">
        <f>IF(ALL!$V252="XX",ALL!L252,"")</f>
        <v>0.79761904761904767</v>
      </c>
      <c r="M114" s="4">
        <f>IF(ALL!$V252="XX",ALL!M252,"")</f>
        <v>0.35714285714285715</v>
      </c>
      <c r="N114" s="4">
        <f>IF(ALL!$V252="XX",ALL!N252,"")</f>
        <v>0.44776119402985071</v>
      </c>
      <c r="O114" s="4">
        <f>IF(ALL!$V252="XX",ALL!O252,"")</f>
        <v>1</v>
      </c>
      <c r="P114" s="4">
        <f>IF(ALL!$V252="XX",ALL!P252,"")</f>
        <v>0.35714285714285715</v>
      </c>
      <c r="Q114" s="2">
        <f>IF(ALL!$V252="XX",ALL!Q252,"")</f>
        <v>0</v>
      </c>
      <c r="R114" s="2">
        <f>IF(ALL!$V252="XX",ALL!R252,"")</f>
        <v>0</v>
      </c>
      <c r="S114" s="2">
        <f>IF(ALL!$V252="XX",ALL!S252,"")</f>
        <v>0</v>
      </c>
      <c r="T114" s="2" t="str">
        <f>IF(ALL!$V252="XX",ALL!T252,"")</f>
        <v>X</v>
      </c>
      <c r="U114" s="2">
        <f>IF(ALL!$V252="XX",ALL!U252,"")</f>
        <v>0</v>
      </c>
      <c r="V114" s="2" t="str">
        <f>IF(ALL!$V252="XX",ALL!V252,"")</f>
        <v>XX</v>
      </c>
      <c r="W114" s="2">
        <f>IF(ALL!$V252="XX",ALL!W252,"")</f>
        <v>0</v>
      </c>
      <c r="X114" s="2" t="str">
        <f>IF(ALL!$V252="XX",ALL!X252,"")</f>
        <v>Sd</v>
      </c>
      <c r="Y114" s="2">
        <f>IF(ALL!$V252="XX",ALL!Y252,"")</f>
        <v>32</v>
      </c>
      <c r="Z114" s="2">
        <f>IF(ALL!$V252="XX",ALL!Z252,"")</f>
        <v>0</v>
      </c>
      <c r="AA114" s="2">
        <f>IF(ALL!$V252="XX",ALL!AA252,"")</f>
        <v>0</v>
      </c>
      <c r="AB114" s="2">
        <f>IF(ALL!$V252="XX",ALL!AB252,"")</f>
        <v>0</v>
      </c>
      <c r="AC114">
        <f>IF(ALL!$V252="XX",ALL!AC252,"")</f>
        <v>0</v>
      </c>
    </row>
    <row r="115" spans="1:29" x14ac:dyDescent="0.25">
      <c r="A115" s="2">
        <f>IF(ALL!$V253="XX",ALL!A253,"")</f>
        <v>50</v>
      </c>
      <c r="B115" s="1" t="str">
        <f>IF(ALL!$V253="XX",ALL!B253,"")</f>
        <v>Fañabé Beach, Spain</v>
      </c>
      <c r="C115" s="24">
        <f>IF(ALL!$V253="XX",ALL!C253,"")</f>
        <v>28.085833333333333</v>
      </c>
      <c r="D115" s="24">
        <f>IF(ALL!$V253="XX",ALL!D253,"")</f>
        <v>-16.736944444444401</v>
      </c>
      <c r="E115" s="2">
        <f>IF(ALL!$V253="XX",ALL!E253,"")</f>
        <v>0</v>
      </c>
      <c r="F115" s="2">
        <f>IF(ALL!$V253="XX",ALL!F253,"")</f>
        <v>0</v>
      </c>
      <c r="G115" t="str">
        <f>IF(ALL!$V253="XX",ALL!G253,"")</f>
        <v>Spain Canaria</v>
      </c>
      <c r="H115" s="26">
        <f>IF(ALL!$V253="XX",ALL!H253,"")</f>
        <v>90</v>
      </c>
      <c r="I115" s="26">
        <f>IF(ALL!$V253="XX",ALL!I253,"")</f>
        <v>200</v>
      </c>
      <c r="J115" s="26">
        <f>IF(ALL!$V253="XX",ALL!J253,"")</f>
        <v>75</v>
      </c>
      <c r="K115" s="26">
        <f>IF(ALL!$V253="XX",ALL!K253,"")</f>
        <v>54.855000000000004</v>
      </c>
      <c r="L115" s="4">
        <f>IF(ALL!$V253="XX",ALL!L253,"")</f>
        <v>0.45</v>
      </c>
      <c r="M115" s="4">
        <f>IF(ALL!$V253="XX",ALL!M253,"")</f>
        <v>0.375</v>
      </c>
      <c r="N115" s="4">
        <f>IF(ALL!$V253="XX",ALL!N253,"")</f>
        <v>0.83333333333333337</v>
      </c>
      <c r="O115" s="4">
        <f>IF(ALL!$V253="XX",ALL!O253,"")</f>
        <v>0.73140000000000005</v>
      </c>
      <c r="P115" s="4">
        <f>IF(ALL!$V253="XX",ALL!P253,"")</f>
        <v>0.27427500000000005</v>
      </c>
      <c r="Q115" s="2">
        <f>IF(ALL!$V253="XX",ALL!Q253,"")</f>
        <v>0</v>
      </c>
      <c r="R115" s="2">
        <f>IF(ALL!$V253="XX",ALL!R253,"")</f>
        <v>0</v>
      </c>
      <c r="S115" s="2">
        <f>IF(ALL!$V253="XX",ALL!S253,"")</f>
        <v>0</v>
      </c>
      <c r="T115" s="2" t="str">
        <f>IF(ALL!$V253="XX",ALL!T253,"")</f>
        <v>X</v>
      </c>
      <c r="U115" s="2">
        <f>IF(ALL!$V253="XX",ALL!U253,"")</f>
        <v>0</v>
      </c>
      <c r="V115" s="2" t="str">
        <f>IF(ALL!$V253="XX",ALL!V253,"")</f>
        <v>XX</v>
      </c>
      <c r="W115" s="2">
        <f>IF(ALL!$V253="XX",ALL!W253,"")</f>
        <v>0</v>
      </c>
      <c r="X115" s="2" t="str">
        <f>IF(ALL!$V253="XX",ALL!X253,"")</f>
        <v>Sd</v>
      </c>
      <c r="Y115" s="2">
        <f>IF(ALL!$V253="XX",ALL!Y253,"")</f>
        <v>353</v>
      </c>
      <c r="Z115" s="2">
        <f>IF(ALL!$V253="XX",ALL!Z253,"")</f>
        <v>0</v>
      </c>
      <c r="AA115" s="2">
        <f>IF(ALL!$V253="XX",ALL!AA253,"")</f>
        <v>0</v>
      </c>
      <c r="AB115" s="2">
        <f>IF(ALL!$V253="XX",ALL!AB253,"")</f>
        <v>0</v>
      </c>
      <c r="AC115">
        <f>IF(ALL!$V253="XX",ALL!AC253,"")</f>
        <v>0</v>
      </c>
    </row>
    <row r="116" spans="1:29" x14ac:dyDescent="0.25">
      <c r="A116" s="2">
        <f>IF(ALL!$V257="XX",ALL!A257,"")</f>
        <v>53</v>
      </c>
      <c r="B116" s="1" t="str">
        <f>IF(ALL!$V257="XX",ALL!B257,"")</f>
        <v>Mota de Sant Pere Beach, Cubelles, Barcelona, Spain</v>
      </c>
      <c r="C116" s="24">
        <f>IF(ALL!$V257="XX",ALL!C257,"")</f>
        <v>41.197222222222216</v>
      </c>
      <c r="D116" s="24">
        <f>IF(ALL!$V257="XX",ALL!D257,"")</f>
        <v>1.6649999999999998</v>
      </c>
      <c r="E116" s="2">
        <f>IF(ALL!$V257="XX",ALL!E257,"")</f>
        <v>0</v>
      </c>
      <c r="F116" s="2">
        <f>IF(ALL!$V257="XX",ALL!F257,"")</f>
        <v>0</v>
      </c>
      <c r="G116" t="str">
        <f>IF(ALL!$V257="XX",ALL!G257,"")</f>
        <v>Spain East</v>
      </c>
      <c r="H116" s="26">
        <f>IF(ALL!$V257="XX",ALL!H257,"")</f>
        <v>101.66666666666667</v>
      </c>
      <c r="I116" s="26">
        <f>IF(ALL!$V257="XX",ALL!I257,"")</f>
        <v>220</v>
      </c>
      <c r="J116" s="26">
        <f>IF(ALL!$V257="XX",ALL!J257,"")</f>
        <v>80</v>
      </c>
      <c r="K116" s="26">
        <f>IF(ALL!$V257="XX",ALL!K257,"")</f>
        <v>100</v>
      </c>
      <c r="L116" s="4">
        <f>IF(ALL!$V257="XX",ALL!L257,"")</f>
        <v>0.46212121212121215</v>
      </c>
      <c r="M116" s="4">
        <f>IF(ALL!$V257="XX",ALL!M257,"")</f>
        <v>0.36363636363636365</v>
      </c>
      <c r="N116" s="4">
        <f>IF(ALL!$V257="XX",ALL!N257,"")</f>
        <v>0.78688524590163933</v>
      </c>
      <c r="O116" s="4">
        <f>IF(ALL!$V257="XX",ALL!O257,"")</f>
        <v>1.25</v>
      </c>
      <c r="P116" s="4">
        <f>IF(ALL!$V257="XX",ALL!P257,"")</f>
        <v>0.45454545454545453</v>
      </c>
      <c r="Q116" s="2">
        <f>IF(ALL!$V257="XX",ALL!Q257,"")</f>
        <v>0</v>
      </c>
      <c r="R116" s="2">
        <f>IF(ALL!$V257="XX",ALL!R257,"")</f>
        <v>0</v>
      </c>
      <c r="S116" s="2">
        <f>IF(ALL!$V257="XX",ALL!S257,"")</f>
        <v>0</v>
      </c>
      <c r="T116" s="2" t="str">
        <f>IF(ALL!$V257="XX",ALL!T257,"")</f>
        <v>X</v>
      </c>
      <c r="U116" s="2">
        <f>IF(ALL!$V257="XX",ALL!U257,"")</f>
        <v>0</v>
      </c>
      <c r="V116" s="2" t="str">
        <f>IF(ALL!$V257="XX",ALL!V257,"")</f>
        <v>XX</v>
      </c>
      <c r="W116" s="2">
        <f>IF(ALL!$V257="XX",ALL!W257,"")</f>
        <v>0</v>
      </c>
      <c r="X116" s="2" t="str">
        <f>IF(ALL!$V257="XX",ALL!X257,"")</f>
        <v>Sd</v>
      </c>
      <c r="Y116" s="2">
        <f>IF(ALL!$V257="XX",ALL!Y257,"")</f>
        <v>84</v>
      </c>
      <c r="Z116" s="2">
        <f>IF(ALL!$V257="XX",ALL!Z257,"")</f>
        <v>0</v>
      </c>
      <c r="AA116" s="2">
        <f>IF(ALL!$V257="XX",ALL!AA257,"")</f>
        <v>0</v>
      </c>
      <c r="AB116" s="2">
        <f>IF(ALL!$V257="XX",ALL!AB257,"")</f>
        <v>0</v>
      </c>
      <c r="AC116">
        <f>IF(ALL!$V257="XX",ALL!AC257,"")</f>
        <v>0</v>
      </c>
    </row>
    <row r="117" spans="1:29" x14ac:dyDescent="0.25">
      <c r="A117" s="2">
        <f>IF(ALL!$V216="XX",ALL!A216,"")</f>
        <v>18</v>
      </c>
      <c r="B117" s="1" t="str">
        <f>IF(ALL!$V216="XX",ALL!B216,"")</f>
        <v>Terrapin Beach, Maryland, USA (Chesapeake Bay)</v>
      </c>
      <c r="C117" s="24">
        <f>IF(ALL!$V216="XX",ALL!C216,"")</f>
        <v>38.985555555555557</v>
      </c>
      <c r="D117" s="24">
        <f>IF(ALL!$V216="XX",ALL!D216,"")</f>
        <v>-76.333333333333329</v>
      </c>
      <c r="E117" s="2">
        <f>IF(ALL!$V216="XX",ALL!E216,"")</f>
        <v>0</v>
      </c>
      <c r="F117" s="2">
        <f>IF(ALL!$V216="XX",ALL!F216,"")</f>
        <v>0</v>
      </c>
      <c r="G117" t="str">
        <f>IF(ALL!$V216="XX",ALL!G216,"")</f>
        <v>USA-Atlantic</v>
      </c>
      <c r="H117" s="26">
        <f>IF(ALL!$V216="XX",ALL!H216,"")</f>
        <v>23</v>
      </c>
      <c r="I117" s="26">
        <f>IF(ALL!$V216="XX",ALL!I216,"")</f>
        <v>38.1</v>
      </c>
      <c r="J117" s="26">
        <f>IF(ALL!$V216="XX",ALL!J216,"")</f>
        <v>25</v>
      </c>
      <c r="K117" s="26">
        <f>IF(ALL!$V216="XX",ALL!K216,"")</f>
        <v>10</v>
      </c>
      <c r="L117" s="4">
        <f>IF(ALL!$V216="XX",ALL!L216,"")</f>
        <v>0.60367454068241466</v>
      </c>
      <c r="M117" s="4">
        <f>IF(ALL!$V216="XX",ALL!M216,"")</f>
        <v>0.65616797900262469</v>
      </c>
      <c r="N117" s="4">
        <f>IF(ALL!$V216="XX",ALL!N216,"")</f>
        <v>1.0869565217391304</v>
      </c>
      <c r="O117" s="4">
        <f>IF(ALL!$V216="XX",ALL!O216,"")</f>
        <v>0.4</v>
      </c>
      <c r="P117" s="4">
        <f>IF(ALL!$V216="XX",ALL!P216,"")</f>
        <v>0.26246719160104987</v>
      </c>
      <c r="Q117" s="2">
        <f>IF(ALL!$V216="XX",ALL!Q216,"")</f>
        <v>0</v>
      </c>
      <c r="R117" s="2">
        <f>IF(ALL!$V216="XX",ALL!R216,"")</f>
        <v>0</v>
      </c>
      <c r="S117" s="2">
        <f>IF(ALL!$V216="XX",ALL!S216,"")</f>
        <v>0</v>
      </c>
      <c r="T117" s="2">
        <f>IF(ALL!$V216="XX",ALL!T216,"")</f>
        <v>0</v>
      </c>
      <c r="U117" s="2" t="str">
        <f>IF(ALL!$V216="XX",ALL!U216,"")</f>
        <v>X</v>
      </c>
      <c r="V117" s="2" t="str">
        <f>IF(ALL!$V216="XX",ALL!V216,"")</f>
        <v>XX</v>
      </c>
      <c r="W117" s="2">
        <f>IF(ALL!$V216="XX",ALL!W216,"")</f>
        <v>0</v>
      </c>
      <c r="X117" s="2" t="str">
        <f>IF(ALL!$V216="XX",ALL!X216,"")</f>
        <v>Sd</v>
      </c>
      <c r="Y117" s="2">
        <f>IF(ALL!$V216="XX",ALL!Y216,"")</f>
        <v>21</v>
      </c>
      <c r="Z117" s="2">
        <f>IF(ALL!$V216="XX",ALL!Z216,"")</f>
        <v>0</v>
      </c>
      <c r="AA117" s="2">
        <f>IF(ALL!$V216="XX",ALL!AA216,"")</f>
        <v>0</v>
      </c>
      <c r="AB117" s="2" t="str">
        <f>IF(ALL!$V216="XX",ALL!AB216,"")</f>
        <v>X</v>
      </c>
      <c r="AC117">
        <f>IF(ALL!$V216="XX",ALL!AC216,"")</f>
        <v>0</v>
      </c>
    </row>
    <row r="118" spans="1:29" x14ac:dyDescent="0.25">
      <c r="A118" s="2" t="str">
        <f>IF(ALL!$V219="XX",ALL!A219,"")</f>
        <v>19B</v>
      </c>
      <c r="B118" s="1" t="str">
        <f>IF(ALL!$V219="XX",ALL!B219,"")</f>
        <v>Eastern Neck, Marylands, USA (Chesapeake Bay)</v>
      </c>
      <c r="C118" s="24">
        <f>IF(ALL!$V219="XX",ALL!C219,"")</f>
        <v>39.032499999999999</v>
      </c>
      <c r="D118" s="24">
        <f>IF(ALL!$V219="XX",ALL!D219,"")</f>
        <v>-76.24111111111111</v>
      </c>
      <c r="E118" s="2">
        <f>IF(ALL!$V219="XX",ALL!E219,"")</f>
        <v>0</v>
      </c>
      <c r="F118" s="2">
        <f>IF(ALL!$V219="XX",ALL!F219,"")</f>
        <v>0</v>
      </c>
      <c r="G118" t="str">
        <f>IF(ALL!$V219="XX",ALL!G219,"")</f>
        <v>USA-Atlantic</v>
      </c>
      <c r="H118" s="26">
        <f>IF(ALL!$V219="XX",ALL!H219,"")</f>
        <v>31</v>
      </c>
      <c r="I118" s="26">
        <f>IF(ALL!$V219="XX",ALL!I219,"")</f>
        <v>39.5</v>
      </c>
      <c r="J118" s="26">
        <f>IF(ALL!$V219="XX",ALL!J219,"")</f>
        <v>20</v>
      </c>
      <c r="K118" s="26">
        <f>IF(ALL!$V219="XX",ALL!K219,"")</f>
        <v>1</v>
      </c>
      <c r="L118" s="4">
        <f>IF(ALL!$V219="XX",ALL!L219,"")</f>
        <v>0.78481012658227844</v>
      </c>
      <c r="M118" s="4">
        <f>IF(ALL!$V219="XX",ALL!M219,"")</f>
        <v>0.50632911392405067</v>
      </c>
      <c r="N118" s="4">
        <f>IF(ALL!$V219="XX",ALL!N219,"")</f>
        <v>0.64516129032258063</v>
      </c>
      <c r="O118" s="4">
        <f>IF(ALL!$V219="XX",ALL!O219,"")</f>
        <v>0.05</v>
      </c>
      <c r="P118" s="4">
        <f>IF(ALL!$V219="XX",ALL!P219,"")</f>
        <v>2.5316455696202531E-2</v>
      </c>
      <c r="Q118" s="2">
        <f>IF(ALL!$V219="XX",ALL!Q219,"")</f>
        <v>0</v>
      </c>
      <c r="R118" s="2">
        <f>IF(ALL!$V219="XX",ALL!R219,"")</f>
        <v>0</v>
      </c>
      <c r="S118" s="2">
        <f>IF(ALL!$V219="XX",ALL!S219,"")</f>
        <v>0</v>
      </c>
      <c r="T118" s="2">
        <f>IF(ALL!$V219="XX",ALL!T219,"")</f>
        <v>0</v>
      </c>
      <c r="U118" s="2" t="str">
        <f>IF(ALL!$V219="XX",ALL!U219,"")</f>
        <v>X</v>
      </c>
      <c r="V118" s="2" t="str">
        <f>IF(ALL!$V219="XX",ALL!V219,"")</f>
        <v>XX</v>
      </c>
      <c r="W118" s="2">
        <f>IF(ALL!$V219="XX",ALL!W219,"")</f>
        <v>0</v>
      </c>
      <c r="X118" s="2" t="str">
        <f>IF(ALL!$V219="XX",ALL!X219,"")</f>
        <v>Sd</v>
      </c>
      <c r="Y118" s="2">
        <f>IF(ALL!$V219="XX",ALL!Y219,"")</f>
        <v>20</v>
      </c>
      <c r="Z118" s="2">
        <f>IF(ALL!$V219="XX",ALL!Z219,"")</f>
        <v>0</v>
      </c>
      <c r="AA118" s="2">
        <f>IF(ALL!$V219="XX",ALL!AA219,"")</f>
        <v>0</v>
      </c>
      <c r="AB118" s="2" t="str">
        <f>IF(ALL!$V219="XX",ALL!AB219,"")</f>
        <v>X</v>
      </c>
      <c r="AC118">
        <f>IF(ALL!$V219="XX",ALL!AC219,"")</f>
        <v>0</v>
      </c>
    </row>
    <row r="119" spans="1:29" x14ac:dyDescent="0.25">
      <c r="A119" s="2" t="str">
        <f>IF(ALL!$V222="XX",ALL!A222,"")</f>
        <v>21A</v>
      </c>
      <c r="B119" s="1" t="str">
        <f>IF(ALL!$V222="XX",ALL!B222,"")</f>
        <v>Holly Beach, Louisiana, USA (Gulf of Mexico) - Part 2</v>
      </c>
      <c r="C119" s="24">
        <f>IF(ALL!$V222="XX",ALL!C222,"")</f>
        <v>29.757999999999999</v>
      </c>
      <c r="D119" s="24">
        <f>IF(ALL!$V222="XX",ALL!D222,"")</f>
        <v>-93.58</v>
      </c>
      <c r="E119" s="2">
        <f>IF(ALL!$V222="XX",ALL!E222,"")</f>
        <v>0</v>
      </c>
      <c r="F119" s="2">
        <f>IF(ALL!$V222="XX",ALL!F222,"")</f>
        <v>0</v>
      </c>
      <c r="G119" t="str">
        <f>IF(ALL!$V222="XX",ALL!G222,"")</f>
        <v>USA-LA</v>
      </c>
      <c r="H119" s="26">
        <f>IF(ALL!$V222="XX",ALL!H222,"")</f>
        <v>65</v>
      </c>
      <c r="I119" s="26">
        <f>IF(ALL!$V222="XX",ALL!I222,"")</f>
        <v>170</v>
      </c>
      <c r="J119" s="26">
        <f>IF(ALL!$V222="XX",ALL!J222,"")</f>
        <v>100</v>
      </c>
      <c r="K119" s="26">
        <f>IF(ALL!$V222="XX",ALL!K222,"")</f>
        <v>2.4899999999999949</v>
      </c>
      <c r="L119" s="4">
        <f>IF(ALL!$V222="XX",ALL!L222,"")</f>
        <v>0.38235294117647056</v>
      </c>
      <c r="M119" s="4">
        <f>IF(ALL!$V222="XX",ALL!M222,"")</f>
        <v>0.58823529411764708</v>
      </c>
      <c r="N119" s="4">
        <f>IF(ALL!$V222="XX",ALL!N222,"")</f>
        <v>1.5384615384615385</v>
      </c>
      <c r="O119" s="4">
        <f>IF(ALL!$V222="XX",ALL!O222,"")</f>
        <v>2.489999999999995E-2</v>
      </c>
      <c r="P119" s="4">
        <f>IF(ALL!$V222="XX",ALL!P222,"")</f>
        <v>1.4647058823529381E-2</v>
      </c>
      <c r="Q119" s="2">
        <f>IF(ALL!$V222="XX",ALL!Q222,"")</f>
        <v>0</v>
      </c>
      <c r="R119" s="2">
        <f>IF(ALL!$V222="XX",ALL!R222,"")</f>
        <v>0</v>
      </c>
      <c r="S119" s="2">
        <f>IF(ALL!$V222="XX",ALL!S222,"")</f>
        <v>0</v>
      </c>
      <c r="T119" s="2">
        <f>IF(ALL!$V222="XX",ALL!T222,"")</f>
        <v>0</v>
      </c>
      <c r="U119" s="2" t="str">
        <f>IF(ALL!$V222="XX",ALL!U222,"")</f>
        <v>X</v>
      </c>
      <c r="V119" s="2" t="str">
        <f>IF(ALL!$V222="XX",ALL!V222,"")</f>
        <v>XX</v>
      </c>
      <c r="W119" s="2">
        <f>IF(ALL!$V222="XX",ALL!W222,"")</f>
        <v>0</v>
      </c>
      <c r="X119" s="2" t="str">
        <f>IF(ALL!$V222="XX",ALL!X222,"")</f>
        <v>Sd</v>
      </c>
      <c r="Y119" s="2">
        <f>IF(ALL!$V222="XX",ALL!Y222,"")</f>
        <v>81</v>
      </c>
      <c r="Z119" s="2">
        <f>IF(ALL!$V222="XX",ALL!Z222,"")</f>
        <v>0</v>
      </c>
      <c r="AA119" s="2">
        <f>IF(ALL!$V222="XX",ALL!AA222,"")</f>
        <v>0</v>
      </c>
      <c r="AB119" s="2">
        <f>IF(ALL!$V222="XX",ALL!AB222,"")</f>
        <v>0</v>
      </c>
      <c r="AC119" t="str">
        <f>IF(ALL!$V222="XX",ALL!AC222,"")</f>
        <v>D50 = 0.2 mm</v>
      </c>
    </row>
    <row r="120" spans="1:29" x14ac:dyDescent="0.25">
      <c r="A120" s="2">
        <f>IF(ALL!$V223="XX",ALL!A223,"")</f>
        <v>22</v>
      </c>
      <c r="B120" s="1" t="str">
        <f>IF(ALL!$V223="XX",ALL!B223,"")</f>
        <v>Grand Isle, Louisiana, USA (Gulf of Mexico) - Part 1</v>
      </c>
      <c r="C120" s="24">
        <f>IF(ALL!$V223="XX",ALL!C223,"")</f>
        <v>29.2438</v>
      </c>
      <c r="D120" s="24">
        <f>IF(ALL!$V223="XX",ALL!D223,"")</f>
        <v>-89.969399999999993</v>
      </c>
      <c r="E120" s="2">
        <f>IF(ALL!$V223="XX",ALL!E223,"")</f>
        <v>0</v>
      </c>
      <c r="F120" s="2">
        <f>IF(ALL!$V223="XX",ALL!F223,"")</f>
        <v>0</v>
      </c>
      <c r="G120" t="str">
        <f>IF(ALL!$V223="XX",ALL!G223,"")</f>
        <v>USA-LA</v>
      </c>
      <c r="H120" s="26">
        <f>IF(ALL!$V223="XX",ALL!H223,"")</f>
        <v>65</v>
      </c>
      <c r="I120" s="26">
        <f>IF(ALL!$V223="XX",ALL!I223,"")</f>
        <v>210</v>
      </c>
      <c r="J120" s="26">
        <f>IF(ALL!$V223="XX",ALL!J223,"")</f>
        <v>80</v>
      </c>
      <c r="K120" s="26">
        <f>IF(ALL!$V223="XX",ALL!K223,"")</f>
        <v>25</v>
      </c>
      <c r="L120" s="4">
        <f>IF(ALL!$V223="XX",ALL!L223,"")</f>
        <v>0.30952380952380953</v>
      </c>
      <c r="M120" s="4">
        <f>IF(ALL!$V223="XX",ALL!M223,"")</f>
        <v>0.38095238095238093</v>
      </c>
      <c r="N120" s="4">
        <f>IF(ALL!$V223="XX",ALL!N223,"")</f>
        <v>1.2307692307692308</v>
      </c>
      <c r="O120" s="4">
        <f>IF(ALL!$V223="XX",ALL!O223,"")</f>
        <v>0.3125</v>
      </c>
      <c r="P120" s="4">
        <f>IF(ALL!$V223="XX",ALL!P223,"")</f>
        <v>0.11904761904761904</v>
      </c>
      <c r="Q120" s="2">
        <f>IF(ALL!$V223="XX",ALL!Q223,"")</f>
        <v>0</v>
      </c>
      <c r="R120" s="2">
        <f>IF(ALL!$V223="XX",ALL!R223,"")</f>
        <v>0</v>
      </c>
      <c r="S120" s="2">
        <f>IF(ALL!$V223="XX",ALL!S223,"")</f>
        <v>0</v>
      </c>
      <c r="T120" s="2">
        <f>IF(ALL!$V223="XX",ALL!T223,"")</f>
        <v>0</v>
      </c>
      <c r="U120" s="2" t="str">
        <f>IF(ALL!$V223="XX",ALL!U223,"")</f>
        <v>X</v>
      </c>
      <c r="V120" s="2" t="str">
        <f>IF(ALL!$V223="XX",ALL!V223,"")</f>
        <v>XX</v>
      </c>
      <c r="W120" s="2">
        <f>IF(ALL!$V223="XX",ALL!W223,"")</f>
        <v>0</v>
      </c>
      <c r="X120" s="2" t="str">
        <f>IF(ALL!$V223="XX",ALL!X223,"")</f>
        <v>Sd</v>
      </c>
      <c r="Y120" s="2">
        <f>IF(ALL!$V223="XX",ALL!Y223,"")</f>
        <v>61</v>
      </c>
      <c r="Z120" s="2">
        <f>IF(ALL!$V223="XX",ALL!Z223,"")</f>
        <v>0</v>
      </c>
      <c r="AA120" s="2">
        <f>IF(ALL!$V223="XX",ALL!AA223,"")</f>
        <v>0</v>
      </c>
      <c r="AB120" s="2">
        <f>IF(ALL!$V223="XX",ALL!AB223,"")</f>
        <v>0</v>
      </c>
      <c r="AC120" t="str">
        <f>IF(ALL!$V223="XX",ALL!AC223,"")</f>
        <v>D50 = 0.125 mm</v>
      </c>
    </row>
    <row r="121" spans="1:29" x14ac:dyDescent="0.25">
      <c r="A121" s="2">
        <f>IF(ALL!$V226="XX",ALL!A226,"")</f>
        <v>24</v>
      </c>
      <c r="B121" s="1" t="str">
        <f>IF(ALL!$V226="XX",ALL!B226,"")</f>
        <v>Presque Isle, Pennsylvania, USA (Lake Erie Coast)</v>
      </c>
      <c r="C121" s="24">
        <f>IF(ALL!$V226="XX",ALL!C226,"")</f>
        <v>42.172777777777775</v>
      </c>
      <c r="D121" s="24">
        <f>IF(ALL!$V226="XX",ALL!D226,"")</f>
        <v>-80.087499999999991</v>
      </c>
      <c r="E121" s="2">
        <f>IF(ALL!$V226="XX",ALL!E226,"")</f>
        <v>0</v>
      </c>
      <c r="F121" s="2">
        <f>IF(ALL!$V226="XX",ALL!F226,"")</f>
        <v>0</v>
      </c>
      <c r="G121" t="str">
        <f>IF(ALL!$V226="XX",ALL!G226,"")</f>
        <v>USA-Gt Lakes</v>
      </c>
      <c r="H121" s="26">
        <f>IF(ALL!$V226="XX",ALL!H226,"")</f>
        <v>38</v>
      </c>
      <c r="I121" s="26">
        <f>IF(ALL!$V226="XX",ALL!I226,"")</f>
        <v>80</v>
      </c>
      <c r="J121" s="26">
        <f>IF(ALL!$V226="XX",ALL!J226,"")</f>
        <v>45</v>
      </c>
      <c r="K121" s="26">
        <f>IF(ALL!$V226="XX",ALL!K226,"")</f>
        <v>20</v>
      </c>
      <c r="L121" s="4">
        <f>IF(ALL!$V226="XX",ALL!L226,"")</f>
        <v>0.47499999999999998</v>
      </c>
      <c r="M121" s="4">
        <f>IF(ALL!$V226="XX",ALL!M226,"")</f>
        <v>0.5625</v>
      </c>
      <c r="N121" s="4">
        <f>IF(ALL!$V226="XX",ALL!N226,"")</f>
        <v>1.1842105263157894</v>
      </c>
      <c r="O121" s="4">
        <f>IF(ALL!$V226="XX",ALL!O226,"")</f>
        <v>0.44444444444444442</v>
      </c>
      <c r="P121" s="4">
        <f>IF(ALL!$V226="XX",ALL!P226,"")</f>
        <v>0.25</v>
      </c>
      <c r="Q121" s="2">
        <f>IF(ALL!$V226="XX",ALL!Q226,"")</f>
        <v>0</v>
      </c>
      <c r="R121" s="2">
        <f>IF(ALL!$V226="XX",ALL!R226,"")</f>
        <v>0</v>
      </c>
      <c r="S121" s="2">
        <f>IF(ALL!$V226="XX",ALL!S226,"")</f>
        <v>0</v>
      </c>
      <c r="T121" s="2">
        <f>IF(ALL!$V226="XX",ALL!T226,"")</f>
        <v>0</v>
      </c>
      <c r="U121" s="2" t="str">
        <f>IF(ALL!$V226="XX",ALL!U226,"")</f>
        <v>X</v>
      </c>
      <c r="V121" s="2" t="str">
        <f>IF(ALL!$V226="XX",ALL!V226,"")</f>
        <v>XX</v>
      </c>
      <c r="W121" s="2">
        <f>IF(ALL!$V226="XX",ALL!W226,"")</f>
        <v>0</v>
      </c>
      <c r="X121" s="2" t="str">
        <f>IF(ALL!$V226="XX",ALL!X226,"")</f>
        <v>Sd</v>
      </c>
      <c r="Y121" s="2">
        <f>IF(ALL!$V226="XX",ALL!Y226,"")</f>
        <v>72</v>
      </c>
      <c r="Z121" s="2">
        <f>IF(ALL!$V226="XX",ALL!Z226,"")</f>
        <v>0</v>
      </c>
      <c r="AA121" s="2">
        <f>IF(ALL!$V226="XX",ALL!AA226,"")</f>
        <v>0</v>
      </c>
      <c r="AB121" s="2" t="str">
        <f>IF(ALL!$V226="XX",ALL!AB226,"")</f>
        <v>X</v>
      </c>
      <c r="AC121" t="str">
        <f>IF(ALL!$V226="XX",ALL!AC226,"")</f>
        <v>D50 = 1.0 mm</v>
      </c>
    </row>
    <row r="122" spans="1:29" x14ac:dyDescent="0.25">
      <c r="A122" s="2">
        <f>IF(ALL!$V228="XX",ALL!A228,"")</f>
        <v>26</v>
      </c>
      <c r="B122" s="1" t="str">
        <f>IF(ALL!$V228="XX",ALL!B228,"")</f>
        <v>Lakeshore Park, Ashtabula, Ohio, USA (Lake Erie Coast)</v>
      </c>
      <c r="C122" s="24">
        <f>IF(ALL!$V228="XX",ALL!C228,"")</f>
        <v>41.908055555555556</v>
      </c>
      <c r="D122" s="24">
        <f>IF(ALL!$V228="XX",ALL!D228,"")</f>
        <v>-80.774166666666659</v>
      </c>
      <c r="E122" s="2">
        <f>IF(ALL!$V228="XX",ALL!E228,"")</f>
        <v>0</v>
      </c>
      <c r="F122" s="2">
        <f>IF(ALL!$V228="XX",ALL!F228,"")</f>
        <v>0</v>
      </c>
      <c r="G122" t="str">
        <f>IF(ALL!$V228="XX",ALL!G228,"")</f>
        <v>USA-Gt Lakes</v>
      </c>
      <c r="H122" s="26">
        <f>IF(ALL!$V228="XX",ALL!H228,"")</f>
        <v>38</v>
      </c>
      <c r="I122" s="26">
        <f>IF(ALL!$V228="XX",ALL!I228,"")</f>
        <v>120</v>
      </c>
      <c r="J122" s="26">
        <f>IF(ALL!$V228="XX",ALL!J228,"")</f>
        <v>100</v>
      </c>
      <c r="K122" s="26">
        <f>IF(ALL!$V228="XX",ALL!K228,"")</f>
        <v>3</v>
      </c>
      <c r="L122" s="4">
        <f>IF(ALL!$V228="XX",ALL!L228,"")</f>
        <v>0.31666666666666665</v>
      </c>
      <c r="M122" s="4">
        <f>IF(ALL!$V228="XX",ALL!M228,"")</f>
        <v>0.83333333333333337</v>
      </c>
      <c r="N122" s="4">
        <f>IF(ALL!$V228="XX",ALL!N228,"")</f>
        <v>2.6315789473684212</v>
      </c>
      <c r="O122" s="4">
        <f>IF(ALL!$V228="XX",ALL!O228,"")</f>
        <v>0.03</v>
      </c>
      <c r="P122" s="4">
        <f>IF(ALL!$V228="XX",ALL!P228,"")</f>
        <v>2.5000000000000001E-2</v>
      </c>
      <c r="Q122" s="2">
        <f>IF(ALL!$V228="XX",ALL!Q228,"")</f>
        <v>0</v>
      </c>
      <c r="R122" s="2">
        <f>IF(ALL!$V228="XX",ALL!R228,"")</f>
        <v>0</v>
      </c>
      <c r="S122" s="2">
        <f>IF(ALL!$V228="XX",ALL!S228,"")</f>
        <v>0</v>
      </c>
      <c r="T122" s="2">
        <f>IF(ALL!$V228="XX",ALL!T228,"")</f>
        <v>0</v>
      </c>
      <c r="U122" s="2" t="str">
        <f>IF(ALL!$V228="XX",ALL!U228,"")</f>
        <v>X</v>
      </c>
      <c r="V122" s="2" t="str">
        <f>IF(ALL!$V228="XX",ALL!V228,"")</f>
        <v>XX</v>
      </c>
      <c r="W122" s="2">
        <f>IF(ALL!$V228="XX",ALL!W228,"")</f>
        <v>0</v>
      </c>
      <c r="X122" s="2" t="str">
        <f>IF(ALL!$V228="XX",ALL!X228,"")</f>
        <v>Sd</v>
      </c>
      <c r="Y122" s="2">
        <f>IF(ALL!$V228="XX",ALL!Y228,"")</f>
        <v>91</v>
      </c>
      <c r="Z122" s="2">
        <f>IF(ALL!$V228="XX",ALL!Z228,"")</f>
        <v>0</v>
      </c>
      <c r="AA122" s="2">
        <f>IF(ALL!$V228="XX",ALL!AA228,"")</f>
        <v>0</v>
      </c>
      <c r="AB122" s="2" t="str">
        <f>IF(ALL!$V228="XX",ALL!AB228,"")</f>
        <v>X</v>
      </c>
      <c r="AC122" t="str">
        <f>IF(ALL!$V228="XX",ALL!AC228,"")</f>
        <v>D50 = 0.23 mm</v>
      </c>
    </row>
    <row r="123" spans="1:29" x14ac:dyDescent="0.25">
      <c r="A123" s="2">
        <f>IF(ALL!$V229="XX",ALL!A229,"")</f>
        <v>27</v>
      </c>
      <c r="B123" s="1" t="str">
        <f>IF(ALL!$V229="XX",ALL!B229,"")</f>
        <v>East Habour, Ohio, USA (Lake Erie Coast)</v>
      </c>
      <c r="C123" s="24">
        <f>IF(ALL!$V229="XX",ALL!C229,"")</f>
        <v>41.558611111111105</v>
      </c>
      <c r="D123" s="24">
        <f>IF(ALL!$V229="XX",ALL!D229,"")</f>
        <v>-82.803888888888892</v>
      </c>
      <c r="E123" s="2">
        <f>IF(ALL!$V229="XX",ALL!E229,"")</f>
        <v>0</v>
      </c>
      <c r="F123" s="2">
        <f>IF(ALL!$V229="XX",ALL!F229,"")</f>
        <v>0</v>
      </c>
      <c r="G123" t="str">
        <f>IF(ALL!$V229="XX",ALL!G229,"")</f>
        <v>USA-Gt Lakes</v>
      </c>
      <c r="H123" s="26">
        <f>IF(ALL!$V229="XX",ALL!H229,"")</f>
        <v>46</v>
      </c>
      <c r="I123" s="26">
        <f>IF(ALL!$V229="XX",ALL!I229,"")</f>
        <v>170</v>
      </c>
      <c r="J123" s="26">
        <f>IF(ALL!$V229="XX",ALL!J229,"")</f>
        <v>100</v>
      </c>
      <c r="K123" s="26">
        <f>IF(ALL!$V229="XX",ALL!K229,"")</f>
        <v>2.7950000000000159</v>
      </c>
      <c r="L123" s="4">
        <f>IF(ALL!$V229="XX",ALL!L229,"")</f>
        <v>0.27058823529411763</v>
      </c>
      <c r="M123" s="4">
        <f>IF(ALL!$V229="XX",ALL!M229,"")</f>
        <v>0.58823529411764708</v>
      </c>
      <c r="N123" s="4">
        <f>IF(ALL!$V229="XX",ALL!N229,"")</f>
        <v>2.1739130434782608</v>
      </c>
      <c r="O123" s="4">
        <f>IF(ALL!$V229="XX",ALL!O229,"")</f>
        <v>2.7950000000000159E-2</v>
      </c>
      <c r="P123" s="4">
        <f>IF(ALL!$V229="XX",ALL!P229,"")</f>
        <v>1.6441176470588331E-2</v>
      </c>
      <c r="Q123" s="2">
        <f>IF(ALL!$V229="XX",ALL!Q229,"")</f>
        <v>0</v>
      </c>
      <c r="R123" s="2">
        <f>IF(ALL!$V229="XX",ALL!R229,"")</f>
        <v>0</v>
      </c>
      <c r="S123" s="2">
        <f>IF(ALL!$V229="XX",ALL!S229,"")</f>
        <v>0</v>
      </c>
      <c r="T123" s="2">
        <f>IF(ALL!$V229="XX",ALL!T229,"")</f>
        <v>0</v>
      </c>
      <c r="U123" s="2" t="str">
        <f>IF(ALL!$V229="XX",ALL!U229,"")</f>
        <v>X</v>
      </c>
      <c r="V123" s="2" t="str">
        <f>IF(ALL!$V229="XX",ALL!V229,"")</f>
        <v>XX</v>
      </c>
      <c r="W123" s="2">
        <f>IF(ALL!$V229="XX",ALL!W229,"")</f>
        <v>0</v>
      </c>
      <c r="X123" s="2" t="str">
        <f>IF(ALL!$V229="XX",ALL!X229,"")</f>
        <v>Sd</v>
      </c>
      <c r="Y123" s="2">
        <f>IF(ALL!$V229="XX",ALL!Y229,"")</f>
        <v>327</v>
      </c>
      <c r="Z123" s="2">
        <f>IF(ALL!$V229="XX",ALL!Z229,"")</f>
        <v>0</v>
      </c>
      <c r="AA123" s="2">
        <f>IF(ALL!$V229="XX",ALL!AA229,"")</f>
        <v>0</v>
      </c>
      <c r="AB123" s="2" t="str">
        <f>IF(ALL!$V229="XX",ALL!AB229,"")</f>
        <v>X</v>
      </c>
      <c r="AC123">
        <f>IF(ALL!$V229="XX",ALL!AC229,"")</f>
        <v>0</v>
      </c>
    </row>
    <row r="124" spans="1:29" x14ac:dyDescent="0.25">
      <c r="A124" s="2" t="str">
        <f>IF(ALL!$V193="XX",ALL!A193,"")</f>
        <v/>
      </c>
      <c r="B124" s="1" t="str">
        <f>IF(ALL!$V193="XX",ALL!B193,"")</f>
        <v/>
      </c>
      <c r="C124" s="2" t="str">
        <f>IF(ALL!$V193="XX",ALL!C193,"")</f>
        <v/>
      </c>
      <c r="D124" s="2" t="str">
        <f>IF(ALL!$V193="XX",ALL!D193,"")</f>
        <v/>
      </c>
      <c r="E124" s="2" t="str">
        <f>IF(ALL!$V193="XX",ALL!E193,"")</f>
        <v/>
      </c>
      <c r="F124" s="2" t="str">
        <f>IF(ALL!$V193="XX",ALL!F193,"")</f>
        <v/>
      </c>
      <c r="G124" t="str">
        <f>IF(ALL!$V193="XX",ALL!G193,"")</f>
        <v/>
      </c>
      <c r="H124" s="2" t="str">
        <f>IF(ALL!$V193="XX",ALL!H193,"")</f>
        <v/>
      </c>
      <c r="I124" s="2" t="str">
        <f>IF(ALL!$V193="XX",ALL!I193,"")</f>
        <v/>
      </c>
      <c r="J124" s="2" t="str">
        <f>IF(ALL!$V193="XX",ALL!J193,"")</f>
        <v/>
      </c>
      <c r="K124" s="2" t="str">
        <f>IF(ALL!$V193="XX",ALL!K193,"")</f>
        <v/>
      </c>
      <c r="L124" s="2" t="str">
        <f>IF(ALL!$V193="XX",ALL!L193,"")</f>
        <v/>
      </c>
      <c r="M124" s="2" t="str">
        <f>IF(ALL!$V193="XX",ALL!M193,"")</f>
        <v/>
      </c>
      <c r="N124" s="2" t="str">
        <f>IF(ALL!$V193="XX",ALL!N193,"")</f>
        <v/>
      </c>
      <c r="O124" s="2" t="str">
        <f>IF(ALL!$V193="XX",ALL!O193,"")</f>
        <v/>
      </c>
      <c r="P124" s="2" t="str">
        <f>IF(ALL!$V193="XX",ALL!P193,"")</f>
        <v/>
      </c>
      <c r="Q124" s="2" t="str">
        <f>IF(ALL!$V193="XX",ALL!Q193,"")</f>
        <v/>
      </c>
      <c r="R124" s="2" t="str">
        <f>IF(ALL!$V193="XX",ALL!R193,"")</f>
        <v/>
      </c>
      <c r="S124" s="2" t="str">
        <f>IF(ALL!$V193="XX",ALL!S193,"")</f>
        <v/>
      </c>
      <c r="T124" s="2" t="str">
        <f>IF(ALL!$V193="XX",ALL!T193,"")</f>
        <v/>
      </c>
      <c r="U124" s="2" t="str">
        <f>IF(ALL!$V193="XX",ALL!U193,"")</f>
        <v/>
      </c>
      <c r="V124" s="2" t="str">
        <f>IF(ALL!$V193="XX",ALL!V193,"")</f>
        <v/>
      </c>
      <c r="W124" s="2" t="str">
        <f>IF(ALL!$V193="XX",ALL!W193,"")</f>
        <v/>
      </c>
      <c r="X124" s="2" t="str">
        <f>IF(ALL!$V193="XX",ALL!X193,"")</f>
        <v/>
      </c>
      <c r="Y124" s="2" t="str">
        <f>IF(ALL!$V193="XX",ALL!Y193,"")</f>
        <v/>
      </c>
      <c r="Z124" s="2" t="str">
        <f>IF(ALL!$V193="XX",ALL!Z193,"")</f>
        <v/>
      </c>
      <c r="AA124" s="2" t="str">
        <f>IF(ALL!$V193="XX",ALL!AA193,"")</f>
        <v/>
      </c>
      <c r="AB124" s="2" t="str">
        <f>IF(ALL!$V193="XX",ALL!AB193,"")</f>
        <v/>
      </c>
      <c r="AC124" t="str">
        <f>IF(ALL!$V193="XX",ALL!AC193,"")</f>
        <v/>
      </c>
    </row>
    <row r="125" spans="1:29" x14ac:dyDescent="0.25">
      <c r="A125" s="2" t="str">
        <f>IF(ALL!$V194="XX",ALL!A194,"")</f>
        <v/>
      </c>
      <c r="B125" s="1" t="str">
        <f>IF(ALL!$V194="XX",ALL!B194,"")</f>
        <v/>
      </c>
      <c r="C125" s="2" t="str">
        <f>IF(ALL!$V194="XX",ALL!C194,"")</f>
        <v/>
      </c>
      <c r="D125" s="2" t="str">
        <f>IF(ALL!$V194="XX",ALL!D194,"")</f>
        <v/>
      </c>
      <c r="E125" s="2" t="str">
        <f>IF(ALL!$V194="XX",ALL!E194,"")</f>
        <v/>
      </c>
      <c r="F125" s="2" t="str">
        <f>IF(ALL!$V194="XX",ALL!F194,"")</f>
        <v/>
      </c>
      <c r="G125" t="str">
        <f>IF(ALL!$V194="XX",ALL!G194,"")</f>
        <v/>
      </c>
      <c r="H125" s="2" t="str">
        <f>IF(ALL!$V194="XX",ALL!H194,"")</f>
        <v/>
      </c>
      <c r="I125" s="2" t="str">
        <f>IF(ALL!$V194="XX",ALL!I194,"")</f>
        <v/>
      </c>
      <c r="J125" s="2" t="str">
        <f>IF(ALL!$V194="XX",ALL!J194,"")</f>
        <v/>
      </c>
      <c r="K125" s="2" t="str">
        <f>IF(ALL!$V194="XX",ALL!K194,"")</f>
        <v/>
      </c>
      <c r="L125" s="2" t="str">
        <f>IF(ALL!$V194="XX",ALL!L194,"")</f>
        <v/>
      </c>
      <c r="M125" s="2" t="str">
        <f>IF(ALL!$V194="XX",ALL!M194,"")</f>
        <v/>
      </c>
      <c r="N125" s="2" t="str">
        <f>IF(ALL!$V194="XX",ALL!N194,"")</f>
        <v/>
      </c>
      <c r="O125" s="2" t="str">
        <f>IF(ALL!$V194="XX",ALL!O194,"")</f>
        <v/>
      </c>
      <c r="P125" s="2" t="str">
        <f>IF(ALL!$V194="XX",ALL!P194,"")</f>
        <v/>
      </c>
      <c r="Q125" s="2" t="str">
        <f>IF(ALL!$V194="XX",ALL!Q194,"")</f>
        <v/>
      </c>
      <c r="R125" s="2" t="str">
        <f>IF(ALL!$V194="XX",ALL!R194,"")</f>
        <v/>
      </c>
      <c r="S125" s="2" t="str">
        <f>IF(ALL!$V194="XX",ALL!S194,"")</f>
        <v/>
      </c>
      <c r="T125" s="2" t="str">
        <f>IF(ALL!$V194="XX",ALL!T194,"")</f>
        <v/>
      </c>
      <c r="U125" s="2" t="str">
        <f>IF(ALL!$V194="XX",ALL!U194,"")</f>
        <v/>
      </c>
      <c r="V125" s="2" t="str">
        <f>IF(ALL!$V194="XX",ALL!V194,"")</f>
        <v/>
      </c>
      <c r="W125" s="2" t="str">
        <f>IF(ALL!$V194="XX",ALL!W194,"")</f>
        <v/>
      </c>
      <c r="X125" s="2" t="str">
        <f>IF(ALL!$V194="XX",ALL!X194,"")</f>
        <v/>
      </c>
      <c r="Y125" s="2" t="str">
        <f>IF(ALL!$V194="XX",ALL!Y194,"")</f>
        <v/>
      </c>
      <c r="Z125" s="2" t="str">
        <f>IF(ALL!$V194="XX",ALL!Z194,"")</f>
        <v/>
      </c>
      <c r="AA125" s="2" t="str">
        <f>IF(ALL!$V194="XX",ALL!AA194,"")</f>
        <v/>
      </c>
      <c r="AB125" s="2" t="str">
        <f>IF(ALL!$V194="XX",ALL!AB194,"")</f>
        <v/>
      </c>
      <c r="AC125" t="str">
        <f>IF(ALL!$V194="XX",ALL!AC194,"")</f>
        <v/>
      </c>
    </row>
    <row r="126" spans="1:29" x14ac:dyDescent="0.25">
      <c r="A126" s="2" t="str">
        <f>IF(ALL!$V205="XX",ALL!A205,"")</f>
        <v/>
      </c>
      <c r="B126" s="1" t="str">
        <f>IF(ALL!$V205="XX",ALL!B205,"")</f>
        <v/>
      </c>
      <c r="C126" s="2" t="str">
        <f>IF(ALL!$V205="XX",ALL!C205,"")</f>
        <v/>
      </c>
      <c r="D126" s="2" t="str">
        <f>IF(ALL!$V205="XX",ALL!D205,"")</f>
        <v/>
      </c>
      <c r="E126" s="2" t="str">
        <f>IF(ALL!$V205="XX",ALL!E205,"")</f>
        <v/>
      </c>
      <c r="F126" s="2" t="str">
        <f>IF(ALL!$V205="XX",ALL!F205,"")</f>
        <v/>
      </c>
      <c r="G126" t="str">
        <f>IF(ALL!$V205="XX",ALL!G205,"")</f>
        <v/>
      </c>
      <c r="H126" s="2" t="str">
        <f>IF(ALL!$V205="XX",ALL!H205,"")</f>
        <v/>
      </c>
      <c r="I126" s="2" t="str">
        <f>IF(ALL!$V205="XX",ALL!I205,"")</f>
        <v/>
      </c>
      <c r="J126" s="2" t="str">
        <f>IF(ALL!$V205="XX",ALL!J205,"")</f>
        <v/>
      </c>
      <c r="K126" s="2" t="str">
        <f>IF(ALL!$V205="XX",ALL!K205,"")</f>
        <v/>
      </c>
      <c r="L126" s="2" t="str">
        <f>IF(ALL!$V205="XX",ALL!L205,"")</f>
        <v/>
      </c>
      <c r="M126" s="2" t="str">
        <f>IF(ALL!$V205="XX",ALL!M205,"")</f>
        <v/>
      </c>
      <c r="N126" s="2" t="str">
        <f>IF(ALL!$V205="XX",ALL!N205,"")</f>
        <v/>
      </c>
      <c r="O126" s="2" t="str">
        <f>IF(ALL!$V205="XX",ALL!O205,"")</f>
        <v/>
      </c>
      <c r="P126" s="2" t="str">
        <f>IF(ALL!$V205="XX",ALL!P205,"")</f>
        <v/>
      </c>
      <c r="Q126" s="2" t="str">
        <f>IF(ALL!$V205="XX",ALL!Q205,"")</f>
        <v/>
      </c>
      <c r="R126" s="2" t="str">
        <f>IF(ALL!$V205="XX",ALL!R205,"")</f>
        <v/>
      </c>
      <c r="S126" s="2" t="str">
        <f>IF(ALL!$V205="XX",ALL!S205,"")</f>
        <v/>
      </c>
      <c r="T126" s="2" t="str">
        <f>IF(ALL!$V205="XX",ALL!T205,"")</f>
        <v/>
      </c>
      <c r="U126" s="2" t="str">
        <f>IF(ALL!$V205="XX",ALL!U205,"")</f>
        <v/>
      </c>
      <c r="V126" s="2" t="str">
        <f>IF(ALL!$V205="XX",ALL!V205,"")</f>
        <v/>
      </c>
      <c r="W126" s="2" t="str">
        <f>IF(ALL!$V205="XX",ALL!W205,"")</f>
        <v/>
      </c>
      <c r="X126" s="2" t="str">
        <f>IF(ALL!$V205="XX",ALL!X205,"")</f>
        <v/>
      </c>
      <c r="Y126" s="2" t="str">
        <f>IF(ALL!$V205="XX",ALL!Y205,"")</f>
        <v/>
      </c>
      <c r="Z126" s="2" t="str">
        <f>IF(ALL!$V205="XX",ALL!Z205,"")</f>
        <v/>
      </c>
      <c r="AA126" s="2" t="str">
        <f>IF(ALL!$V205="XX",ALL!AA205,"")</f>
        <v/>
      </c>
      <c r="AB126" s="2" t="str">
        <f>IF(ALL!$V205="XX",ALL!AB205,"")</f>
        <v/>
      </c>
      <c r="AC126" t="str">
        <f>IF(ALL!$V205="XX",ALL!AC205,"")</f>
        <v/>
      </c>
    </row>
    <row r="127" spans="1:29" x14ac:dyDescent="0.25">
      <c r="A127" s="2" t="str">
        <f>IF(ALL!$V206="XX",ALL!A206,"")</f>
        <v/>
      </c>
      <c r="B127" s="1" t="str">
        <f>IF(ALL!$V206="XX",ALL!B206,"")</f>
        <v/>
      </c>
      <c r="C127" s="2" t="str">
        <f>IF(ALL!$V206="XX",ALL!C206,"")</f>
        <v/>
      </c>
      <c r="D127" s="2" t="str">
        <f>IF(ALL!$V206="XX",ALL!D206,"")</f>
        <v/>
      </c>
      <c r="E127" s="2" t="str">
        <f>IF(ALL!$V206="XX",ALL!E206,"")</f>
        <v/>
      </c>
      <c r="F127" s="2" t="str">
        <f>IF(ALL!$V206="XX",ALL!F206,"")</f>
        <v/>
      </c>
      <c r="G127" t="str">
        <f>IF(ALL!$V206="XX",ALL!G206,"")</f>
        <v/>
      </c>
      <c r="H127" s="2" t="str">
        <f>IF(ALL!$V206="XX",ALL!H206,"")</f>
        <v/>
      </c>
      <c r="I127" s="2" t="str">
        <f>IF(ALL!$V206="XX",ALL!I206,"")</f>
        <v/>
      </c>
      <c r="J127" s="2" t="str">
        <f>IF(ALL!$V206="XX",ALL!J206,"")</f>
        <v/>
      </c>
      <c r="K127" s="2" t="str">
        <f>IF(ALL!$V206="XX",ALL!K206,"")</f>
        <v/>
      </c>
      <c r="L127" s="2" t="str">
        <f>IF(ALL!$V206="XX",ALL!L206,"")</f>
        <v/>
      </c>
      <c r="M127" s="2" t="str">
        <f>IF(ALL!$V206="XX",ALL!M206,"")</f>
        <v/>
      </c>
      <c r="N127" s="2" t="str">
        <f>IF(ALL!$V206="XX",ALL!N206,"")</f>
        <v/>
      </c>
      <c r="O127" s="2" t="str">
        <f>IF(ALL!$V206="XX",ALL!O206,"")</f>
        <v/>
      </c>
      <c r="P127" s="2" t="str">
        <f>IF(ALL!$V206="XX",ALL!P206,"")</f>
        <v/>
      </c>
      <c r="Q127" s="2" t="str">
        <f>IF(ALL!$V206="XX",ALL!Q206,"")</f>
        <v/>
      </c>
      <c r="R127" s="2" t="str">
        <f>IF(ALL!$V206="XX",ALL!R206,"")</f>
        <v/>
      </c>
      <c r="S127" s="2" t="str">
        <f>IF(ALL!$V206="XX",ALL!S206,"")</f>
        <v/>
      </c>
      <c r="T127" s="2" t="str">
        <f>IF(ALL!$V206="XX",ALL!T206,"")</f>
        <v/>
      </c>
      <c r="U127" s="2" t="str">
        <f>IF(ALL!$V206="XX",ALL!U206,"")</f>
        <v/>
      </c>
      <c r="V127" s="2" t="str">
        <f>IF(ALL!$V206="XX",ALL!V206,"")</f>
        <v/>
      </c>
      <c r="W127" s="2" t="str">
        <f>IF(ALL!$V206="XX",ALL!W206,"")</f>
        <v/>
      </c>
      <c r="X127" s="2" t="str">
        <f>IF(ALL!$V206="XX",ALL!X206,"")</f>
        <v/>
      </c>
      <c r="Y127" s="2" t="str">
        <f>IF(ALL!$V206="XX",ALL!Y206,"")</f>
        <v/>
      </c>
      <c r="Z127" s="2" t="str">
        <f>IF(ALL!$V206="XX",ALL!Z206,"")</f>
        <v/>
      </c>
      <c r="AA127" s="2" t="str">
        <f>IF(ALL!$V206="XX",ALL!AA206,"")</f>
        <v/>
      </c>
      <c r="AB127" s="2" t="str">
        <f>IF(ALL!$V206="XX",ALL!AB206,"")</f>
        <v/>
      </c>
      <c r="AC127" t="str">
        <f>IF(ALL!$V206="XX",ALL!AC206,"")</f>
        <v/>
      </c>
    </row>
    <row r="128" spans="1:29" x14ac:dyDescent="0.25">
      <c r="A128" s="2" t="str">
        <f>IF(ALL!$V207="XX",ALL!A207,"")</f>
        <v/>
      </c>
      <c r="B128" s="1" t="str">
        <f>IF(ALL!$V207="XX",ALL!B207,"")</f>
        <v/>
      </c>
      <c r="C128" s="2" t="str">
        <f>IF(ALL!$V207="XX",ALL!C207,"")</f>
        <v/>
      </c>
      <c r="D128" s="2" t="str">
        <f>IF(ALL!$V207="XX",ALL!D207,"")</f>
        <v/>
      </c>
      <c r="E128" s="2" t="str">
        <f>IF(ALL!$V207="XX",ALL!E207,"")</f>
        <v/>
      </c>
      <c r="F128" s="2" t="str">
        <f>IF(ALL!$V207="XX",ALL!F207,"")</f>
        <v/>
      </c>
      <c r="G128" t="str">
        <f>IF(ALL!$V207="XX",ALL!G207,"")</f>
        <v/>
      </c>
      <c r="H128" s="2" t="str">
        <f>IF(ALL!$V207="XX",ALL!H207,"")</f>
        <v/>
      </c>
      <c r="I128" s="2" t="str">
        <f>IF(ALL!$V207="XX",ALL!I207,"")</f>
        <v/>
      </c>
      <c r="J128" s="2" t="str">
        <f>IF(ALL!$V207="XX",ALL!J207,"")</f>
        <v/>
      </c>
      <c r="K128" s="2" t="str">
        <f>IF(ALL!$V207="XX",ALL!K207,"")</f>
        <v/>
      </c>
      <c r="L128" s="2" t="str">
        <f>IF(ALL!$V207="XX",ALL!L207,"")</f>
        <v/>
      </c>
      <c r="M128" s="2" t="str">
        <f>IF(ALL!$V207="XX",ALL!M207,"")</f>
        <v/>
      </c>
      <c r="N128" s="2" t="str">
        <f>IF(ALL!$V207="XX",ALL!N207,"")</f>
        <v/>
      </c>
      <c r="O128" s="2" t="str">
        <f>IF(ALL!$V207="XX",ALL!O207,"")</f>
        <v/>
      </c>
      <c r="P128" s="2" t="str">
        <f>IF(ALL!$V207="XX",ALL!P207,"")</f>
        <v/>
      </c>
      <c r="Q128" s="2" t="str">
        <f>IF(ALL!$V207="XX",ALL!Q207,"")</f>
        <v/>
      </c>
      <c r="R128" s="2" t="str">
        <f>IF(ALL!$V207="XX",ALL!R207,"")</f>
        <v/>
      </c>
      <c r="S128" s="2" t="str">
        <f>IF(ALL!$V207="XX",ALL!S207,"")</f>
        <v/>
      </c>
      <c r="T128" s="2" t="str">
        <f>IF(ALL!$V207="XX",ALL!T207,"")</f>
        <v/>
      </c>
      <c r="U128" s="2" t="str">
        <f>IF(ALL!$V207="XX",ALL!U207,"")</f>
        <v/>
      </c>
      <c r="V128" s="2" t="str">
        <f>IF(ALL!$V207="XX",ALL!V207,"")</f>
        <v/>
      </c>
      <c r="W128" s="2" t="str">
        <f>IF(ALL!$V207="XX",ALL!W207,"")</f>
        <v/>
      </c>
      <c r="X128" s="2" t="str">
        <f>IF(ALL!$V207="XX",ALL!X207,"")</f>
        <v/>
      </c>
      <c r="Y128" s="2" t="str">
        <f>IF(ALL!$V207="XX",ALL!Y207,"")</f>
        <v/>
      </c>
      <c r="Z128" s="2" t="str">
        <f>IF(ALL!$V207="XX",ALL!Z207,"")</f>
        <v/>
      </c>
      <c r="AA128" s="2" t="str">
        <f>IF(ALL!$V207="XX",ALL!AA207,"")</f>
        <v/>
      </c>
      <c r="AB128" s="2" t="str">
        <f>IF(ALL!$V207="XX",ALL!AB207,"")</f>
        <v/>
      </c>
      <c r="AC128" t="str">
        <f>IF(ALL!$V207="XX",ALL!AC207,"")</f>
        <v/>
      </c>
    </row>
    <row r="129" spans="1:29" x14ac:dyDescent="0.25">
      <c r="A129" s="2" t="str">
        <f>IF(ALL!$V208="XX",ALL!A208,"")</f>
        <v/>
      </c>
      <c r="B129" s="1" t="str">
        <f>IF(ALL!$V208="XX",ALL!B208,"")</f>
        <v/>
      </c>
      <c r="C129" s="2" t="str">
        <f>IF(ALL!$V208="XX",ALL!C208,"")</f>
        <v/>
      </c>
      <c r="D129" s="2" t="str">
        <f>IF(ALL!$V208="XX",ALL!D208,"")</f>
        <v/>
      </c>
      <c r="E129" s="2" t="str">
        <f>IF(ALL!$V208="XX",ALL!E208,"")</f>
        <v/>
      </c>
      <c r="F129" s="2" t="str">
        <f>IF(ALL!$V208="XX",ALL!F208,"")</f>
        <v/>
      </c>
      <c r="G129" t="str">
        <f>IF(ALL!$V208="XX",ALL!G208,"")</f>
        <v/>
      </c>
      <c r="H129" s="2" t="str">
        <f>IF(ALL!$V208="XX",ALL!H208,"")</f>
        <v/>
      </c>
      <c r="I129" s="2" t="str">
        <f>IF(ALL!$V208="XX",ALL!I208,"")</f>
        <v/>
      </c>
      <c r="J129" s="2" t="str">
        <f>IF(ALL!$V208="XX",ALL!J208,"")</f>
        <v/>
      </c>
      <c r="K129" s="2" t="str">
        <f>IF(ALL!$V208="XX",ALL!K208,"")</f>
        <v/>
      </c>
      <c r="L129" s="2" t="str">
        <f>IF(ALL!$V208="XX",ALL!L208,"")</f>
        <v/>
      </c>
      <c r="M129" s="2" t="str">
        <f>IF(ALL!$V208="XX",ALL!M208,"")</f>
        <v/>
      </c>
      <c r="N129" s="2" t="str">
        <f>IF(ALL!$V208="XX",ALL!N208,"")</f>
        <v/>
      </c>
      <c r="O129" s="2" t="str">
        <f>IF(ALL!$V208="XX",ALL!O208,"")</f>
        <v/>
      </c>
      <c r="P129" s="2" t="str">
        <f>IF(ALL!$V208="XX",ALL!P208,"")</f>
        <v/>
      </c>
      <c r="Q129" s="2" t="str">
        <f>IF(ALL!$V208="XX",ALL!Q208,"")</f>
        <v/>
      </c>
      <c r="R129" s="2" t="str">
        <f>IF(ALL!$V208="XX",ALL!R208,"")</f>
        <v/>
      </c>
      <c r="S129" s="2" t="str">
        <f>IF(ALL!$V208="XX",ALL!S208,"")</f>
        <v/>
      </c>
      <c r="T129" s="2" t="str">
        <f>IF(ALL!$V208="XX",ALL!T208,"")</f>
        <v/>
      </c>
      <c r="U129" s="2" t="str">
        <f>IF(ALL!$V208="XX",ALL!U208,"")</f>
        <v/>
      </c>
      <c r="V129" s="2" t="str">
        <f>IF(ALL!$V208="XX",ALL!V208,"")</f>
        <v/>
      </c>
      <c r="W129" s="2" t="str">
        <f>IF(ALL!$V208="XX",ALL!W208,"")</f>
        <v/>
      </c>
      <c r="X129" s="2" t="str">
        <f>IF(ALL!$V208="XX",ALL!X208,"")</f>
        <v/>
      </c>
      <c r="Y129" s="2" t="str">
        <f>IF(ALL!$V208="XX",ALL!Y208,"")</f>
        <v/>
      </c>
      <c r="Z129" s="2" t="str">
        <f>IF(ALL!$V208="XX",ALL!Z208,"")</f>
        <v/>
      </c>
      <c r="AA129" s="2" t="str">
        <f>IF(ALL!$V208="XX",ALL!AA208,"")</f>
        <v/>
      </c>
      <c r="AB129" s="2" t="str">
        <f>IF(ALL!$V208="XX",ALL!AB208,"")</f>
        <v/>
      </c>
      <c r="AC129" t="str">
        <f>IF(ALL!$V208="XX",ALL!AC208,"")</f>
        <v/>
      </c>
    </row>
    <row r="130" spans="1:29" x14ac:dyDescent="0.25">
      <c r="A130" s="2" t="str">
        <f>IF(ALL!$V210="XX",ALL!A210,"")</f>
        <v/>
      </c>
      <c r="B130" s="1" t="str">
        <f>IF(ALL!$V210="XX",ALL!B210,"")</f>
        <v/>
      </c>
      <c r="C130" s="2" t="str">
        <f>IF(ALL!$V210="XX",ALL!C210,"")</f>
        <v/>
      </c>
      <c r="D130" s="2" t="str">
        <f>IF(ALL!$V210="XX",ALL!D210,"")</f>
        <v/>
      </c>
      <c r="E130" s="2" t="str">
        <f>IF(ALL!$V210="XX",ALL!E210,"")</f>
        <v/>
      </c>
      <c r="F130" s="2" t="str">
        <f>IF(ALL!$V210="XX",ALL!F210,"")</f>
        <v/>
      </c>
      <c r="G130" t="str">
        <f>IF(ALL!$V210="XX",ALL!G210,"")</f>
        <v/>
      </c>
      <c r="H130" s="2" t="str">
        <f>IF(ALL!$V210="XX",ALL!H210,"")</f>
        <v/>
      </c>
      <c r="I130" s="2" t="str">
        <f>IF(ALL!$V210="XX",ALL!I210,"")</f>
        <v/>
      </c>
      <c r="J130" s="2" t="str">
        <f>IF(ALL!$V210="XX",ALL!J210,"")</f>
        <v/>
      </c>
      <c r="K130" s="2" t="str">
        <f>IF(ALL!$V210="XX",ALL!K210,"")</f>
        <v/>
      </c>
      <c r="L130" s="2" t="str">
        <f>IF(ALL!$V210="XX",ALL!L210,"")</f>
        <v/>
      </c>
      <c r="M130" s="2" t="str">
        <f>IF(ALL!$V210="XX",ALL!M210,"")</f>
        <v/>
      </c>
      <c r="N130" s="2" t="str">
        <f>IF(ALL!$V210="XX",ALL!N210,"")</f>
        <v/>
      </c>
      <c r="O130" s="2" t="str">
        <f>IF(ALL!$V210="XX",ALL!O210,"")</f>
        <v/>
      </c>
      <c r="P130" s="2" t="str">
        <f>IF(ALL!$V210="XX",ALL!P210,"")</f>
        <v/>
      </c>
      <c r="Q130" s="2" t="str">
        <f>IF(ALL!$V210="XX",ALL!Q210,"")</f>
        <v/>
      </c>
      <c r="R130" s="2" t="str">
        <f>IF(ALL!$V210="XX",ALL!R210,"")</f>
        <v/>
      </c>
      <c r="S130" s="2" t="str">
        <f>IF(ALL!$V210="XX",ALL!S210,"")</f>
        <v/>
      </c>
      <c r="T130" s="2" t="str">
        <f>IF(ALL!$V210="XX",ALL!T210,"")</f>
        <v/>
      </c>
      <c r="U130" s="2" t="str">
        <f>IF(ALL!$V210="XX",ALL!U210,"")</f>
        <v/>
      </c>
      <c r="V130" s="2" t="str">
        <f>IF(ALL!$V210="XX",ALL!V210,"")</f>
        <v/>
      </c>
      <c r="W130" s="2" t="str">
        <f>IF(ALL!$V210="XX",ALL!W210,"")</f>
        <v/>
      </c>
      <c r="X130" s="2" t="str">
        <f>IF(ALL!$V210="XX",ALL!X210,"")</f>
        <v/>
      </c>
      <c r="Y130" s="2" t="str">
        <f>IF(ALL!$V210="XX",ALL!Y210,"")</f>
        <v/>
      </c>
      <c r="Z130" s="2" t="str">
        <f>IF(ALL!$V210="XX",ALL!Z210,"")</f>
        <v/>
      </c>
      <c r="AA130" s="2" t="str">
        <f>IF(ALL!$V210="XX",ALL!AA210,"")</f>
        <v/>
      </c>
      <c r="AB130" s="2" t="str">
        <f>IF(ALL!$V210="XX",ALL!AB210,"")</f>
        <v/>
      </c>
      <c r="AC130" t="str">
        <f>IF(ALL!$V210="XX",ALL!AC210,"")</f>
        <v/>
      </c>
    </row>
    <row r="131" spans="1:29" x14ac:dyDescent="0.25">
      <c r="A131" s="2" t="str">
        <f>IF(ALL!$V233="XX",ALL!A233,"")</f>
        <v/>
      </c>
      <c r="B131" s="1" t="str">
        <f>IF(ALL!$V233="XX",ALL!B233,"")</f>
        <v/>
      </c>
      <c r="C131" s="2" t="str">
        <f>IF(ALL!$V233="XX",ALL!C233,"")</f>
        <v/>
      </c>
      <c r="D131" s="2" t="str">
        <f>IF(ALL!$V233="XX",ALL!D233,"")</f>
        <v/>
      </c>
      <c r="E131" s="2" t="str">
        <f>IF(ALL!$V233="XX",ALL!E233,"")</f>
        <v/>
      </c>
      <c r="F131" s="2" t="str">
        <f>IF(ALL!$V233="XX",ALL!F233,"")</f>
        <v/>
      </c>
      <c r="G131" t="str">
        <f>IF(ALL!$V233="XX",ALL!G233,"")</f>
        <v/>
      </c>
      <c r="H131" s="2" t="str">
        <f>IF(ALL!$V233="XX",ALL!H233,"")</f>
        <v/>
      </c>
      <c r="I131" s="2" t="str">
        <f>IF(ALL!$V233="XX",ALL!I233,"")</f>
        <v/>
      </c>
      <c r="J131" s="2" t="str">
        <f>IF(ALL!$V233="XX",ALL!J233,"")</f>
        <v/>
      </c>
      <c r="K131" s="2" t="str">
        <f>IF(ALL!$V233="XX",ALL!K233,"")</f>
        <v/>
      </c>
      <c r="L131" s="2" t="str">
        <f>IF(ALL!$V233="XX",ALL!L233,"")</f>
        <v/>
      </c>
      <c r="M131" s="2" t="str">
        <f>IF(ALL!$V233="XX",ALL!M233,"")</f>
        <v/>
      </c>
      <c r="N131" s="2" t="str">
        <f>IF(ALL!$V233="XX",ALL!N233,"")</f>
        <v/>
      </c>
      <c r="O131" s="2" t="str">
        <f>IF(ALL!$V233="XX",ALL!O233,"")</f>
        <v/>
      </c>
      <c r="P131" s="2" t="str">
        <f>IF(ALL!$V233="XX",ALL!P233,"")</f>
        <v/>
      </c>
      <c r="Q131" s="2" t="str">
        <f>IF(ALL!$V233="XX",ALL!Q233,"")</f>
        <v/>
      </c>
      <c r="R131" s="2" t="str">
        <f>IF(ALL!$V233="XX",ALL!R233,"")</f>
        <v/>
      </c>
      <c r="S131" s="2" t="str">
        <f>IF(ALL!$V233="XX",ALL!S233,"")</f>
        <v/>
      </c>
      <c r="T131" s="2" t="str">
        <f>IF(ALL!$V233="XX",ALL!T233,"")</f>
        <v/>
      </c>
      <c r="U131" s="2" t="str">
        <f>IF(ALL!$V233="XX",ALL!U233,"")</f>
        <v/>
      </c>
      <c r="V131" s="2" t="str">
        <f>IF(ALL!$V233="XX",ALL!V233,"")</f>
        <v/>
      </c>
      <c r="W131" s="2" t="str">
        <f>IF(ALL!$V233="XX",ALL!W233,"")</f>
        <v/>
      </c>
      <c r="X131" s="2" t="str">
        <f>IF(ALL!$V233="XX",ALL!X233,"")</f>
        <v/>
      </c>
      <c r="Y131" s="2" t="str">
        <f>IF(ALL!$V233="XX",ALL!Y233,"")</f>
        <v/>
      </c>
      <c r="Z131" s="2" t="str">
        <f>IF(ALL!$V233="XX",ALL!Z233,"")</f>
        <v/>
      </c>
      <c r="AA131" s="2" t="str">
        <f>IF(ALL!$V233="XX",ALL!AA233,"")</f>
        <v/>
      </c>
      <c r="AB131" s="2" t="str">
        <f>IF(ALL!$V233="XX",ALL!AB233,"")</f>
        <v/>
      </c>
      <c r="AC131" t="str">
        <f>IF(ALL!$V233="XX",ALL!AC233,"")</f>
        <v/>
      </c>
    </row>
    <row r="132" spans="1:29" x14ac:dyDescent="0.25">
      <c r="A132" s="2" t="str">
        <f>IF(ALL!$V234="XX",ALL!A234,"")</f>
        <v/>
      </c>
      <c r="B132" s="1" t="str">
        <f>IF(ALL!$V234="XX",ALL!B234,"")</f>
        <v/>
      </c>
      <c r="C132" s="2" t="str">
        <f>IF(ALL!$V234="XX",ALL!C234,"")</f>
        <v/>
      </c>
      <c r="D132" s="2" t="str">
        <f>IF(ALL!$V234="XX",ALL!D234,"")</f>
        <v/>
      </c>
      <c r="E132" s="2" t="str">
        <f>IF(ALL!$V234="XX",ALL!E234,"")</f>
        <v/>
      </c>
      <c r="F132" s="2" t="str">
        <f>IF(ALL!$V234="XX",ALL!F234,"")</f>
        <v/>
      </c>
      <c r="G132" t="str">
        <f>IF(ALL!$V234="XX",ALL!G234,"")</f>
        <v/>
      </c>
      <c r="H132" s="2" t="str">
        <f>IF(ALL!$V234="XX",ALL!H234,"")</f>
        <v/>
      </c>
      <c r="I132" s="2" t="str">
        <f>IF(ALL!$V234="XX",ALL!I234,"")</f>
        <v/>
      </c>
      <c r="J132" s="2" t="str">
        <f>IF(ALL!$V234="XX",ALL!J234,"")</f>
        <v/>
      </c>
      <c r="K132" s="2" t="str">
        <f>IF(ALL!$V234="XX",ALL!K234,"")</f>
        <v/>
      </c>
      <c r="L132" s="2" t="str">
        <f>IF(ALL!$V234="XX",ALL!L234,"")</f>
        <v/>
      </c>
      <c r="M132" s="2" t="str">
        <f>IF(ALL!$V234="XX",ALL!M234,"")</f>
        <v/>
      </c>
      <c r="N132" s="2" t="str">
        <f>IF(ALL!$V234="XX",ALL!N234,"")</f>
        <v/>
      </c>
      <c r="O132" s="2" t="str">
        <f>IF(ALL!$V234="XX",ALL!O234,"")</f>
        <v/>
      </c>
      <c r="P132" s="2" t="str">
        <f>IF(ALL!$V234="XX",ALL!P234,"")</f>
        <v/>
      </c>
      <c r="Q132" s="2" t="str">
        <f>IF(ALL!$V234="XX",ALL!Q234,"")</f>
        <v/>
      </c>
      <c r="R132" s="2" t="str">
        <f>IF(ALL!$V234="XX",ALL!R234,"")</f>
        <v/>
      </c>
      <c r="S132" s="2" t="str">
        <f>IF(ALL!$V234="XX",ALL!S234,"")</f>
        <v/>
      </c>
      <c r="T132" s="2" t="str">
        <f>IF(ALL!$V234="XX",ALL!T234,"")</f>
        <v/>
      </c>
      <c r="U132" s="2" t="str">
        <f>IF(ALL!$V234="XX",ALL!U234,"")</f>
        <v/>
      </c>
      <c r="V132" s="2" t="str">
        <f>IF(ALL!$V234="XX",ALL!V234,"")</f>
        <v/>
      </c>
      <c r="W132" s="2" t="str">
        <f>IF(ALL!$V234="XX",ALL!W234,"")</f>
        <v/>
      </c>
      <c r="X132" s="2" t="str">
        <f>IF(ALL!$V234="XX",ALL!X234,"")</f>
        <v/>
      </c>
      <c r="Y132" s="2" t="str">
        <f>IF(ALL!$V234="XX",ALL!Y234,"")</f>
        <v/>
      </c>
      <c r="Z132" s="2" t="str">
        <f>IF(ALL!$V234="XX",ALL!Z234,"")</f>
        <v/>
      </c>
      <c r="AA132" s="2" t="str">
        <f>IF(ALL!$V234="XX",ALL!AA234,"")</f>
        <v/>
      </c>
      <c r="AB132" s="2" t="str">
        <f>IF(ALL!$V234="XX",ALL!AB234,"")</f>
        <v/>
      </c>
      <c r="AC132" t="str">
        <f>IF(ALL!$V234="XX",ALL!AC234,"")</f>
        <v/>
      </c>
    </row>
    <row r="133" spans="1:29" x14ac:dyDescent="0.25">
      <c r="A133" s="2" t="str">
        <f>IF(ALL!$V235="XX",ALL!A235,"")</f>
        <v/>
      </c>
      <c r="B133" s="1" t="str">
        <f>IF(ALL!$V235="XX",ALL!B235,"")</f>
        <v/>
      </c>
      <c r="C133" s="2" t="str">
        <f>IF(ALL!$V235="XX",ALL!C235,"")</f>
        <v/>
      </c>
      <c r="D133" s="2" t="str">
        <f>IF(ALL!$V235="XX",ALL!D235,"")</f>
        <v/>
      </c>
      <c r="E133" s="2" t="str">
        <f>IF(ALL!$V235="XX",ALL!E235,"")</f>
        <v/>
      </c>
      <c r="F133" s="2" t="str">
        <f>IF(ALL!$V235="XX",ALL!F235,"")</f>
        <v/>
      </c>
      <c r="G133" t="str">
        <f>IF(ALL!$V235="XX",ALL!G235,"")</f>
        <v/>
      </c>
      <c r="H133" s="2" t="str">
        <f>IF(ALL!$V235="XX",ALL!H235,"")</f>
        <v/>
      </c>
      <c r="I133" s="2" t="str">
        <f>IF(ALL!$V235="XX",ALL!I235,"")</f>
        <v/>
      </c>
      <c r="J133" s="2" t="str">
        <f>IF(ALL!$V235="XX",ALL!J235,"")</f>
        <v/>
      </c>
      <c r="K133" s="2" t="str">
        <f>IF(ALL!$V235="XX",ALL!K235,"")</f>
        <v/>
      </c>
      <c r="L133" s="2" t="str">
        <f>IF(ALL!$V235="XX",ALL!L235,"")</f>
        <v/>
      </c>
      <c r="M133" s="2" t="str">
        <f>IF(ALL!$V235="XX",ALL!M235,"")</f>
        <v/>
      </c>
      <c r="N133" s="2" t="str">
        <f>IF(ALL!$V235="XX",ALL!N235,"")</f>
        <v/>
      </c>
      <c r="O133" s="2" t="str">
        <f>IF(ALL!$V235="XX",ALL!O235,"")</f>
        <v/>
      </c>
      <c r="P133" s="2" t="str">
        <f>IF(ALL!$V235="XX",ALL!P235,"")</f>
        <v/>
      </c>
      <c r="Q133" s="2" t="str">
        <f>IF(ALL!$V235="XX",ALL!Q235,"")</f>
        <v/>
      </c>
      <c r="R133" s="2" t="str">
        <f>IF(ALL!$V235="XX",ALL!R235,"")</f>
        <v/>
      </c>
      <c r="S133" s="2" t="str">
        <f>IF(ALL!$V235="XX",ALL!S235,"")</f>
        <v/>
      </c>
      <c r="T133" s="2" t="str">
        <f>IF(ALL!$V235="XX",ALL!T235,"")</f>
        <v/>
      </c>
      <c r="U133" s="2" t="str">
        <f>IF(ALL!$V235="XX",ALL!U235,"")</f>
        <v/>
      </c>
      <c r="V133" s="2" t="str">
        <f>IF(ALL!$V235="XX",ALL!V235,"")</f>
        <v/>
      </c>
      <c r="W133" s="2" t="str">
        <f>IF(ALL!$V235="XX",ALL!W235,"")</f>
        <v/>
      </c>
      <c r="X133" s="2" t="str">
        <f>IF(ALL!$V235="XX",ALL!X235,"")</f>
        <v/>
      </c>
      <c r="Y133" s="2" t="str">
        <f>IF(ALL!$V235="XX",ALL!Y235,"")</f>
        <v/>
      </c>
      <c r="Z133" s="2" t="str">
        <f>IF(ALL!$V235="XX",ALL!Z235,"")</f>
        <v/>
      </c>
      <c r="AA133" s="2" t="str">
        <f>IF(ALL!$V235="XX",ALL!AA235,"")</f>
        <v/>
      </c>
      <c r="AB133" s="2" t="str">
        <f>IF(ALL!$V235="XX",ALL!AB235,"")</f>
        <v/>
      </c>
      <c r="AC133" t="str">
        <f>IF(ALL!$V235="XX",ALL!AC235,"")</f>
        <v/>
      </c>
    </row>
    <row r="134" spans="1:29" x14ac:dyDescent="0.25">
      <c r="A134" s="2" t="str">
        <f>IF(ALL!$V236="XX",ALL!A236,"")</f>
        <v/>
      </c>
      <c r="B134" s="1" t="str">
        <f>IF(ALL!$V236="XX",ALL!B236,"")</f>
        <v/>
      </c>
      <c r="C134" s="2" t="str">
        <f>IF(ALL!$V236="XX",ALL!C236,"")</f>
        <v/>
      </c>
      <c r="D134" s="2" t="str">
        <f>IF(ALL!$V236="XX",ALL!D236,"")</f>
        <v/>
      </c>
      <c r="E134" s="2" t="str">
        <f>IF(ALL!$V236="XX",ALL!E236,"")</f>
        <v/>
      </c>
      <c r="F134" s="2" t="str">
        <f>IF(ALL!$V236="XX",ALL!F236,"")</f>
        <v/>
      </c>
      <c r="G134" t="str">
        <f>IF(ALL!$V236="XX",ALL!G236,"")</f>
        <v/>
      </c>
      <c r="H134" s="2" t="str">
        <f>IF(ALL!$V236="XX",ALL!H236,"")</f>
        <v/>
      </c>
      <c r="I134" s="2" t="str">
        <f>IF(ALL!$V236="XX",ALL!I236,"")</f>
        <v/>
      </c>
      <c r="J134" s="2" t="str">
        <f>IF(ALL!$V236="XX",ALL!J236,"")</f>
        <v/>
      </c>
      <c r="K134" s="2" t="str">
        <f>IF(ALL!$V236="XX",ALL!K236,"")</f>
        <v/>
      </c>
      <c r="L134" s="2" t="str">
        <f>IF(ALL!$V236="XX",ALL!L236,"")</f>
        <v/>
      </c>
      <c r="M134" s="2" t="str">
        <f>IF(ALL!$V236="XX",ALL!M236,"")</f>
        <v/>
      </c>
      <c r="N134" s="2" t="str">
        <f>IF(ALL!$V236="XX",ALL!N236,"")</f>
        <v/>
      </c>
      <c r="O134" s="2" t="str">
        <f>IF(ALL!$V236="XX",ALL!O236,"")</f>
        <v/>
      </c>
      <c r="P134" s="2" t="str">
        <f>IF(ALL!$V236="XX",ALL!P236,"")</f>
        <v/>
      </c>
      <c r="Q134" s="2" t="str">
        <f>IF(ALL!$V236="XX",ALL!Q236,"")</f>
        <v/>
      </c>
      <c r="R134" s="2" t="str">
        <f>IF(ALL!$V236="XX",ALL!R236,"")</f>
        <v/>
      </c>
      <c r="S134" s="2" t="str">
        <f>IF(ALL!$V236="XX",ALL!S236,"")</f>
        <v/>
      </c>
      <c r="T134" s="2" t="str">
        <f>IF(ALL!$V236="XX",ALL!T236,"")</f>
        <v/>
      </c>
      <c r="U134" s="2" t="str">
        <f>IF(ALL!$V236="XX",ALL!U236,"")</f>
        <v/>
      </c>
      <c r="V134" s="2" t="str">
        <f>IF(ALL!$V236="XX",ALL!V236,"")</f>
        <v/>
      </c>
      <c r="W134" s="2" t="str">
        <f>IF(ALL!$V236="XX",ALL!W236,"")</f>
        <v/>
      </c>
      <c r="X134" s="2" t="str">
        <f>IF(ALL!$V236="XX",ALL!X236,"")</f>
        <v/>
      </c>
      <c r="Y134" s="2" t="str">
        <f>IF(ALL!$V236="XX",ALL!Y236,"")</f>
        <v/>
      </c>
      <c r="Z134" s="2" t="str">
        <f>IF(ALL!$V236="XX",ALL!Z236,"")</f>
        <v/>
      </c>
      <c r="AA134" s="2" t="str">
        <f>IF(ALL!$V236="XX",ALL!AA236,"")</f>
        <v/>
      </c>
      <c r="AB134" s="2" t="str">
        <f>IF(ALL!$V236="XX",ALL!AB236,"")</f>
        <v/>
      </c>
      <c r="AC134" t="str">
        <f>IF(ALL!$V236="XX",ALL!AC236,"")</f>
        <v/>
      </c>
    </row>
    <row r="135" spans="1:29" x14ac:dyDescent="0.25">
      <c r="A135" s="2" t="str">
        <f>IF(ALL!$V239="XX",ALL!A239,"")</f>
        <v/>
      </c>
      <c r="B135" s="1" t="str">
        <f>IF(ALL!$V239="XX",ALL!B239,"")</f>
        <v/>
      </c>
      <c r="C135" s="2" t="str">
        <f>IF(ALL!$V239="XX",ALL!C239,"")</f>
        <v/>
      </c>
      <c r="D135" s="2" t="str">
        <f>IF(ALL!$V239="XX",ALL!D239,"")</f>
        <v/>
      </c>
      <c r="E135" s="2" t="str">
        <f>IF(ALL!$V239="XX",ALL!E239,"")</f>
        <v/>
      </c>
      <c r="F135" s="2" t="str">
        <f>IF(ALL!$V239="XX",ALL!F239,"")</f>
        <v/>
      </c>
      <c r="G135" t="str">
        <f>IF(ALL!$V239="XX",ALL!G239,"")</f>
        <v/>
      </c>
      <c r="H135" s="2" t="str">
        <f>IF(ALL!$V239="XX",ALL!H239,"")</f>
        <v/>
      </c>
      <c r="I135" s="2" t="str">
        <f>IF(ALL!$V239="XX",ALL!I239,"")</f>
        <v/>
      </c>
      <c r="J135" s="2" t="str">
        <f>IF(ALL!$V239="XX",ALL!J239,"")</f>
        <v/>
      </c>
      <c r="K135" s="2" t="str">
        <f>IF(ALL!$V239="XX",ALL!K239,"")</f>
        <v/>
      </c>
      <c r="L135" s="2" t="str">
        <f>IF(ALL!$V239="XX",ALL!L239,"")</f>
        <v/>
      </c>
      <c r="M135" s="2" t="str">
        <f>IF(ALL!$V239="XX",ALL!M239,"")</f>
        <v/>
      </c>
      <c r="N135" s="2" t="str">
        <f>IF(ALL!$V239="XX",ALL!N239,"")</f>
        <v/>
      </c>
      <c r="O135" s="2" t="str">
        <f>IF(ALL!$V239="XX",ALL!O239,"")</f>
        <v/>
      </c>
      <c r="P135" s="2" t="str">
        <f>IF(ALL!$V239="XX",ALL!P239,"")</f>
        <v/>
      </c>
      <c r="Q135" s="2" t="str">
        <f>IF(ALL!$V239="XX",ALL!Q239,"")</f>
        <v/>
      </c>
      <c r="R135" s="2" t="str">
        <f>IF(ALL!$V239="XX",ALL!R239,"")</f>
        <v/>
      </c>
      <c r="S135" s="2" t="str">
        <f>IF(ALL!$V239="XX",ALL!S239,"")</f>
        <v/>
      </c>
      <c r="T135" s="2" t="str">
        <f>IF(ALL!$V239="XX",ALL!T239,"")</f>
        <v/>
      </c>
      <c r="U135" s="2" t="str">
        <f>IF(ALL!$V239="XX",ALL!U239,"")</f>
        <v/>
      </c>
      <c r="V135" s="2" t="str">
        <f>IF(ALL!$V239="XX",ALL!V239,"")</f>
        <v/>
      </c>
      <c r="W135" s="2" t="str">
        <f>IF(ALL!$V239="XX",ALL!W239,"")</f>
        <v/>
      </c>
      <c r="X135" s="2" t="str">
        <f>IF(ALL!$V239="XX",ALL!X239,"")</f>
        <v/>
      </c>
      <c r="Y135" s="2" t="str">
        <f>IF(ALL!$V239="XX",ALL!Y239,"")</f>
        <v/>
      </c>
      <c r="Z135" s="2" t="str">
        <f>IF(ALL!$V239="XX",ALL!Z239,"")</f>
        <v/>
      </c>
      <c r="AA135" s="2" t="str">
        <f>IF(ALL!$V239="XX",ALL!AA239,"")</f>
        <v/>
      </c>
      <c r="AB135" s="2" t="str">
        <f>IF(ALL!$V239="XX",ALL!AB239,"")</f>
        <v/>
      </c>
      <c r="AC135" t="str">
        <f>IF(ALL!$V239="XX",ALL!AC239,"")</f>
        <v/>
      </c>
    </row>
    <row r="136" spans="1:29" x14ac:dyDescent="0.25">
      <c r="A136" s="2" t="str">
        <f>IF(ALL!$V242="XX",ALL!A242,"")</f>
        <v/>
      </c>
      <c r="B136" s="1" t="str">
        <f>IF(ALL!$V242="XX",ALL!B242,"")</f>
        <v/>
      </c>
      <c r="C136" s="2" t="str">
        <f>IF(ALL!$V242="XX",ALL!C242,"")</f>
        <v/>
      </c>
      <c r="D136" s="2" t="str">
        <f>IF(ALL!$V242="XX",ALL!D242,"")</f>
        <v/>
      </c>
      <c r="E136" s="2" t="str">
        <f>IF(ALL!$V242="XX",ALL!E242,"")</f>
        <v/>
      </c>
      <c r="F136" s="2" t="str">
        <f>IF(ALL!$V242="XX",ALL!F242,"")</f>
        <v/>
      </c>
      <c r="G136" t="str">
        <f>IF(ALL!$V242="XX",ALL!G242,"")</f>
        <v/>
      </c>
      <c r="H136" s="2" t="str">
        <f>IF(ALL!$V242="XX",ALL!H242,"")</f>
        <v/>
      </c>
      <c r="I136" s="2" t="str">
        <f>IF(ALL!$V242="XX",ALL!I242,"")</f>
        <v/>
      </c>
      <c r="J136" s="2" t="str">
        <f>IF(ALL!$V242="XX",ALL!J242,"")</f>
        <v/>
      </c>
      <c r="K136" s="2" t="str">
        <f>IF(ALL!$V242="XX",ALL!K242,"")</f>
        <v/>
      </c>
      <c r="L136" s="2" t="str">
        <f>IF(ALL!$V242="XX",ALL!L242,"")</f>
        <v/>
      </c>
      <c r="M136" s="2" t="str">
        <f>IF(ALL!$V242="XX",ALL!M242,"")</f>
        <v/>
      </c>
      <c r="N136" s="2" t="str">
        <f>IF(ALL!$V242="XX",ALL!N242,"")</f>
        <v/>
      </c>
      <c r="O136" s="2" t="str">
        <f>IF(ALL!$V242="XX",ALL!O242,"")</f>
        <v/>
      </c>
      <c r="P136" s="2" t="str">
        <f>IF(ALL!$V242="XX",ALL!P242,"")</f>
        <v/>
      </c>
      <c r="Q136" s="2" t="str">
        <f>IF(ALL!$V242="XX",ALL!Q242,"")</f>
        <v/>
      </c>
      <c r="R136" s="2" t="str">
        <f>IF(ALL!$V242="XX",ALL!R242,"")</f>
        <v/>
      </c>
      <c r="S136" s="2" t="str">
        <f>IF(ALL!$V242="XX",ALL!S242,"")</f>
        <v/>
      </c>
      <c r="T136" s="2" t="str">
        <f>IF(ALL!$V242="XX",ALL!T242,"")</f>
        <v/>
      </c>
      <c r="U136" s="2" t="str">
        <f>IF(ALL!$V242="XX",ALL!U242,"")</f>
        <v/>
      </c>
      <c r="V136" s="2" t="str">
        <f>IF(ALL!$V242="XX",ALL!V242,"")</f>
        <v/>
      </c>
      <c r="W136" s="2" t="str">
        <f>IF(ALL!$V242="XX",ALL!W242,"")</f>
        <v/>
      </c>
      <c r="X136" s="2" t="str">
        <f>IF(ALL!$V242="XX",ALL!X242,"")</f>
        <v/>
      </c>
      <c r="Y136" s="2" t="str">
        <f>IF(ALL!$V242="XX",ALL!Y242,"")</f>
        <v/>
      </c>
      <c r="Z136" s="2" t="str">
        <f>IF(ALL!$V242="XX",ALL!Z242,"")</f>
        <v/>
      </c>
      <c r="AA136" s="2" t="str">
        <f>IF(ALL!$V242="XX",ALL!AA242,"")</f>
        <v/>
      </c>
      <c r="AB136" s="2" t="str">
        <f>IF(ALL!$V242="XX",ALL!AB242,"")</f>
        <v/>
      </c>
      <c r="AC136" t="str">
        <f>IF(ALL!$V242="XX",ALL!AC242,"")</f>
        <v/>
      </c>
    </row>
    <row r="137" spans="1:29" x14ac:dyDescent="0.25">
      <c r="A137" s="2" t="str">
        <f>IF(ALL!$V243="XX",ALL!A243,"")</f>
        <v/>
      </c>
      <c r="B137" s="1" t="str">
        <f>IF(ALL!$V243="XX",ALL!B243,"")</f>
        <v/>
      </c>
      <c r="C137" s="2" t="str">
        <f>IF(ALL!$V243="XX",ALL!C243,"")</f>
        <v/>
      </c>
      <c r="D137" s="2" t="str">
        <f>IF(ALL!$V243="XX",ALL!D243,"")</f>
        <v/>
      </c>
      <c r="E137" s="2" t="str">
        <f>IF(ALL!$V243="XX",ALL!E243,"")</f>
        <v/>
      </c>
      <c r="F137" s="2" t="str">
        <f>IF(ALL!$V243="XX",ALL!F243,"")</f>
        <v/>
      </c>
      <c r="G137" t="str">
        <f>IF(ALL!$V243="XX",ALL!G243,"")</f>
        <v/>
      </c>
      <c r="H137" s="2" t="str">
        <f>IF(ALL!$V243="XX",ALL!H243,"")</f>
        <v/>
      </c>
      <c r="I137" s="2" t="str">
        <f>IF(ALL!$V243="XX",ALL!I243,"")</f>
        <v/>
      </c>
      <c r="J137" s="2" t="str">
        <f>IF(ALL!$V243="XX",ALL!J243,"")</f>
        <v/>
      </c>
      <c r="K137" s="2" t="str">
        <f>IF(ALL!$V243="XX",ALL!K243,"")</f>
        <v/>
      </c>
      <c r="L137" s="2" t="str">
        <f>IF(ALL!$V243="XX",ALL!L243,"")</f>
        <v/>
      </c>
      <c r="M137" s="2" t="str">
        <f>IF(ALL!$V243="XX",ALL!M243,"")</f>
        <v/>
      </c>
      <c r="N137" s="2" t="str">
        <f>IF(ALL!$V243="XX",ALL!N243,"")</f>
        <v/>
      </c>
      <c r="O137" s="2" t="str">
        <f>IF(ALL!$V243="XX",ALL!O243,"")</f>
        <v/>
      </c>
      <c r="P137" s="2" t="str">
        <f>IF(ALL!$V243="XX",ALL!P243,"")</f>
        <v/>
      </c>
      <c r="Q137" s="2" t="str">
        <f>IF(ALL!$V243="XX",ALL!Q243,"")</f>
        <v/>
      </c>
      <c r="R137" s="2" t="str">
        <f>IF(ALL!$V243="XX",ALL!R243,"")</f>
        <v/>
      </c>
      <c r="S137" s="2" t="str">
        <f>IF(ALL!$V243="XX",ALL!S243,"")</f>
        <v/>
      </c>
      <c r="T137" s="2" t="str">
        <f>IF(ALL!$V243="XX",ALL!T243,"")</f>
        <v/>
      </c>
      <c r="U137" s="2" t="str">
        <f>IF(ALL!$V243="XX",ALL!U243,"")</f>
        <v/>
      </c>
      <c r="V137" s="2" t="str">
        <f>IF(ALL!$V243="XX",ALL!V243,"")</f>
        <v/>
      </c>
      <c r="W137" s="2" t="str">
        <f>IF(ALL!$V243="XX",ALL!W243,"")</f>
        <v/>
      </c>
      <c r="X137" s="2" t="str">
        <f>IF(ALL!$V243="XX",ALL!X243,"")</f>
        <v/>
      </c>
      <c r="Y137" s="2" t="str">
        <f>IF(ALL!$V243="XX",ALL!Y243,"")</f>
        <v/>
      </c>
      <c r="Z137" s="2" t="str">
        <f>IF(ALL!$V243="XX",ALL!Z243,"")</f>
        <v/>
      </c>
      <c r="AA137" s="2" t="str">
        <f>IF(ALL!$V243="XX",ALL!AA243,"")</f>
        <v/>
      </c>
      <c r="AB137" s="2" t="str">
        <f>IF(ALL!$V243="XX",ALL!AB243,"")</f>
        <v/>
      </c>
      <c r="AC137" t="str">
        <f>IF(ALL!$V243="XX",ALL!AC243,"")</f>
        <v/>
      </c>
    </row>
    <row r="138" spans="1:29" x14ac:dyDescent="0.25">
      <c r="A138" s="2" t="str">
        <f>IF(ALL!$V246="XX",ALL!A246,"")</f>
        <v/>
      </c>
      <c r="B138" s="1" t="str">
        <f>IF(ALL!$V246="XX",ALL!B246,"")</f>
        <v/>
      </c>
      <c r="C138" s="2" t="str">
        <f>IF(ALL!$V246="XX",ALL!C246,"")</f>
        <v/>
      </c>
      <c r="D138" s="2" t="str">
        <f>IF(ALL!$V246="XX",ALL!D246,"")</f>
        <v/>
      </c>
      <c r="E138" s="2" t="str">
        <f>IF(ALL!$V246="XX",ALL!E246,"")</f>
        <v/>
      </c>
      <c r="F138" s="2" t="str">
        <f>IF(ALL!$V246="XX",ALL!F246,"")</f>
        <v/>
      </c>
      <c r="G138" t="str">
        <f>IF(ALL!$V246="XX",ALL!G246,"")</f>
        <v/>
      </c>
      <c r="H138" s="2" t="str">
        <f>IF(ALL!$V246="XX",ALL!H246,"")</f>
        <v/>
      </c>
      <c r="I138" s="2" t="str">
        <f>IF(ALL!$V246="XX",ALL!I246,"")</f>
        <v/>
      </c>
      <c r="J138" s="2" t="str">
        <f>IF(ALL!$V246="XX",ALL!J246,"")</f>
        <v/>
      </c>
      <c r="K138" s="2" t="str">
        <f>IF(ALL!$V246="XX",ALL!K246,"")</f>
        <v/>
      </c>
      <c r="L138" s="2" t="str">
        <f>IF(ALL!$V246="XX",ALL!L246,"")</f>
        <v/>
      </c>
      <c r="M138" s="2" t="str">
        <f>IF(ALL!$V246="XX",ALL!M246,"")</f>
        <v/>
      </c>
      <c r="N138" s="2" t="str">
        <f>IF(ALL!$V246="XX",ALL!N246,"")</f>
        <v/>
      </c>
      <c r="O138" s="2" t="str">
        <f>IF(ALL!$V246="XX",ALL!O246,"")</f>
        <v/>
      </c>
      <c r="P138" s="2" t="str">
        <f>IF(ALL!$V246="XX",ALL!P246,"")</f>
        <v/>
      </c>
      <c r="Q138" s="2" t="str">
        <f>IF(ALL!$V246="XX",ALL!Q246,"")</f>
        <v/>
      </c>
      <c r="R138" s="2" t="str">
        <f>IF(ALL!$V246="XX",ALL!R246,"")</f>
        <v/>
      </c>
      <c r="S138" s="2" t="str">
        <f>IF(ALL!$V246="XX",ALL!S246,"")</f>
        <v/>
      </c>
      <c r="T138" s="2" t="str">
        <f>IF(ALL!$V246="XX",ALL!T246,"")</f>
        <v/>
      </c>
      <c r="U138" s="2" t="str">
        <f>IF(ALL!$V246="XX",ALL!U246,"")</f>
        <v/>
      </c>
      <c r="V138" s="2" t="str">
        <f>IF(ALL!$V246="XX",ALL!V246,"")</f>
        <v/>
      </c>
      <c r="W138" s="2" t="str">
        <f>IF(ALL!$V246="XX",ALL!W246,"")</f>
        <v/>
      </c>
      <c r="X138" s="2" t="str">
        <f>IF(ALL!$V246="XX",ALL!X246,"")</f>
        <v/>
      </c>
      <c r="Y138" s="2" t="str">
        <f>IF(ALL!$V246="XX",ALL!Y246,"")</f>
        <v/>
      </c>
      <c r="Z138" s="2" t="str">
        <f>IF(ALL!$V246="XX",ALL!Z246,"")</f>
        <v/>
      </c>
      <c r="AA138" s="2" t="str">
        <f>IF(ALL!$V246="XX",ALL!AA246,"")</f>
        <v/>
      </c>
      <c r="AB138" s="2" t="str">
        <f>IF(ALL!$V246="XX",ALL!AB246,"")</f>
        <v/>
      </c>
      <c r="AC138" t="str">
        <f>IF(ALL!$V246="XX",ALL!AC246,"")</f>
        <v/>
      </c>
    </row>
    <row r="139" spans="1:29" x14ac:dyDescent="0.25">
      <c r="A139" s="2" t="str">
        <f>IF(ALL!$V247="XX",ALL!A247,"")</f>
        <v/>
      </c>
      <c r="B139" s="1" t="str">
        <f>IF(ALL!$V247="XX",ALL!B247,"")</f>
        <v/>
      </c>
      <c r="C139" s="2" t="str">
        <f>IF(ALL!$V247="XX",ALL!C247,"")</f>
        <v/>
      </c>
      <c r="D139" s="2" t="str">
        <f>IF(ALL!$V247="XX",ALL!D247,"")</f>
        <v/>
      </c>
      <c r="E139" s="2" t="str">
        <f>IF(ALL!$V247="XX",ALL!E247,"")</f>
        <v/>
      </c>
      <c r="F139" s="2" t="str">
        <f>IF(ALL!$V247="XX",ALL!F247,"")</f>
        <v/>
      </c>
      <c r="G139" t="str">
        <f>IF(ALL!$V247="XX",ALL!G247,"")</f>
        <v/>
      </c>
      <c r="H139" s="2" t="str">
        <f>IF(ALL!$V247="XX",ALL!H247,"")</f>
        <v/>
      </c>
      <c r="I139" s="2" t="str">
        <f>IF(ALL!$V247="XX",ALL!I247,"")</f>
        <v/>
      </c>
      <c r="J139" s="2" t="str">
        <f>IF(ALL!$V247="XX",ALL!J247,"")</f>
        <v/>
      </c>
      <c r="K139" s="2" t="str">
        <f>IF(ALL!$V247="XX",ALL!K247,"")</f>
        <v/>
      </c>
      <c r="L139" s="2" t="str">
        <f>IF(ALL!$V247="XX",ALL!L247,"")</f>
        <v/>
      </c>
      <c r="M139" s="2" t="str">
        <f>IF(ALL!$V247="XX",ALL!M247,"")</f>
        <v/>
      </c>
      <c r="N139" s="2" t="str">
        <f>IF(ALL!$V247="XX",ALL!N247,"")</f>
        <v/>
      </c>
      <c r="O139" s="2" t="str">
        <f>IF(ALL!$V247="XX",ALL!O247,"")</f>
        <v/>
      </c>
      <c r="P139" s="2" t="str">
        <f>IF(ALL!$V247="XX",ALL!P247,"")</f>
        <v/>
      </c>
      <c r="Q139" s="2" t="str">
        <f>IF(ALL!$V247="XX",ALL!Q247,"")</f>
        <v/>
      </c>
      <c r="R139" s="2" t="str">
        <f>IF(ALL!$V247="XX",ALL!R247,"")</f>
        <v/>
      </c>
      <c r="S139" s="2" t="str">
        <f>IF(ALL!$V247="XX",ALL!S247,"")</f>
        <v/>
      </c>
      <c r="T139" s="2" t="str">
        <f>IF(ALL!$V247="XX",ALL!T247,"")</f>
        <v/>
      </c>
      <c r="U139" s="2" t="str">
        <f>IF(ALL!$V247="XX",ALL!U247,"")</f>
        <v/>
      </c>
      <c r="V139" s="2" t="str">
        <f>IF(ALL!$V247="XX",ALL!V247,"")</f>
        <v/>
      </c>
      <c r="W139" s="2" t="str">
        <f>IF(ALL!$V247="XX",ALL!W247,"")</f>
        <v/>
      </c>
      <c r="X139" s="2" t="str">
        <f>IF(ALL!$V247="XX",ALL!X247,"")</f>
        <v/>
      </c>
      <c r="Y139" s="2" t="str">
        <f>IF(ALL!$V247="XX",ALL!Y247,"")</f>
        <v/>
      </c>
      <c r="Z139" s="2" t="str">
        <f>IF(ALL!$V247="XX",ALL!Z247,"")</f>
        <v/>
      </c>
      <c r="AA139" s="2" t="str">
        <f>IF(ALL!$V247="XX",ALL!AA247,"")</f>
        <v/>
      </c>
      <c r="AB139" s="2" t="str">
        <f>IF(ALL!$V247="XX",ALL!AB247,"")</f>
        <v/>
      </c>
      <c r="AC139" t="str">
        <f>IF(ALL!$V247="XX",ALL!AC247,"")</f>
        <v/>
      </c>
    </row>
    <row r="140" spans="1:29" x14ac:dyDescent="0.25">
      <c r="A140" s="2" t="str">
        <f>IF(ALL!$V248="XX",ALL!A248,"")</f>
        <v/>
      </c>
      <c r="B140" s="1" t="str">
        <f>IF(ALL!$V248="XX",ALL!B248,"")</f>
        <v/>
      </c>
      <c r="C140" s="2" t="str">
        <f>IF(ALL!$V248="XX",ALL!C248,"")</f>
        <v/>
      </c>
      <c r="D140" s="2" t="str">
        <f>IF(ALL!$V248="XX",ALL!D248,"")</f>
        <v/>
      </c>
      <c r="E140" s="2" t="str">
        <f>IF(ALL!$V248="XX",ALL!E248,"")</f>
        <v/>
      </c>
      <c r="F140" s="2" t="str">
        <f>IF(ALL!$V248="XX",ALL!F248,"")</f>
        <v/>
      </c>
      <c r="G140" t="str">
        <f>IF(ALL!$V248="XX",ALL!G248,"")</f>
        <v/>
      </c>
      <c r="H140" s="2" t="str">
        <f>IF(ALL!$V248="XX",ALL!H248,"")</f>
        <v/>
      </c>
      <c r="I140" s="2" t="str">
        <f>IF(ALL!$V248="XX",ALL!I248,"")</f>
        <v/>
      </c>
      <c r="J140" s="2" t="str">
        <f>IF(ALL!$V248="XX",ALL!J248,"")</f>
        <v/>
      </c>
      <c r="K140" s="2" t="str">
        <f>IF(ALL!$V248="XX",ALL!K248,"")</f>
        <v/>
      </c>
      <c r="L140" s="2" t="str">
        <f>IF(ALL!$V248="XX",ALL!L248,"")</f>
        <v/>
      </c>
      <c r="M140" s="2" t="str">
        <f>IF(ALL!$V248="XX",ALL!M248,"")</f>
        <v/>
      </c>
      <c r="N140" s="2" t="str">
        <f>IF(ALL!$V248="XX",ALL!N248,"")</f>
        <v/>
      </c>
      <c r="O140" s="2" t="str">
        <f>IF(ALL!$V248="XX",ALL!O248,"")</f>
        <v/>
      </c>
      <c r="P140" s="2" t="str">
        <f>IF(ALL!$V248="XX",ALL!P248,"")</f>
        <v/>
      </c>
      <c r="Q140" s="2" t="str">
        <f>IF(ALL!$V248="XX",ALL!Q248,"")</f>
        <v/>
      </c>
      <c r="R140" s="2" t="str">
        <f>IF(ALL!$V248="XX",ALL!R248,"")</f>
        <v/>
      </c>
      <c r="S140" s="2" t="str">
        <f>IF(ALL!$V248="XX",ALL!S248,"")</f>
        <v/>
      </c>
      <c r="T140" s="2" t="str">
        <f>IF(ALL!$V248="XX",ALL!T248,"")</f>
        <v/>
      </c>
      <c r="U140" s="2" t="str">
        <f>IF(ALL!$V248="XX",ALL!U248,"")</f>
        <v/>
      </c>
      <c r="V140" s="2" t="str">
        <f>IF(ALL!$V248="XX",ALL!V248,"")</f>
        <v/>
      </c>
      <c r="W140" s="2" t="str">
        <f>IF(ALL!$V248="XX",ALL!W248,"")</f>
        <v/>
      </c>
      <c r="X140" s="2" t="str">
        <f>IF(ALL!$V248="XX",ALL!X248,"")</f>
        <v/>
      </c>
      <c r="Y140" s="2" t="str">
        <f>IF(ALL!$V248="XX",ALL!Y248,"")</f>
        <v/>
      </c>
      <c r="Z140" s="2" t="str">
        <f>IF(ALL!$V248="XX",ALL!Z248,"")</f>
        <v/>
      </c>
      <c r="AA140" s="2" t="str">
        <f>IF(ALL!$V248="XX",ALL!AA248,"")</f>
        <v/>
      </c>
      <c r="AB140" s="2" t="str">
        <f>IF(ALL!$V248="XX",ALL!AB248,"")</f>
        <v/>
      </c>
      <c r="AC140" t="str">
        <f>IF(ALL!$V248="XX",ALL!AC248,"")</f>
        <v/>
      </c>
    </row>
    <row r="141" spans="1:29" x14ac:dyDescent="0.25">
      <c r="A141" s="2" t="str">
        <f>IF(ALL!$V250="XX",ALL!A250,"")</f>
        <v/>
      </c>
      <c r="B141" s="1" t="str">
        <f>IF(ALL!$V250="XX",ALL!B250,"")</f>
        <v/>
      </c>
      <c r="C141" s="2" t="str">
        <f>IF(ALL!$V250="XX",ALL!C250,"")</f>
        <v/>
      </c>
      <c r="D141" s="2" t="str">
        <f>IF(ALL!$V250="XX",ALL!D250,"")</f>
        <v/>
      </c>
      <c r="E141" s="2" t="str">
        <f>IF(ALL!$V250="XX",ALL!E250,"")</f>
        <v/>
      </c>
      <c r="F141" s="2" t="str">
        <f>IF(ALL!$V250="XX",ALL!F250,"")</f>
        <v/>
      </c>
      <c r="G141" t="str">
        <f>IF(ALL!$V250="XX",ALL!G250,"")</f>
        <v/>
      </c>
      <c r="H141" s="2" t="str">
        <f>IF(ALL!$V250="XX",ALL!H250,"")</f>
        <v/>
      </c>
      <c r="I141" s="2" t="str">
        <f>IF(ALL!$V250="XX",ALL!I250,"")</f>
        <v/>
      </c>
      <c r="J141" s="2" t="str">
        <f>IF(ALL!$V250="XX",ALL!J250,"")</f>
        <v/>
      </c>
      <c r="K141" s="2" t="str">
        <f>IF(ALL!$V250="XX",ALL!K250,"")</f>
        <v/>
      </c>
      <c r="L141" s="2" t="str">
        <f>IF(ALL!$V250="XX",ALL!L250,"")</f>
        <v/>
      </c>
      <c r="M141" s="2" t="str">
        <f>IF(ALL!$V250="XX",ALL!M250,"")</f>
        <v/>
      </c>
      <c r="N141" s="2" t="str">
        <f>IF(ALL!$V250="XX",ALL!N250,"")</f>
        <v/>
      </c>
      <c r="O141" s="2" t="str">
        <f>IF(ALL!$V250="XX",ALL!O250,"")</f>
        <v/>
      </c>
      <c r="P141" s="2" t="str">
        <f>IF(ALL!$V250="XX",ALL!P250,"")</f>
        <v/>
      </c>
      <c r="Q141" s="2" t="str">
        <f>IF(ALL!$V250="XX",ALL!Q250,"")</f>
        <v/>
      </c>
      <c r="R141" s="2" t="str">
        <f>IF(ALL!$V250="XX",ALL!R250,"")</f>
        <v/>
      </c>
      <c r="S141" s="2" t="str">
        <f>IF(ALL!$V250="XX",ALL!S250,"")</f>
        <v/>
      </c>
      <c r="T141" s="2" t="str">
        <f>IF(ALL!$V250="XX",ALL!T250,"")</f>
        <v/>
      </c>
      <c r="U141" s="2" t="str">
        <f>IF(ALL!$V250="XX",ALL!U250,"")</f>
        <v/>
      </c>
      <c r="V141" s="2" t="str">
        <f>IF(ALL!$V250="XX",ALL!V250,"")</f>
        <v/>
      </c>
      <c r="W141" s="2" t="str">
        <f>IF(ALL!$V250="XX",ALL!W250,"")</f>
        <v/>
      </c>
      <c r="X141" s="2" t="str">
        <f>IF(ALL!$V250="XX",ALL!X250,"")</f>
        <v/>
      </c>
      <c r="Y141" s="2" t="str">
        <f>IF(ALL!$V250="XX",ALL!Y250,"")</f>
        <v/>
      </c>
      <c r="Z141" s="2" t="str">
        <f>IF(ALL!$V250="XX",ALL!Z250,"")</f>
        <v/>
      </c>
      <c r="AA141" s="2" t="str">
        <f>IF(ALL!$V250="XX",ALL!AA250,"")</f>
        <v/>
      </c>
      <c r="AB141" s="2" t="str">
        <f>IF(ALL!$V250="XX",ALL!AB250,"")</f>
        <v/>
      </c>
      <c r="AC141" t="str">
        <f>IF(ALL!$V250="XX",ALL!AC250,"")</f>
        <v/>
      </c>
    </row>
    <row r="142" spans="1:29" x14ac:dyDescent="0.25">
      <c r="A142" s="2" t="str">
        <f>IF(ALL!$V251="XX",ALL!A251,"")</f>
        <v/>
      </c>
      <c r="B142" s="1" t="str">
        <f>IF(ALL!$V251="XX",ALL!B251,"")</f>
        <v/>
      </c>
      <c r="C142" s="2" t="str">
        <f>IF(ALL!$V251="XX",ALL!C251,"")</f>
        <v/>
      </c>
      <c r="D142" s="2" t="str">
        <f>IF(ALL!$V251="XX",ALL!D251,"")</f>
        <v/>
      </c>
      <c r="E142" s="2" t="str">
        <f>IF(ALL!$V251="XX",ALL!E251,"")</f>
        <v/>
      </c>
      <c r="F142" s="2" t="str">
        <f>IF(ALL!$V251="XX",ALL!F251,"")</f>
        <v/>
      </c>
      <c r="G142" t="str">
        <f>IF(ALL!$V251="XX",ALL!G251,"")</f>
        <v/>
      </c>
      <c r="H142" s="2" t="str">
        <f>IF(ALL!$V251="XX",ALL!H251,"")</f>
        <v/>
      </c>
      <c r="I142" s="2" t="str">
        <f>IF(ALL!$V251="XX",ALL!I251,"")</f>
        <v/>
      </c>
      <c r="J142" s="2" t="str">
        <f>IF(ALL!$V251="XX",ALL!J251,"")</f>
        <v/>
      </c>
      <c r="K142" s="2" t="str">
        <f>IF(ALL!$V251="XX",ALL!K251,"")</f>
        <v/>
      </c>
      <c r="L142" s="2" t="str">
        <f>IF(ALL!$V251="XX",ALL!L251,"")</f>
        <v/>
      </c>
      <c r="M142" s="2" t="str">
        <f>IF(ALL!$V251="XX",ALL!M251,"")</f>
        <v/>
      </c>
      <c r="N142" s="2" t="str">
        <f>IF(ALL!$V251="XX",ALL!N251,"")</f>
        <v/>
      </c>
      <c r="O142" s="2" t="str">
        <f>IF(ALL!$V251="XX",ALL!O251,"")</f>
        <v/>
      </c>
      <c r="P142" s="2" t="str">
        <f>IF(ALL!$V251="XX",ALL!P251,"")</f>
        <v/>
      </c>
      <c r="Q142" s="2" t="str">
        <f>IF(ALL!$V251="XX",ALL!Q251,"")</f>
        <v/>
      </c>
      <c r="R142" s="2" t="str">
        <f>IF(ALL!$V251="XX",ALL!R251,"")</f>
        <v/>
      </c>
      <c r="S142" s="2" t="str">
        <f>IF(ALL!$V251="XX",ALL!S251,"")</f>
        <v/>
      </c>
      <c r="T142" s="2" t="str">
        <f>IF(ALL!$V251="XX",ALL!T251,"")</f>
        <v/>
      </c>
      <c r="U142" s="2" t="str">
        <f>IF(ALL!$V251="XX",ALL!U251,"")</f>
        <v/>
      </c>
      <c r="V142" s="2" t="str">
        <f>IF(ALL!$V251="XX",ALL!V251,"")</f>
        <v/>
      </c>
      <c r="W142" s="2" t="str">
        <f>IF(ALL!$V251="XX",ALL!W251,"")</f>
        <v/>
      </c>
      <c r="X142" s="2" t="str">
        <f>IF(ALL!$V251="XX",ALL!X251,"")</f>
        <v/>
      </c>
      <c r="Y142" s="2" t="str">
        <f>IF(ALL!$V251="XX",ALL!Y251,"")</f>
        <v/>
      </c>
      <c r="Z142" s="2" t="str">
        <f>IF(ALL!$V251="XX",ALL!Z251,"")</f>
        <v/>
      </c>
      <c r="AA142" s="2" t="str">
        <f>IF(ALL!$V251="XX",ALL!AA251,"")</f>
        <v/>
      </c>
      <c r="AB142" s="2" t="str">
        <f>IF(ALL!$V251="XX",ALL!AB251,"")</f>
        <v/>
      </c>
      <c r="AC142" t="str">
        <f>IF(ALL!$V251="XX",ALL!AC251,"")</f>
        <v/>
      </c>
    </row>
    <row r="143" spans="1:29" x14ac:dyDescent="0.25">
      <c r="A143" s="2" t="str">
        <f>IF(ALL!$V259="XX",ALL!A259,"")</f>
        <v/>
      </c>
      <c r="B143" s="1" t="str">
        <f>IF(ALL!$V259="XX",ALL!B259,"")</f>
        <v/>
      </c>
      <c r="C143" s="2" t="str">
        <f>IF(ALL!$V259="XX",ALL!C259,"")</f>
        <v/>
      </c>
      <c r="D143" s="2" t="str">
        <f>IF(ALL!$V259="XX",ALL!D259,"")</f>
        <v/>
      </c>
      <c r="E143" s="2" t="str">
        <f>IF(ALL!$V259="XX",ALL!E259,"")</f>
        <v/>
      </c>
      <c r="F143" s="2" t="str">
        <f>IF(ALL!$V259="XX",ALL!F259,"")</f>
        <v/>
      </c>
      <c r="G143" t="str">
        <f>IF(ALL!$V259="XX",ALL!G259,"")</f>
        <v/>
      </c>
      <c r="H143" s="2" t="str">
        <f>IF(ALL!$V259="XX",ALL!H259,"")</f>
        <v/>
      </c>
      <c r="I143" s="2" t="str">
        <f>IF(ALL!$V259="XX",ALL!I259,"")</f>
        <v/>
      </c>
      <c r="J143" s="2" t="str">
        <f>IF(ALL!$V259="XX",ALL!J259,"")</f>
        <v/>
      </c>
      <c r="K143" s="2" t="str">
        <f>IF(ALL!$V259="XX",ALL!K259,"")</f>
        <v/>
      </c>
      <c r="L143" s="2" t="str">
        <f>IF(ALL!$V259="XX",ALL!L259,"")</f>
        <v/>
      </c>
      <c r="M143" s="2" t="str">
        <f>IF(ALL!$V259="XX",ALL!M259,"")</f>
        <v/>
      </c>
      <c r="N143" s="2" t="str">
        <f>IF(ALL!$V259="XX",ALL!N259,"")</f>
        <v/>
      </c>
      <c r="O143" s="2" t="str">
        <f>IF(ALL!$V259="XX",ALL!O259,"")</f>
        <v/>
      </c>
      <c r="P143" s="2" t="str">
        <f>IF(ALL!$V259="XX",ALL!P259,"")</f>
        <v/>
      </c>
      <c r="Q143" s="2" t="str">
        <f>IF(ALL!$V259="XX",ALL!Q259,"")</f>
        <v/>
      </c>
      <c r="R143" s="2" t="str">
        <f>IF(ALL!$V259="XX",ALL!R259,"")</f>
        <v/>
      </c>
      <c r="S143" s="2" t="str">
        <f>IF(ALL!$V259="XX",ALL!S259,"")</f>
        <v/>
      </c>
      <c r="T143" s="2" t="str">
        <f>IF(ALL!$V259="XX",ALL!T259,"")</f>
        <v/>
      </c>
      <c r="U143" s="2" t="str">
        <f>IF(ALL!$V259="XX",ALL!U259,"")</f>
        <v/>
      </c>
      <c r="V143" s="2" t="str">
        <f>IF(ALL!$V259="XX",ALL!V259,"")</f>
        <v/>
      </c>
      <c r="W143" s="2" t="str">
        <f>IF(ALL!$V259="XX",ALL!W259,"")</f>
        <v/>
      </c>
      <c r="X143" s="2" t="str">
        <f>IF(ALL!$V259="XX",ALL!X259,"")</f>
        <v/>
      </c>
      <c r="Y143" s="2" t="str">
        <f>IF(ALL!$V259="XX",ALL!Y259,"")</f>
        <v/>
      </c>
      <c r="Z143" s="2" t="str">
        <f>IF(ALL!$V259="XX",ALL!Z259,"")</f>
        <v/>
      </c>
      <c r="AA143" s="2" t="str">
        <f>IF(ALL!$V259="XX",ALL!AA259,"")</f>
        <v/>
      </c>
      <c r="AB143" s="2" t="str">
        <f>IF(ALL!$V259="XX",ALL!AB259,"")</f>
        <v/>
      </c>
      <c r="AC143" t="str">
        <f>IF(ALL!$V259="XX",ALL!AC259,"")</f>
        <v/>
      </c>
    </row>
    <row r="144" spans="1:29" x14ac:dyDescent="0.25">
      <c r="A144" s="2" t="str">
        <f>IF(ALL!$V262="XX",ALL!A262,"")</f>
        <v/>
      </c>
      <c r="B144" s="1" t="str">
        <f>IF(ALL!$V262="XX",ALL!B262,"")</f>
        <v/>
      </c>
      <c r="C144" s="2" t="str">
        <f>IF(ALL!$V262="XX",ALL!C262,"")</f>
        <v/>
      </c>
      <c r="D144" s="2" t="str">
        <f>IF(ALL!$V262="XX",ALL!D262,"")</f>
        <v/>
      </c>
      <c r="E144" s="2" t="str">
        <f>IF(ALL!$V262="XX",ALL!E262,"")</f>
        <v/>
      </c>
      <c r="F144" s="2" t="str">
        <f>IF(ALL!$V262="XX",ALL!F262,"")</f>
        <v/>
      </c>
      <c r="G144" t="str">
        <f>IF(ALL!$V262="XX",ALL!G262,"")</f>
        <v/>
      </c>
      <c r="H144" s="2" t="str">
        <f>IF(ALL!$V262="XX",ALL!H262,"")</f>
        <v/>
      </c>
      <c r="I144" s="2" t="str">
        <f>IF(ALL!$V262="XX",ALL!I262,"")</f>
        <v/>
      </c>
      <c r="J144" s="2" t="str">
        <f>IF(ALL!$V262="XX",ALL!J262,"")</f>
        <v/>
      </c>
      <c r="K144" s="2" t="str">
        <f>IF(ALL!$V262="XX",ALL!K262,"")</f>
        <v/>
      </c>
      <c r="L144" s="2" t="str">
        <f>IF(ALL!$V262="XX",ALL!L262,"")</f>
        <v/>
      </c>
      <c r="M144" s="2" t="str">
        <f>IF(ALL!$V262="XX",ALL!M262,"")</f>
        <v/>
      </c>
      <c r="N144" s="2" t="str">
        <f>IF(ALL!$V262="XX",ALL!N262,"")</f>
        <v/>
      </c>
      <c r="O144" s="2" t="str">
        <f>IF(ALL!$V262="XX",ALL!O262,"")</f>
        <v/>
      </c>
      <c r="P144" s="2" t="str">
        <f>IF(ALL!$V262="XX",ALL!P262,"")</f>
        <v/>
      </c>
      <c r="Q144" s="2" t="str">
        <f>IF(ALL!$V262="XX",ALL!Q262,"")</f>
        <v/>
      </c>
      <c r="R144" s="2" t="str">
        <f>IF(ALL!$V262="XX",ALL!R262,"")</f>
        <v/>
      </c>
      <c r="S144" s="2" t="str">
        <f>IF(ALL!$V262="XX",ALL!S262,"")</f>
        <v/>
      </c>
      <c r="T144" s="2" t="str">
        <f>IF(ALL!$V262="XX",ALL!T262,"")</f>
        <v/>
      </c>
      <c r="U144" s="2" t="str">
        <f>IF(ALL!$V262="XX",ALL!U262,"")</f>
        <v/>
      </c>
      <c r="V144" s="2" t="str">
        <f>IF(ALL!$V262="XX",ALL!V262,"")</f>
        <v/>
      </c>
      <c r="W144" s="2" t="str">
        <f>IF(ALL!$V262="XX",ALL!W262,"")</f>
        <v/>
      </c>
      <c r="X144" s="2" t="str">
        <f>IF(ALL!$V262="XX",ALL!X262,"")</f>
        <v/>
      </c>
      <c r="Y144" s="2" t="str">
        <f>IF(ALL!$V262="XX",ALL!Y262,"")</f>
        <v/>
      </c>
      <c r="Z144" s="2" t="str">
        <f>IF(ALL!$V262="XX",ALL!Z262,"")</f>
        <v/>
      </c>
      <c r="AA144" s="2" t="str">
        <f>IF(ALL!$V262="XX",ALL!AA262,"")</f>
        <v/>
      </c>
      <c r="AB144" s="2" t="str">
        <f>IF(ALL!$V262="XX",ALL!AB262,"")</f>
        <v/>
      </c>
      <c r="AC144" t="str">
        <f>IF(ALL!$V262="XX",ALL!AC262,"")</f>
        <v/>
      </c>
    </row>
    <row r="145" spans="1:29" x14ac:dyDescent="0.25">
      <c r="A145" s="2" t="str">
        <f>IF(ALL!$V267="XX",ALL!A267,"")</f>
        <v/>
      </c>
      <c r="B145" s="1" t="str">
        <f>IF(ALL!$V267="XX",ALL!B267,"")</f>
        <v/>
      </c>
      <c r="C145" s="2" t="str">
        <f>IF(ALL!$V267="XX",ALL!C267,"")</f>
        <v/>
      </c>
      <c r="D145" s="2" t="str">
        <f>IF(ALL!$V267="XX",ALL!D267,"")</f>
        <v/>
      </c>
      <c r="E145" s="2" t="str">
        <f>IF(ALL!$V267="XX",ALL!E267,"")</f>
        <v/>
      </c>
      <c r="F145" s="2" t="str">
        <f>IF(ALL!$V267="XX",ALL!F267,"")</f>
        <v/>
      </c>
      <c r="G145" t="str">
        <f>IF(ALL!$V267="XX",ALL!G267,"")</f>
        <v/>
      </c>
      <c r="H145" s="2" t="str">
        <f>IF(ALL!$V267="XX",ALL!H267,"")</f>
        <v/>
      </c>
      <c r="I145" s="2" t="str">
        <f>IF(ALL!$V267="XX",ALL!I267,"")</f>
        <v/>
      </c>
      <c r="J145" s="2" t="str">
        <f>IF(ALL!$V267="XX",ALL!J267,"")</f>
        <v/>
      </c>
      <c r="K145" s="2" t="str">
        <f>IF(ALL!$V267="XX",ALL!K267,"")</f>
        <v/>
      </c>
      <c r="L145" s="2" t="str">
        <f>IF(ALL!$V267="XX",ALL!L267,"")</f>
        <v/>
      </c>
      <c r="M145" s="2" t="str">
        <f>IF(ALL!$V267="XX",ALL!M267,"")</f>
        <v/>
      </c>
      <c r="N145" s="2" t="str">
        <f>IF(ALL!$V267="XX",ALL!N267,"")</f>
        <v/>
      </c>
      <c r="O145" s="2" t="str">
        <f>IF(ALL!$V267="XX",ALL!O267,"")</f>
        <v/>
      </c>
      <c r="P145" s="2" t="str">
        <f>IF(ALL!$V267="XX",ALL!P267,"")</f>
        <v/>
      </c>
      <c r="Q145" s="2" t="str">
        <f>IF(ALL!$V267="XX",ALL!Q267,"")</f>
        <v/>
      </c>
      <c r="R145" s="2" t="str">
        <f>IF(ALL!$V267="XX",ALL!R267,"")</f>
        <v/>
      </c>
      <c r="S145" s="2" t="str">
        <f>IF(ALL!$V267="XX",ALL!S267,"")</f>
        <v/>
      </c>
      <c r="T145" s="2" t="str">
        <f>IF(ALL!$V267="XX",ALL!T267,"")</f>
        <v/>
      </c>
      <c r="U145" s="2" t="str">
        <f>IF(ALL!$V267="XX",ALL!U267,"")</f>
        <v/>
      </c>
      <c r="V145" s="2" t="str">
        <f>IF(ALL!$V267="XX",ALL!V267,"")</f>
        <v/>
      </c>
      <c r="W145" s="2" t="str">
        <f>IF(ALL!$V267="XX",ALL!W267,"")</f>
        <v/>
      </c>
      <c r="X145" s="2" t="str">
        <f>IF(ALL!$V267="XX",ALL!X267,"")</f>
        <v/>
      </c>
      <c r="Y145" s="2" t="str">
        <f>IF(ALL!$V267="XX",ALL!Y267,"")</f>
        <v/>
      </c>
      <c r="Z145" s="2" t="str">
        <f>IF(ALL!$V267="XX",ALL!Z267,"")</f>
        <v/>
      </c>
      <c r="AA145" s="2" t="str">
        <f>IF(ALL!$V267="XX",ALL!AA267,"")</f>
        <v/>
      </c>
      <c r="AB145" s="2" t="str">
        <f>IF(ALL!$V267="XX",ALL!AB267,"")</f>
        <v/>
      </c>
      <c r="AC145" t="str">
        <f>IF(ALL!$V267="XX",ALL!AC267,"")</f>
        <v/>
      </c>
    </row>
    <row r="146" spans="1:29" x14ac:dyDescent="0.25">
      <c r="A146" s="2" t="str">
        <f>IF(ALL!$V283="XX",ALL!A283,"")</f>
        <v/>
      </c>
      <c r="B146" s="1" t="str">
        <f>IF(ALL!$V283="XX",ALL!B283,"")</f>
        <v/>
      </c>
      <c r="C146" s="2" t="str">
        <f>IF(ALL!$V283="XX",ALL!C283,"")</f>
        <v/>
      </c>
      <c r="D146" s="2" t="str">
        <f>IF(ALL!$V283="XX",ALL!D283,"")</f>
        <v/>
      </c>
      <c r="E146" s="2" t="str">
        <f>IF(ALL!$V283="XX",ALL!E283,"")</f>
        <v/>
      </c>
      <c r="F146" s="2" t="str">
        <f>IF(ALL!$V283="XX",ALL!F283,"")</f>
        <v/>
      </c>
      <c r="G146" t="str">
        <f>IF(ALL!$V283="XX",ALL!G283,"")</f>
        <v/>
      </c>
      <c r="H146" s="2" t="str">
        <f>IF(ALL!$V283="XX",ALL!H283,"")</f>
        <v/>
      </c>
      <c r="I146" s="2" t="str">
        <f>IF(ALL!$V283="XX",ALL!I283,"")</f>
        <v/>
      </c>
      <c r="J146" s="2" t="str">
        <f>IF(ALL!$V283="XX",ALL!J283,"")</f>
        <v/>
      </c>
      <c r="K146" s="2" t="str">
        <f>IF(ALL!$V283="XX",ALL!K283,"")</f>
        <v/>
      </c>
      <c r="L146" s="2" t="str">
        <f>IF(ALL!$V283="XX",ALL!L283,"")</f>
        <v/>
      </c>
      <c r="M146" s="2" t="str">
        <f>IF(ALL!$V283="XX",ALL!M283,"")</f>
        <v/>
      </c>
      <c r="N146" s="2" t="str">
        <f>IF(ALL!$V283="XX",ALL!N283,"")</f>
        <v/>
      </c>
      <c r="O146" s="2" t="str">
        <f>IF(ALL!$V283="XX",ALL!O283,"")</f>
        <v/>
      </c>
      <c r="P146" s="2" t="str">
        <f>IF(ALL!$V283="XX",ALL!P283,"")</f>
        <v/>
      </c>
      <c r="Q146" s="2" t="str">
        <f>IF(ALL!$V283="XX",ALL!Q283,"")</f>
        <v/>
      </c>
      <c r="R146" s="2" t="str">
        <f>IF(ALL!$V283="XX",ALL!R283,"")</f>
        <v/>
      </c>
      <c r="S146" s="2" t="str">
        <f>IF(ALL!$V283="XX",ALL!S283,"")</f>
        <v/>
      </c>
      <c r="T146" s="2" t="str">
        <f>IF(ALL!$V283="XX",ALL!T283,"")</f>
        <v/>
      </c>
      <c r="U146" s="2" t="str">
        <f>IF(ALL!$V283="XX",ALL!U283,"")</f>
        <v/>
      </c>
      <c r="V146" s="2" t="str">
        <f>IF(ALL!$V283="XX",ALL!V283,"")</f>
        <v/>
      </c>
      <c r="W146" s="2" t="str">
        <f>IF(ALL!$V283="XX",ALL!W283,"")</f>
        <v/>
      </c>
      <c r="X146" s="2" t="str">
        <f>IF(ALL!$V283="XX",ALL!X283,"")</f>
        <v/>
      </c>
      <c r="Y146" s="2" t="str">
        <f>IF(ALL!$V283="XX",ALL!Y283,"")</f>
        <v/>
      </c>
      <c r="Z146" s="2" t="str">
        <f>IF(ALL!$V283="XX",ALL!Z283,"")</f>
        <v/>
      </c>
      <c r="AA146" s="2" t="str">
        <f>IF(ALL!$V283="XX",ALL!AA283,"")</f>
        <v/>
      </c>
      <c r="AB146" s="2" t="str">
        <f>IF(ALL!$V283="XX",ALL!AB283,"")</f>
        <v/>
      </c>
      <c r="AC146" t="str">
        <f>IF(ALL!$V283="XX",ALL!AC283,"")</f>
        <v/>
      </c>
    </row>
    <row r="147" spans="1:29" x14ac:dyDescent="0.25">
      <c r="A147" s="2" t="str">
        <f>IF(ALL!$V291="XX",ALL!A291,"")</f>
        <v/>
      </c>
      <c r="B147" s="1" t="str">
        <f>IF(ALL!$V291="XX",ALL!B291,"")</f>
        <v/>
      </c>
      <c r="C147" s="2" t="str">
        <f>IF(ALL!$V291="XX",ALL!C291,"")</f>
        <v/>
      </c>
      <c r="D147" s="2" t="str">
        <f>IF(ALL!$V291="XX",ALL!D291,"")</f>
        <v/>
      </c>
      <c r="E147" s="2" t="str">
        <f>IF(ALL!$V291="XX",ALL!E291,"")</f>
        <v/>
      </c>
      <c r="F147" s="2" t="str">
        <f>IF(ALL!$V291="XX",ALL!F291,"")</f>
        <v/>
      </c>
      <c r="G147" t="str">
        <f>IF(ALL!$V291="XX",ALL!G291,"")</f>
        <v/>
      </c>
      <c r="H147" s="2" t="str">
        <f>IF(ALL!$V291="XX",ALL!H291,"")</f>
        <v/>
      </c>
      <c r="I147" s="2" t="str">
        <f>IF(ALL!$V291="XX",ALL!I291,"")</f>
        <v/>
      </c>
      <c r="J147" s="2" t="str">
        <f>IF(ALL!$V291="XX",ALL!J291,"")</f>
        <v/>
      </c>
      <c r="K147" s="2" t="str">
        <f>IF(ALL!$V291="XX",ALL!K291,"")</f>
        <v/>
      </c>
      <c r="L147" s="2" t="str">
        <f>IF(ALL!$V291="XX",ALL!L291,"")</f>
        <v/>
      </c>
      <c r="M147" s="2" t="str">
        <f>IF(ALL!$V291="XX",ALL!M291,"")</f>
        <v/>
      </c>
      <c r="N147" s="2" t="str">
        <f>IF(ALL!$V291="XX",ALL!N291,"")</f>
        <v/>
      </c>
      <c r="O147" s="2" t="str">
        <f>IF(ALL!$V291="XX",ALL!O291,"")</f>
        <v/>
      </c>
      <c r="P147" s="2" t="str">
        <f>IF(ALL!$V291="XX",ALL!P291,"")</f>
        <v/>
      </c>
      <c r="Q147" s="2" t="str">
        <f>IF(ALL!$V291="XX",ALL!Q291,"")</f>
        <v/>
      </c>
      <c r="R147" s="2" t="str">
        <f>IF(ALL!$V291="XX",ALL!R291,"")</f>
        <v/>
      </c>
      <c r="S147" s="2" t="str">
        <f>IF(ALL!$V291="XX",ALL!S291,"")</f>
        <v/>
      </c>
      <c r="T147" s="2" t="str">
        <f>IF(ALL!$V291="XX",ALL!T291,"")</f>
        <v/>
      </c>
      <c r="U147" s="2" t="str">
        <f>IF(ALL!$V291="XX",ALL!U291,"")</f>
        <v/>
      </c>
      <c r="V147" s="2" t="str">
        <f>IF(ALL!$V291="XX",ALL!V291,"")</f>
        <v/>
      </c>
      <c r="W147" s="2" t="str">
        <f>IF(ALL!$V291="XX",ALL!W291,"")</f>
        <v/>
      </c>
      <c r="X147" s="2" t="str">
        <f>IF(ALL!$V291="XX",ALL!X291,"")</f>
        <v/>
      </c>
      <c r="Y147" s="2" t="str">
        <f>IF(ALL!$V291="XX",ALL!Y291,"")</f>
        <v/>
      </c>
      <c r="Z147" s="2" t="str">
        <f>IF(ALL!$V291="XX",ALL!Z291,"")</f>
        <v/>
      </c>
      <c r="AA147" s="2" t="str">
        <f>IF(ALL!$V291="XX",ALL!AA291,"")</f>
        <v/>
      </c>
      <c r="AB147" s="2" t="str">
        <f>IF(ALL!$V291="XX",ALL!AB291,"")</f>
        <v/>
      </c>
      <c r="AC147" t="str">
        <f>IF(ALL!$V291="XX",ALL!AC291,"")</f>
        <v/>
      </c>
    </row>
    <row r="148" spans="1:29" x14ac:dyDescent="0.25">
      <c r="A148" s="2" t="str">
        <f>IF(ALL!$V295="XX",ALL!A295,"")</f>
        <v/>
      </c>
      <c r="B148" s="1" t="str">
        <f>IF(ALL!$V295="XX",ALL!B295,"")</f>
        <v/>
      </c>
      <c r="C148" s="2" t="str">
        <f>IF(ALL!$V295="XX",ALL!C295,"")</f>
        <v/>
      </c>
      <c r="D148" s="2" t="str">
        <f>IF(ALL!$V295="XX",ALL!D295,"")</f>
        <v/>
      </c>
      <c r="E148" s="2" t="str">
        <f>IF(ALL!$V295="XX",ALL!E295,"")</f>
        <v/>
      </c>
      <c r="F148" s="2" t="str">
        <f>IF(ALL!$V295="XX",ALL!F295,"")</f>
        <v/>
      </c>
      <c r="G148" t="str">
        <f>IF(ALL!$V295="XX",ALL!G295,"")</f>
        <v/>
      </c>
      <c r="H148" s="2" t="str">
        <f>IF(ALL!$V295="XX",ALL!H295,"")</f>
        <v/>
      </c>
      <c r="I148" s="2" t="str">
        <f>IF(ALL!$V295="XX",ALL!I295,"")</f>
        <v/>
      </c>
      <c r="J148" s="2" t="str">
        <f>IF(ALL!$V295="XX",ALL!J295,"")</f>
        <v/>
      </c>
      <c r="K148" s="2" t="str">
        <f>IF(ALL!$V295="XX",ALL!K295,"")</f>
        <v/>
      </c>
      <c r="L148" s="2" t="str">
        <f>IF(ALL!$V295="XX",ALL!L295,"")</f>
        <v/>
      </c>
      <c r="M148" s="2" t="str">
        <f>IF(ALL!$V295="XX",ALL!M295,"")</f>
        <v/>
      </c>
      <c r="N148" s="2" t="str">
        <f>IF(ALL!$V295="XX",ALL!N295,"")</f>
        <v/>
      </c>
      <c r="O148" s="2" t="str">
        <f>IF(ALL!$V295="XX",ALL!O295,"")</f>
        <v/>
      </c>
      <c r="P148" s="2" t="str">
        <f>IF(ALL!$V295="XX",ALL!P295,"")</f>
        <v/>
      </c>
      <c r="Q148" s="2" t="str">
        <f>IF(ALL!$V295="XX",ALL!Q295,"")</f>
        <v/>
      </c>
      <c r="R148" s="2" t="str">
        <f>IF(ALL!$V295="XX",ALL!R295,"")</f>
        <v/>
      </c>
      <c r="S148" s="2" t="str">
        <f>IF(ALL!$V295="XX",ALL!S295,"")</f>
        <v/>
      </c>
      <c r="T148" s="2" t="str">
        <f>IF(ALL!$V295="XX",ALL!T295,"")</f>
        <v/>
      </c>
      <c r="U148" s="2" t="str">
        <f>IF(ALL!$V295="XX",ALL!U295,"")</f>
        <v/>
      </c>
      <c r="V148" s="2" t="str">
        <f>IF(ALL!$V295="XX",ALL!V295,"")</f>
        <v/>
      </c>
      <c r="W148" s="2" t="str">
        <f>IF(ALL!$V295="XX",ALL!W295,"")</f>
        <v/>
      </c>
      <c r="X148" s="2" t="str">
        <f>IF(ALL!$V295="XX",ALL!X295,"")</f>
        <v/>
      </c>
      <c r="Y148" s="2" t="str">
        <f>IF(ALL!$V295="XX",ALL!Y295,"")</f>
        <v/>
      </c>
      <c r="Z148" s="2" t="str">
        <f>IF(ALL!$V295="XX",ALL!Z295,"")</f>
        <v/>
      </c>
      <c r="AA148" s="2" t="str">
        <f>IF(ALL!$V295="XX",ALL!AA295,"")</f>
        <v/>
      </c>
      <c r="AB148" s="2" t="str">
        <f>IF(ALL!$V295="XX",ALL!AB295,"")</f>
        <v/>
      </c>
      <c r="AC148" t="str">
        <f>IF(ALL!$V295="XX",ALL!AC295,"")</f>
        <v/>
      </c>
    </row>
    <row r="149" spans="1:29" x14ac:dyDescent="0.25">
      <c r="A149" s="2" t="str">
        <f>IF(ALL!$V297="XX",ALL!A297,"")</f>
        <v/>
      </c>
      <c r="B149" s="1" t="str">
        <f>IF(ALL!$V297="XX",ALL!B297,"")</f>
        <v/>
      </c>
      <c r="C149" s="2" t="str">
        <f>IF(ALL!$V297="XX",ALL!C297,"")</f>
        <v/>
      </c>
      <c r="D149" s="2" t="str">
        <f>IF(ALL!$V297="XX",ALL!D297,"")</f>
        <v/>
      </c>
      <c r="E149" s="2" t="str">
        <f>IF(ALL!$V297="XX",ALL!E297,"")</f>
        <v/>
      </c>
      <c r="F149" s="2" t="str">
        <f>IF(ALL!$V297="XX",ALL!F297,"")</f>
        <v/>
      </c>
      <c r="G149" t="str">
        <f>IF(ALL!$V297="XX",ALL!G297,"")</f>
        <v/>
      </c>
      <c r="H149" s="2" t="str">
        <f>IF(ALL!$V297="XX",ALL!H297,"")</f>
        <v/>
      </c>
      <c r="I149" s="2" t="str">
        <f>IF(ALL!$V297="XX",ALL!I297,"")</f>
        <v/>
      </c>
      <c r="J149" s="2" t="str">
        <f>IF(ALL!$V297="XX",ALL!J297,"")</f>
        <v/>
      </c>
      <c r="K149" s="2" t="str">
        <f>IF(ALL!$V297="XX",ALL!K297,"")</f>
        <v/>
      </c>
      <c r="L149" s="2" t="str">
        <f>IF(ALL!$V297="XX",ALL!L297,"")</f>
        <v/>
      </c>
      <c r="M149" s="2" t="str">
        <f>IF(ALL!$V297="XX",ALL!M297,"")</f>
        <v/>
      </c>
      <c r="N149" s="2" t="str">
        <f>IF(ALL!$V297="XX",ALL!N297,"")</f>
        <v/>
      </c>
      <c r="O149" s="2" t="str">
        <f>IF(ALL!$V297="XX",ALL!O297,"")</f>
        <v/>
      </c>
      <c r="P149" s="2" t="str">
        <f>IF(ALL!$V297="XX",ALL!P297,"")</f>
        <v/>
      </c>
      <c r="Q149" s="2" t="str">
        <f>IF(ALL!$V297="XX",ALL!Q297,"")</f>
        <v/>
      </c>
      <c r="R149" s="2" t="str">
        <f>IF(ALL!$V297="XX",ALL!R297,"")</f>
        <v/>
      </c>
      <c r="S149" s="2" t="str">
        <f>IF(ALL!$V297="XX",ALL!S297,"")</f>
        <v/>
      </c>
      <c r="T149" s="2" t="str">
        <f>IF(ALL!$V297="XX",ALL!T297,"")</f>
        <v/>
      </c>
      <c r="U149" s="2" t="str">
        <f>IF(ALL!$V297="XX",ALL!U297,"")</f>
        <v/>
      </c>
      <c r="V149" s="2" t="str">
        <f>IF(ALL!$V297="XX",ALL!V297,"")</f>
        <v/>
      </c>
      <c r="W149" s="2" t="str">
        <f>IF(ALL!$V297="XX",ALL!W297,"")</f>
        <v/>
      </c>
      <c r="X149" s="2" t="str">
        <f>IF(ALL!$V297="XX",ALL!X297,"")</f>
        <v/>
      </c>
      <c r="Y149" s="2" t="str">
        <f>IF(ALL!$V297="XX",ALL!Y297,"")</f>
        <v/>
      </c>
      <c r="Z149" s="2" t="str">
        <f>IF(ALL!$V297="XX",ALL!Z297,"")</f>
        <v/>
      </c>
      <c r="AA149" s="2" t="str">
        <f>IF(ALL!$V297="XX",ALL!AA297,"")</f>
        <v/>
      </c>
      <c r="AB149" s="2" t="str">
        <f>IF(ALL!$V297="XX",ALL!AB297,"")</f>
        <v/>
      </c>
      <c r="AC149" t="str">
        <f>IF(ALL!$V297="XX",ALL!AC297,"")</f>
        <v/>
      </c>
    </row>
    <row r="150" spans="1:29" x14ac:dyDescent="0.25">
      <c r="A150" s="2" t="str">
        <f>IF(ALL!$V306="XX",ALL!A306,"")</f>
        <v/>
      </c>
      <c r="B150" s="1" t="str">
        <f>IF(ALL!$V306="XX",ALL!B306,"")</f>
        <v/>
      </c>
      <c r="C150" s="2" t="str">
        <f>IF(ALL!$V306="XX",ALL!C306,"")</f>
        <v/>
      </c>
      <c r="D150" s="2" t="str">
        <f>IF(ALL!$V306="XX",ALL!D306,"")</f>
        <v/>
      </c>
      <c r="E150" s="2" t="str">
        <f>IF(ALL!$V306="XX",ALL!E306,"")</f>
        <v/>
      </c>
      <c r="F150" s="2" t="str">
        <f>IF(ALL!$V306="XX",ALL!F306,"")</f>
        <v/>
      </c>
      <c r="G150" t="str">
        <f>IF(ALL!$V306="XX",ALL!G306,"")</f>
        <v/>
      </c>
      <c r="H150" s="2" t="str">
        <f>IF(ALL!$V306="XX",ALL!H306,"")</f>
        <v/>
      </c>
      <c r="I150" s="2" t="str">
        <f>IF(ALL!$V306="XX",ALL!I306,"")</f>
        <v/>
      </c>
      <c r="J150" s="2" t="str">
        <f>IF(ALL!$V306="XX",ALL!J306,"")</f>
        <v/>
      </c>
      <c r="K150" s="2" t="str">
        <f>IF(ALL!$V306="XX",ALL!K306,"")</f>
        <v/>
      </c>
      <c r="L150" s="2" t="str">
        <f>IF(ALL!$V306="XX",ALL!L306,"")</f>
        <v/>
      </c>
      <c r="M150" s="2" t="str">
        <f>IF(ALL!$V306="XX",ALL!M306,"")</f>
        <v/>
      </c>
      <c r="N150" s="2" t="str">
        <f>IF(ALL!$V306="XX",ALL!N306,"")</f>
        <v/>
      </c>
      <c r="O150" s="2" t="str">
        <f>IF(ALL!$V306="XX",ALL!O306,"")</f>
        <v/>
      </c>
      <c r="P150" s="2" t="str">
        <f>IF(ALL!$V306="XX",ALL!P306,"")</f>
        <v/>
      </c>
      <c r="Q150" s="2" t="str">
        <f>IF(ALL!$V306="XX",ALL!Q306,"")</f>
        <v/>
      </c>
      <c r="R150" s="2" t="str">
        <f>IF(ALL!$V306="XX",ALL!R306,"")</f>
        <v/>
      </c>
      <c r="S150" s="2" t="str">
        <f>IF(ALL!$V306="XX",ALL!S306,"")</f>
        <v/>
      </c>
      <c r="T150" s="2" t="str">
        <f>IF(ALL!$V306="XX",ALL!T306,"")</f>
        <v/>
      </c>
      <c r="U150" s="2" t="str">
        <f>IF(ALL!$V306="XX",ALL!U306,"")</f>
        <v/>
      </c>
      <c r="V150" s="2" t="str">
        <f>IF(ALL!$V306="XX",ALL!V306,"")</f>
        <v/>
      </c>
      <c r="W150" s="2" t="str">
        <f>IF(ALL!$V306="XX",ALL!W306,"")</f>
        <v/>
      </c>
      <c r="X150" s="2" t="str">
        <f>IF(ALL!$V306="XX",ALL!X306,"")</f>
        <v/>
      </c>
      <c r="Y150" s="2" t="str">
        <f>IF(ALL!$V306="XX",ALL!Y306,"")</f>
        <v/>
      </c>
      <c r="Z150" s="2" t="str">
        <f>IF(ALL!$V306="XX",ALL!Z306,"")</f>
        <v/>
      </c>
      <c r="AA150" s="2" t="str">
        <f>IF(ALL!$V306="XX",ALL!AA306,"")</f>
        <v/>
      </c>
      <c r="AB150" s="2" t="str">
        <f>IF(ALL!$V306="XX",ALL!AB306,"")</f>
        <v/>
      </c>
      <c r="AC150" t="str">
        <f>IF(ALL!$V306="XX",ALL!AC306,"")</f>
        <v/>
      </c>
    </row>
    <row r="151" spans="1:29" x14ac:dyDescent="0.25">
      <c r="A151" s="2" t="str">
        <f>IF(ALL!$V307="XX",ALL!A307,"")</f>
        <v/>
      </c>
      <c r="B151" s="1" t="str">
        <f>IF(ALL!$V307="XX",ALL!B307,"")</f>
        <v/>
      </c>
      <c r="C151" s="2" t="str">
        <f>IF(ALL!$V307="XX",ALL!C307,"")</f>
        <v/>
      </c>
      <c r="D151" s="2" t="str">
        <f>IF(ALL!$V307="XX",ALL!D307,"")</f>
        <v/>
      </c>
      <c r="E151" s="2" t="str">
        <f>IF(ALL!$V307="XX",ALL!E307,"")</f>
        <v/>
      </c>
      <c r="F151" s="2" t="str">
        <f>IF(ALL!$V307="XX",ALL!F307,"")</f>
        <v/>
      </c>
      <c r="G151" t="str">
        <f>IF(ALL!$V307="XX",ALL!G307,"")</f>
        <v/>
      </c>
      <c r="H151" s="2" t="str">
        <f>IF(ALL!$V307="XX",ALL!H307,"")</f>
        <v/>
      </c>
      <c r="I151" s="2" t="str">
        <f>IF(ALL!$V307="XX",ALL!I307,"")</f>
        <v/>
      </c>
      <c r="J151" s="2" t="str">
        <f>IF(ALL!$V307="XX",ALL!J307,"")</f>
        <v/>
      </c>
      <c r="K151" s="2" t="str">
        <f>IF(ALL!$V307="XX",ALL!K307,"")</f>
        <v/>
      </c>
      <c r="L151" s="2" t="str">
        <f>IF(ALL!$V307="XX",ALL!L307,"")</f>
        <v/>
      </c>
      <c r="M151" s="2" t="str">
        <f>IF(ALL!$V307="XX",ALL!M307,"")</f>
        <v/>
      </c>
      <c r="N151" s="2" t="str">
        <f>IF(ALL!$V307="XX",ALL!N307,"")</f>
        <v/>
      </c>
      <c r="O151" s="2" t="str">
        <f>IF(ALL!$V307="XX",ALL!O307,"")</f>
        <v/>
      </c>
      <c r="P151" s="2" t="str">
        <f>IF(ALL!$V307="XX",ALL!P307,"")</f>
        <v/>
      </c>
      <c r="Q151" s="2" t="str">
        <f>IF(ALL!$V307="XX",ALL!Q307,"")</f>
        <v/>
      </c>
      <c r="R151" s="2" t="str">
        <f>IF(ALL!$V307="XX",ALL!R307,"")</f>
        <v/>
      </c>
      <c r="S151" s="2" t="str">
        <f>IF(ALL!$V307="XX",ALL!S307,"")</f>
        <v/>
      </c>
      <c r="T151" s="2" t="str">
        <f>IF(ALL!$V307="XX",ALL!T307,"")</f>
        <v/>
      </c>
      <c r="U151" s="2" t="str">
        <f>IF(ALL!$V307="XX",ALL!U307,"")</f>
        <v/>
      </c>
      <c r="V151" s="2" t="str">
        <f>IF(ALL!$V307="XX",ALL!V307,"")</f>
        <v/>
      </c>
      <c r="W151" s="2" t="str">
        <f>IF(ALL!$V307="XX",ALL!W307,"")</f>
        <v/>
      </c>
      <c r="X151" s="2" t="str">
        <f>IF(ALL!$V307="XX",ALL!X307,"")</f>
        <v/>
      </c>
      <c r="Y151" s="2" t="str">
        <f>IF(ALL!$V307="XX",ALL!Y307,"")</f>
        <v/>
      </c>
      <c r="Z151" s="2" t="str">
        <f>IF(ALL!$V307="XX",ALL!Z307,"")</f>
        <v/>
      </c>
      <c r="AA151" s="2" t="str">
        <f>IF(ALL!$V307="XX",ALL!AA307,"")</f>
        <v/>
      </c>
      <c r="AB151" s="2" t="str">
        <f>IF(ALL!$V307="XX",ALL!AB307,"")</f>
        <v/>
      </c>
      <c r="AC151" t="str">
        <f>IF(ALL!$V307="XX",ALL!AC307,"")</f>
        <v/>
      </c>
    </row>
    <row r="152" spans="1:29" x14ac:dyDescent="0.25">
      <c r="A152" s="2" t="str">
        <f>IF(ALL!$V308="XX",ALL!A308,"")</f>
        <v/>
      </c>
      <c r="B152" s="1" t="str">
        <f>IF(ALL!$V308="XX",ALL!B308,"")</f>
        <v/>
      </c>
      <c r="C152" s="2" t="str">
        <f>IF(ALL!$V308="XX",ALL!C308,"")</f>
        <v/>
      </c>
      <c r="D152" s="2" t="str">
        <f>IF(ALL!$V308="XX",ALL!D308,"")</f>
        <v/>
      </c>
      <c r="E152" s="2" t="str">
        <f>IF(ALL!$V308="XX",ALL!E308,"")</f>
        <v/>
      </c>
      <c r="F152" s="2" t="str">
        <f>IF(ALL!$V308="XX",ALL!F308,"")</f>
        <v/>
      </c>
      <c r="G152" t="str">
        <f>IF(ALL!$V308="XX",ALL!G308,"")</f>
        <v/>
      </c>
      <c r="H152" s="2" t="str">
        <f>IF(ALL!$V308="XX",ALL!H308,"")</f>
        <v/>
      </c>
      <c r="I152" s="2" t="str">
        <f>IF(ALL!$V308="XX",ALL!I308,"")</f>
        <v/>
      </c>
      <c r="J152" s="2" t="str">
        <f>IF(ALL!$V308="XX",ALL!J308,"")</f>
        <v/>
      </c>
      <c r="K152" s="2" t="str">
        <f>IF(ALL!$V308="XX",ALL!K308,"")</f>
        <v/>
      </c>
      <c r="L152" s="2" t="str">
        <f>IF(ALL!$V308="XX",ALL!L308,"")</f>
        <v/>
      </c>
      <c r="M152" s="2" t="str">
        <f>IF(ALL!$V308="XX",ALL!M308,"")</f>
        <v/>
      </c>
      <c r="N152" s="2" t="str">
        <f>IF(ALL!$V308="XX",ALL!N308,"")</f>
        <v/>
      </c>
      <c r="O152" s="2" t="str">
        <f>IF(ALL!$V308="XX",ALL!O308,"")</f>
        <v/>
      </c>
      <c r="P152" s="2" t="str">
        <f>IF(ALL!$V308="XX",ALL!P308,"")</f>
        <v/>
      </c>
      <c r="Q152" s="2" t="str">
        <f>IF(ALL!$V308="XX",ALL!Q308,"")</f>
        <v/>
      </c>
      <c r="R152" s="2" t="str">
        <f>IF(ALL!$V308="XX",ALL!R308,"")</f>
        <v/>
      </c>
      <c r="S152" s="2" t="str">
        <f>IF(ALL!$V308="XX",ALL!S308,"")</f>
        <v/>
      </c>
      <c r="T152" s="2" t="str">
        <f>IF(ALL!$V308="XX",ALL!T308,"")</f>
        <v/>
      </c>
      <c r="U152" s="2" t="str">
        <f>IF(ALL!$V308="XX",ALL!U308,"")</f>
        <v/>
      </c>
      <c r="V152" s="2" t="str">
        <f>IF(ALL!$V308="XX",ALL!V308,"")</f>
        <v/>
      </c>
      <c r="W152" s="2" t="str">
        <f>IF(ALL!$V308="XX",ALL!W308,"")</f>
        <v/>
      </c>
      <c r="X152" s="2" t="str">
        <f>IF(ALL!$V308="XX",ALL!X308,"")</f>
        <v/>
      </c>
      <c r="Y152" s="2" t="str">
        <f>IF(ALL!$V308="XX",ALL!Y308,"")</f>
        <v/>
      </c>
      <c r="Z152" s="2" t="str">
        <f>IF(ALL!$V308="XX",ALL!Z308,"")</f>
        <v/>
      </c>
      <c r="AA152" s="2" t="str">
        <f>IF(ALL!$V308="XX",ALL!AA308,"")</f>
        <v/>
      </c>
      <c r="AB152" s="2" t="str">
        <f>IF(ALL!$V308="XX",ALL!AB308,"")</f>
        <v/>
      </c>
      <c r="AC152" t="str">
        <f>IF(ALL!$V308="XX",ALL!AC308,"")</f>
        <v/>
      </c>
    </row>
    <row r="153" spans="1:29" x14ac:dyDescent="0.25">
      <c r="A153" s="2" t="str">
        <f>IF(ALL!$V309="XX",ALL!A309,"")</f>
        <v/>
      </c>
      <c r="B153" s="1" t="str">
        <f>IF(ALL!$V309="XX",ALL!B309,"")</f>
        <v/>
      </c>
      <c r="C153" s="2" t="str">
        <f>IF(ALL!$V309="XX",ALL!C309,"")</f>
        <v/>
      </c>
      <c r="D153" s="2" t="str">
        <f>IF(ALL!$V309="XX",ALL!D309,"")</f>
        <v/>
      </c>
      <c r="E153" s="2" t="str">
        <f>IF(ALL!$V309="XX",ALL!E309,"")</f>
        <v/>
      </c>
      <c r="F153" s="2" t="str">
        <f>IF(ALL!$V309="XX",ALL!F309,"")</f>
        <v/>
      </c>
      <c r="G153" t="str">
        <f>IF(ALL!$V309="XX",ALL!G309,"")</f>
        <v/>
      </c>
      <c r="H153" s="2" t="str">
        <f>IF(ALL!$V309="XX",ALL!H309,"")</f>
        <v/>
      </c>
      <c r="I153" s="2" t="str">
        <f>IF(ALL!$V309="XX",ALL!I309,"")</f>
        <v/>
      </c>
      <c r="J153" s="2" t="str">
        <f>IF(ALL!$V309="XX",ALL!J309,"")</f>
        <v/>
      </c>
      <c r="K153" s="2" t="str">
        <f>IF(ALL!$V309="XX",ALL!K309,"")</f>
        <v/>
      </c>
      <c r="L153" s="2" t="str">
        <f>IF(ALL!$V309="XX",ALL!L309,"")</f>
        <v/>
      </c>
      <c r="M153" s="2" t="str">
        <f>IF(ALL!$V309="XX",ALL!M309,"")</f>
        <v/>
      </c>
      <c r="N153" s="2" t="str">
        <f>IF(ALL!$V309="XX",ALL!N309,"")</f>
        <v/>
      </c>
      <c r="O153" s="2" t="str">
        <f>IF(ALL!$V309="XX",ALL!O309,"")</f>
        <v/>
      </c>
      <c r="P153" s="2" t="str">
        <f>IF(ALL!$V309="XX",ALL!P309,"")</f>
        <v/>
      </c>
      <c r="Q153" s="2" t="str">
        <f>IF(ALL!$V309="XX",ALL!Q309,"")</f>
        <v/>
      </c>
      <c r="R153" s="2" t="str">
        <f>IF(ALL!$V309="XX",ALL!R309,"")</f>
        <v/>
      </c>
      <c r="S153" s="2" t="str">
        <f>IF(ALL!$V309="XX",ALL!S309,"")</f>
        <v/>
      </c>
      <c r="T153" s="2" t="str">
        <f>IF(ALL!$V309="XX",ALL!T309,"")</f>
        <v/>
      </c>
      <c r="U153" s="2" t="str">
        <f>IF(ALL!$V309="XX",ALL!U309,"")</f>
        <v/>
      </c>
      <c r="V153" s="2" t="str">
        <f>IF(ALL!$V309="XX",ALL!V309,"")</f>
        <v/>
      </c>
      <c r="W153" s="2" t="str">
        <f>IF(ALL!$V309="XX",ALL!W309,"")</f>
        <v/>
      </c>
      <c r="X153" s="2" t="str">
        <f>IF(ALL!$V309="XX",ALL!X309,"")</f>
        <v/>
      </c>
      <c r="Y153" s="2" t="str">
        <f>IF(ALL!$V309="XX",ALL!Y309,"")</f>
        <v/>
      </c>
      <c r="Z153" s="2" t="str">
        <f>IF(ALL!$V309="XX",ALL!Z309,"")</f>
        <v/>
      </c>
      <c r="AA153" s="2" t="str">
        <f>IF(ALL!$V309="XX",ALL!AA309,"")</f>
        <v/>
      </c>
      <c r="AB153" s="2" t="str">
        <f>IF(ALL!$V309="XX",ALL!AB309,"")</f>
        <v/>
      </c>
      <c r="AC153" t="str">
        <f>IF(ALL!$V309="XX",ALL!AC309,"")</f>
        <v/>
      </c>
    </row>
    <row r="154" spans="1:29" x14ac:dyDescent="0.25">
      <c r="A154" s="2" t="str">
        <f>IF(ALL!$V310="XX",ALL!A310,"")</f>
        <v/>
      </c>
      <c r="B154" s="1" t="str">
        <f>IF(ALL!$V310="XX",ALL!B310,"")</f>
        <v/>
      </c>
      <c r="C154" s="2" t="str">
        <f>IF(ALL!$V310="XX",ALL!C310,"")</f>
        <v/>
      </c>
      <c r="D154" s="2" t="str">
        <f>IF(ALL!$V310="XX",ALL!D310,"")</f>
        <v/>
      </c>
      <c r="E154" s="2" t="str">
        <f>IF(ALL!$V310="XX",ALL!E310,"")</f>
        <v/>
      </c>
      <c r="F154" s="2" t="str">
        <f>IF(ALL!$V310="XX",ALL!F310,"")</f>
        <v/>
      </c>
      <c r="G154" t="str">
        <f>IF(ALL!$V310="XX",ALL!G310,"")</f>
        <v/>
      </c>
      <c r="H154" s="2" t="str">
        <f>IF(ALL!$V310="XX",ALL!H310,"")</f>
        <v/>
      </c>
      <c r="I154" s="2" t="str">
        <f>IF(ALL!$V310="XX",ALL!I310,"")</f>
        <v/>
      </c>
      <c r="J154" s="2" t="str">
        <f>IF(ALL!$V310="XX",ALL!J310,"")</f>
        <v/>
      </c>
      <c r="K154" s="2" t="str">
        <f>IF(ALL!$V310="XX",ALL!K310,"")</f>
        <v/>
      </c>
      <c r="L154" s="2" t="str">
        <f>IF(ALL!$V310="XX",ALL!L310,"")</f>
        <v/>
      </c>
      <c r="M154" s="2" t="str">
        <f>IF(ALL!$V310="XX",ALL!M310,"")</f>
        <v/>
      </c>
      <c r="N154" s="2" t="str">
        <f>IF(ALL!$V310="XX",ALL!N310,"")</f>
        <v/>
      </c>
      <c r="O154" s="2" t="str">
        <f>IF(ALL!$V310="XX",ALL!O310,"")</f>
        <v/>
      </c>
      <c r="P154" s="2" t="str">
        <f>IF(ALL!$V310="XX",ALL!P310,"")</f>
        <v/>
      </c>
      <c r="Q154" s="2" t="str">
        <f>IF(ALL!$V310="XX",ALL!Q310,"")</f>
        <v/>
      </c>
      <c r="R154" s="2" t="str">
        <f>IF(ALL!$V310="XX",ALL!R310,"")</f>
        <v/>
      </c>
      <c r="S154" s="2" t="str">
        <f>IF(ALL!$V310="XX",ALL!S310,"")</f>
        <v/>
      </c>
      <c r="T154" s="2" t="str">
        <f>IF(ALL!$V310="XX",ALL!T310,"")</f>
        <v/>
      </c>
      <c r="U154" s="2" t="str">
        <f>IF(ALL!$V310="XX",ALL!U310,"")</f>
        <v/>
      </c>
      <c r="V154" s="2" t="str">
        <f>IF(ALL!$V310="XX",ALL!V310,"")</f>
        <v/>
      </c>
      <c r="W154" s="2" t="str">
        <f>IF(ALL!$V310="XX",ALL!W310,"")</f>
        <v/>
      </c>
      <c r="X154" s="2" t="str">
        <f>IF(ALL!$V310="XX",ALL!X310,"")</f>
        <v/>
      </c>
      <c r="Y154" s="2" t="str">
        <f>IF(ALL!$V310="XX",ALL!Y310,"")</f>
        <v/>
      </c>
      <c r="Z154" s="2" t="str">
        <f>IF(ALL!$V310="XX",ALL!Z310,"")</f>
        <v/>
      </c>
      <c r="AA154" s="2" t="str">
        <f>IF(ALL!$V310="XX",ALL!AA310,"")</f>
        <v/>
      </c>
      <c r="AB154" s="2" t="str">
        <f>IF(ALL!$V310="XX",ALL!AB310,"")</f>
        <v/>
      </c>
      <c r="AC154" t="str">
        <f>IF(ALL!$V310="XX",ALL!AC310,"")</f>
        <v/>
      </c>
    </row>
    <row r="155" spans="1:29" x14ac:dyDescent="0.25">
      <c r="A155" s="2" t="str">
        <f>IF(ALL!$V311="XX",ALL!A311,"")</f>
        <v/>
      </c>
      <c r="B155" s="1" t="str">
        <f>IF(ALL!$V311="XX",ALL!B311,"")</f>
        <v/>
      </c>
      <c r="C155" s="2" t="str">
        <f>IF(ALL!$V311="XX",ALL!C311,"")</f>
        <v/>
      </c>
      <c r="D155" s="2" t="str">
        <f>IF(ALL!$V311="XX",ALL!D311,"")</f>
        <v/>
      </c>
      <c r="E155" s="2" t="str">
        <f>IF(ALL!$V311="XX",ALL!E311,"")</f>
        <v/>
      </c>
      <c r="F155" s="2" t="str">
        <f>IF(ALL!$V311="XX",ALL!F311,"")</f>
        <v/>
      </c>
      <c r="G155" t="str">
        <f>IF(ALL!$V311="XX",ALL!G311,"")</f>
        <v/>
      </c>
      <c r="H155" s="2" t="str">
        <f>IF(ALL!$V311="XX",ALL!H311,"")</f>
        <v/>
      </c>
      <c r="I155" s="2" t="str">
        <f>IF(ALL!$V311="XX",ALL!I311,"")</f>
        <v/>
      </c>
      <c r="J155" s="2" t="str">
        <f>IF(ALL!$V311="XX",ALL!J311,"")</f>
        <v/>
      </c>
      <c r="K155" s="2" t="str">
        <f>IF(ALL!$V311="XX",ALL!K311,"")</f>
        <v/>
      </c>
      <c r="L155" s="2" t="str">
        <f>IF(ALL!$V311="XX",ALL!L311,"")</f>
        <v/>
      </c>
      <c r="M155" s="2" t="str">
        <f>IF(ALL!$V311="XX",ALL!M311,"")</f>
        <v/>
      </c>
      <c r="N155" s="2" t="str">
        <f>IF(ALL!$V311="XX",ALL!N311,"")</f>
        <v/>
      </c>
      <c r="O155" s="2" t="str">
        <f>IF(ALL!$V311="XX",ALL!O311,"")</f>
        <v/>
      </c>
      <c r="P155" s="2" t="str">
        <f>IF(ALL!$V311="XX",ALL!P311,"")</f>
        <v/>
      </c>
      <c r="Q155" s="2" t="str">
        <f>IF(ALL!$V311="XX",ALL!Q311,"")</f>
        <v/>
      </c>
      <c r="R155" s="2" t="str">
        <f>IF(ALL!$V311="XX",ALL!R311,"")</f>
        <v/>
      </c>
      <c r="S155" s="2" t="str">
        <f>IF(ALL!$V311="XX",ALL!S311,"")</f>
        <v/>
      </c>
      <c r="T155" s="2" t="str">
        <f>IF(ALL!$V311="XX",ALL!T311,"")</f>
        <v/>
      </c>
      <c r="U155" s="2" t="str">
        <f>IF(ALL!$V311="XX",ALL!U311,"")</f>
        <v/>
      </c>
      <c r="V155" s="2" t="str">
        <f>IF(ALL!$V311="XX",ALL!V311,"")</f>
        <v/>
      </c>
      <c r="W155" s="2" t="str">
        <f>IF(ALL!$V311="XX",ALL!W311,"")</f>
        <v/>
      </c>
      <c r="X155" s="2" t="str">
        <f>IF(ALL!$V311="XX",ALL!X311,"")</f>
        <v/>
      </c>
      <c r="Y155" s="2" t="str">
        <f>IF(ALL!$V311="XX",ALL!Y311,"")</f>
        <v/>
      </c>
      <c r="Z155" s="2" t="str">
        <f>IF(ALL!$V311="XX",ALL!Z311,"")</f>
        <v/>
      </c>
      <c r="AA155" s="2" t="str">
        <f>IF(ALL!$V311="XX",ALL!AA311,"")</f>
        <v/>
      </c>
      <c r="AB155" s="2" t="str">
        <f>IF(ALL!$V311="XX",ALL!AB311,"")</f>
        <v/>
      </c>
      <c r="AC155" t="str">
        <f>IF(ALL!$V311="XX",ALL!AC311,"")</f>
        <v/>
      </c>
    </row>
    <row r="156" spans="1:29" x14ac:dyDescent="0.25">
      <c r="A156" s="2" t="str">
        <f>IF(ALL!$V312="XX",ALL!A312,"")</f>
        <v/>
      </c>
      <c r="B156" s="1" t="str">
        <f>IF(ALL!$V312="XX",ALL!B312,"")</f>
        <v/>
      </c>
      <c r="C156" s="2" t="str">
        <f>IF(ALL!$V312="XX",ALL!C312,"")</f>
        <v/>
      </c>
      <c r="D156" s="2" t="str">
        <f>IF(ALL!$V312="XX",ALL!D312,"")</f>
        <v/>
      </c>
      <c r="E156" s="2" t="str">
        <f>IF(ALL!$V312="XX",ALL!E312,"")</f>
        <v/>
      </c>
      <c r="F156" s="2" t="str">
        <f>IF(ALL!$V312="XX",ALL!F312,"")</f>
        <v/>
      </c>
      <c r="G156" t="str">
        <f>IF(ALL!$V312="XX",ALL!G312,"")</f>
        <v/>
      </c>
      <c r="H156" s="2" t="str">
        <f>IF(ALL!$V312="XX",ALL!H312,"")</f>
        <v/>
      </c>
      <c r="I156" s="2" t="str">
        <f>IF(ALL!$V312="XX",ALL!I312,"")</f>
        <v/>
      </c>
      <c r="J156" s="2" t="str">
        <f>IF(ALL!$V312="XX",ALL!J312,"")</f>
        <v/>
      </c>
      <c r="K156" s="2" t="str">
        <f>IF(ALL!$V312="XX",ALL!K312,"")</f>
        <v/>
      </c>
      <c r="L156" s="2" t="str">
        <f>IF(ALL!$V312="XX",ALL!L312,"")</f>
        <v/>
      </c>
      <c r="M156" s="2" t="str">
        <f>IF(ALL!$V312="XX",ALL!M312,"")</f>
        <v/>
      </c>
      <c r="N156" s="2" t="str">
        <f>IF(ALL!$V312="XX",ALL!N312,"")</f>
        <v/>
      </c>
      <c r="O156" s="2" t="str">
        <f>IF(ALL!$V312="XX",ALL!O312,"")</f>
        <v/>
      </c>
      <c r="P156" s="2" t="str">
        <f>IF(ALL!$V312="XX",ALL!P312,"")</f>
        <v/>
      </c>
      <c r="Q156" s="2" t="str">
        <f>IF(ALL!$V312="XX",ALL!Q312,"")</f>
        <v/>
      </c>
      <c r="R156" s="2" t="str">
        <f>IF(ALL!$V312="XX",ALL!R312,"")</f>
        <v/>
      </c>
      <c r="S156" s="2" t="str">
        <f>IF(ALL!$V312="XX",ALL!S312,"")</f>
        <v/>
      </c>
      <c r="T156" s="2" t="str">
        <f>IF(ALL!$V312="XX",ALL!T312,"")</f>
        <v/>
      </c>
      <c r="U156" s="2" t="str">
        <f>IF(ALL!$V312="XX",ALL!U312,"")</f>
        <v/>
      </c>
      <c r="V156" s="2" t="str">
        <f>IF(ALL!$V312="XX",ALL!V312,"")</f>
        <v/>
      </c>
      <c r="W156" s="2" t="str">
        <f>IF(ALL!$V312="XX",ALL!W312,"")</f>
        <v/>
      </c>
      <c r="X156" s="2" t="str">
        <f>IF(ALL!$V312="XX",ALL!X312,"")</f>
        <v/>
      </c>
      <c r="Y156" s="2" t="str">
        <f>IF(ALL!$V312="XX",ALL!Y312,"")</f>
        <v/>
      </c>
      <c r="Z156" s="2" t="str">
        <f>IF(ALL!$V312="XX",ALL!Z312,"")</f>
        <v/>
      </c>
      <c r="AA156" s="2" t="str">
        <f>IF(ALL!$V312="XX",ALL!AA312,"")</f>
        <v/>
      </c>
      <c r="AB156" s="2" t="str">
        <f>IF(ALL!$V312="XX",ALL!AB312,"")</f>
        <v/>
      </c>
      <c r="AC156" t="str">
        <f>IF(ALL!$V312="XX",ALL!AC312,"")</f>
        <v/>
      </c>
    </row>
    <row r="157" spans="1:29" x14ac:dyDescent="0.25">
      <c r="A157" s="2" t="str">
        <f>IF(ALL!$V313="XX",ALL!A313,"")</f>
        <v/>
      </c>
      <c r="B157" s="1" t="str">
        <f>IF(ALL!$V313="XX",ALL!B313,"")</f>
        <v/>
      </c>
      <c r="C157" s="2" t="str">
        <f>IF(ALL!$V313="XX",ALL!C313,"")</f>
        <v/>
      </c>
      <c r="D157" s="2" t="str">
        <f>IF(ALL!$V313="XX",ALL!D313,"")</f>
        <v/>
      </c>
      <c r="E157" s="2" t="str">
        <f>IF(ALL!$V313="XX",ALL!E313,"")</f>
        <v/>
      </c>
      <c r="F157" s="2" t="str">
        <f>IF(ALL!$V313="XX",ALL!F313,"")</f>
        <v/>
      </c>
      <c r="G157" t="str">
        <f>IF(ALL!$V313="XX",ALL!G313,"")</f>
        <v/>
      </c>
      <c r="H157" s="2" t="str">
        <f>IF(ALL!$V313="XX",ALL!H313,"")</f>
        <v/>
      </c>
      <c r="I157" s="2" t="str">
        <f>IF(ALL!$V313="XX",ALL!I313,"")</f>
        <v/>
      </c>
      <c r="J157" s="2" t="str">
        <f>IF(ALL!$V313="XX",ALL!J313,"")</f>
        <v/>
      </c>
      <c r="K157" s="2" t="str">
        <f>IF(ALL!$V313="XX",ALL!K313,"")</f>
        <v/>
      </c>
      <c r="L157" s="2" t="str">
        <f>IF(ALL!$V313="XX",ALL!L313,"")</f>
        <v/>
      </c>
      <c r="M157" s="2" t="str">
        <f>IF(ALL!$V313="XX",ALL!M313,"")</f>
        <v/>
      </c>
      <c r="N157" s="2" t="str">
        <f>IF(ALL!$V313="XX",ALL!N313,"")</f>
        <v/>
      </c>
      <c r="O157" s="2" t="str">
        <f>IF(ALL!$V313="XX",ALL!O313,"")</f>
        <v/>
      </c>
      <c r="P157" s="2" t="str">
        <f>IF(ALL!$V313="XX",ALL!P313,"")</f>
        <v/>
      </c>
      <c r="Q157" s="2" t="str">
        <f>IF(ALL!$V313="XX",ALL!Q313,"")</f>
        <v/>
      </c>
      <c r="R157" s="2" t="str">
        <f>IF(ALL!$V313="XX",ALL!R313,"")</f>
        <v/>
      </c>
      <c r="S157" s="2" t="str">
        <f>IF(ALL!$V313="XX",ALL!S313,"")</f>
        <v/>
      </c>
      <c r="T157" s="2" t="str">
        <f>IF(ALL!$V313="XX",ALL!T313,"")</f>
        <v/>
      </c>
      <c r="U157" s="2" t="str">
        <f>IF(ALL!$V313="XX",ALL!U313,"")</f>
        <v/>
      </c>
      <c r="V157" s="2" t="str">
        <f>IF(ALL!$V313="XX",ALL!V313,"")</f>
        <v/>
      </c>
      <c r="W157" s="2" t="str">
        <f>IF(ALL!$V313="XX",ALL!W313,"")</f>
        <v/>
      </c>
      <c r="X157" s="2" t="str">
        <f>IF(ALL!$V313="XX",ALL!X313,"")</f>
        <v/>
      </c>
      <c r="Y157" s="2" t="str">
        <f>IF(ALL!$V313="XX",ALL!Y313,"")</f>
        <v/>
      </c>
      <c r="Z157" s="2" t="str">
        <f>IF(ALL!$V313="XX",ALL!Z313,"")</f>
        <v/>
      </c>
      <c r="AA157" s="2" t="str">
        <f>IF(ALL!$V313="XX",ALL!AA313,"")</f>
        <v/>
      </c>
      <c r="AB157" s="2" t="str">
        <f>IF(ALL!$V313="XX",ALL!AB313,"")</f>
        <v/>
      </c>
      <c r="AC157" t="str">
        <f>IF(ALL!$V313="XX",ALL!AC313,"")</f>
        <v/>
      </c>
    </row>
    <row r="158" spans="1:29" x14ac:dyDescent="0.25">
      <c r="A158" s="2" t="str">
        <f>IF(ALL!$V314="XX",ALL!A314,"")</f>
        <v/>
      </c>
      <c r="B158" s="1" t="str">
        <f>IF(ALL!$V314="XX",ALL!B314,"")</f>
        <v/>
      </c>
      <c r="C158" s="2" t="str">
        <f>IF(ALL!$V314="XX",ALL!C314,"")</f>
        <v/>
      </c>
      <c r="D158" s="2" t="str">
        <f>IF(ALL!$V314="XX",ALL!D314,"")</f>
        <v/>
      </c>
      <c r="E158" s="2" t="str">
        <f>IF(ALL!$V314="XX",ALL!E314,"")</f>
        <v/>
      </c>
      <c r="F158" s="2" t="str">
        <f>IF(ALL!$V314="XX",ALL!F314,"")</f>
        <v/>
      </c>
      <c r="G158" t="str">
        <f>IF(ALL!$V314="XX",ALL!G314,"")</f>
        <v/>
      </c>
      <c r="H158" s="2" t="str">
        <f>IF(ALL!$V314="XX",ALL!H314,"")</f>
        <v/>
      </c>
      <c r="I158" s="2" t="str">
        <f>IF(ALL!$V314="XX",ALL!I314,"")</f>
        <v/>
      </c>
      <c r="J158" s="2" t="str">
        <f>IF(ALL!$V314="XX",ALL!J314,"")</f>
        <v/>
      </c>
      <c r="K158" s="2" t="str">
        <f>IF(ALL!$V314="XX",ALL!K314,"")</f>
        <v/>
      </c>
      <c r="L158" s="2" t="str">
        <f>IF(ALL!$V314="XX",ALL!L314,"")</f>
        <v/>
      </c>
      <c r="M158" s="2" t="str">
        <f>IF(ALL!$V314="XX",ALL!M314,"")</f>
        <v/>
      </c>
      <c r="N158" s="2" t="str">
        <f>IF(ALL!$V314="XX",ALL!N314,"")</f>
        <v/>
      </c>
      <c r="O158" s="2" t="str">
        <f>IF(ALL!$V314="XX",ALL!O314,"")</f>
        <v/>
      </c>
      <c r="P158" s="2" t="str">
        <f>IF(ALL!$V314="XX",ALL!P314,"")</f>
        <v/>
      </c>
      <c r="Q158" s="2" t="str">
        <f>IF(ALL!$V314="XX",ALL!Q314,"")</f>
        <v/>
      </c>
      <c r="R158" s="2" t="str">
        <f>IF(ALL!$V314="XX",ALL!R314,"")</f>
        <v/>
      </c>
      <c r="S158" s="2" t="str">
        <f>IF(ALL!$V314="XX",ALL!S314,"")</f>
        <v/>
      </c>
      <c r="T158" s="2" t="str">
        <f>IF(ALL!$V314="XX",ALL!T314,"")</f>
        <v/>
      </c>
      <c r="U158" s="2" t="str">
        <f>IF(ALL!$V314="XX",ALL!U314,"")</f>
        <v/>
      </c>
      <c r="V158" s="2" t="str">
        <f>IF(ALL!$V314="XX",ALL!V314,"")</f>
        <v/>
      </c>
      <c r="W158" s="2" t="str">
        <f>IF(ALL!$V314="XX",ALL!W314,"")</f>
        <v/>
      </c>
      <c r="X158" s="2" t="str">
        <f>IF(ALL!$V314="XX",ALL!X314,"")</f>
        <v/>
      </c>
      <c r="Y158" s="2" t="str">
        <f>IF(ALL!$V314="XX",ALL!Y314,"")</f>
        <v/>
      </c>
      <c r="Z158" s="2" t="str">
        <f>IF(ALL!$V314="XX",ALL!Z314,"")</f>
        <v/>
      </c>
      <c r="AA158" s="2" t="str">
        <f>IF(ALL!$V314="XX",ALL!AA314,"")</f>
        <v/>
      </c>
      <c r="AB158" s="2" t="str">
        <f>IF(ALL!$V314="XX",ALL!AB314,"")</f>
        <v/>
      </c>
      <c r="AC158" t="str">
        <f>IF(ALL!$V314="XX",ALL!AC314,"")</f>
        <v/>
      </c>
    </row>
    <row r="159" spans="1:29" x14ac:dyDescent="0.25">
      <c r="A159" s="2" t="str">
        <f>IF(ALL!$V315="XX",ALL!A315,"")</f>
        <v/>
      </c>
      <c r="B159" s="1" t="str">
        <f>IF(ALL!$V315="XX",ALL!B315,"")</f>
        <v/>
      </c>
      <c r="C159" s="2" t="str">
        <f>IF(ALL!$V315="XX",ALL!C315,"")</f>
        <v/>
      </c>
      <c r="D159" s="2" t="str">
        <f>IF(ALL!$V315="XX",ALL!D315,"")</f>
        <v/>
      </c>
      <c r="E159" s="2" t="str">
        <f>IF(ALL!$V315="XX",ALL!E315,"")</f>
        <v/>
      </c>
      <c r="F159" s="2" t="str">
        <f>IF(ALL!$V315="XX",ALL!F315,"")</f>
        <v/>
      </c>
      <c r="G159" t="str">
        <f>IF(ALL!$V315="XX",ALL!G315,"")</f>
        <v/>
      </c>
      <c r="H159" s="2" t="str">
        <f>IF(ALL!$V315="XX",ALL!H315,"")</f>
        <v/>
      </c>
      <c r="I159" s="2" t="str">
        <f>IF(ALL!$V315="XX",ALL!I315,"")</f>
        <v/>
      </c>
      <c r="J159" s="2" t="str">
        <f>IF(ALL!$V315="XX",ALL!J315,"")</f>
        <v/>
      </c>
      <c r="K159" s="2" t="str">
        <f>IF(ALL!$V315="XX",ALL!K315,"")</f>
        <v/>
      </c>
      <c r="L159" s="2" t="str">
        <f>IF(ALL!$V315="XX",ALL!L315,"")</f>
        <v/>
      </c>
      <c r="M159" s="2" t="str">
        <f>IF(ALL!$V315="XX",ALL!M315,"")</f>
        <v/>
      </c>
      <c r="N159" s="2" t="str">
        <f>IF(ALL!$V315="XX",ALL!N315,"")</f>
        <v/>
      </c>
      <c r="O159" s="2" t="str">
        <f>IF(ALL!$V315="XX",ALL!O315,"")</f>
        <v/>
      </c>
      <c r="P159" s="2" t="str">
        <f>IF(ALL!$V315="XX",ALL!P315,"")</f>
        <v/>
      </c>
      <c r="Q159" s="2" t="str">
        <f>IF(ALL!$V315="XX",ALL!Q315,"")</f>
        <v/>
      </c>
      <c r="R159" s="2" t="str">
        <f>IF(ALL!$V315="XX",ALL!R315,"")</f>
        <v/>
      </c>
      <c r="S159" s="2" t="str">
        <f>IF(ALL!$V315="XX",ALL!S315,"")</f>
        <v/>
      </c>
      <c r="T159" s="2" t="str">
        <f>IF(ALL!$V315="XX",ALL!T315,"")</f>
        <v/>
      </c>
      <c r="U159" s="2" t="str">
        <f>IF(ALL!$V315="XX",ALL!U315,"")</f>
        <v/>
      </c>
      <c r="V159" s="2" t="str">
        <f>IF(ALL!$V315="XX",ALL!V315,"")</f>
        <v/>
      </c>
      <c r="W159" s="2" t="str">
        <f>IF(ALL!$V315="XX",ALL!W315,"")</f>
        <v/>
      </c>
      <c r="X159" s="2" t="str">
        <f>IF(ALL!$V315="XX",ALL!X315,"")</f>
        <v/>
      </c>
      <c r="Y159" s="2" t="str">
        <f>IF(ALL!$V315="XX",ALL!Y315,"")</f>
        <v/>
      </c>
      <c r="Z159" s="2" t="str">
        <f>IF(ALL!$V315="XX",ALL!Z315,"")</f>
        <v/>
      </c>
      <c r="AA159" s="2" t="str">
        <f>IF(ALL!$V315="XX",ALL!AA315,"")</f>
        <v/>
      </c>
      <c r="AB159" s="2" t="str">
        <f>IF(ALL!$V315="XX",ALL!AB315,"")</f>
        <v/>
      </c>
      <c r="AC159" t="str">
        <f>IF(ALL!$V315="XX",ALL!AC315,"")</f>
        <v/>
      </c>
    </row>
    <row r="160" spans="1:29" x14ac:dyDescent="0.25">
      <c r="A160" s="2" t="str">
        <f>IF(ALL!$V316="XX",ALL!A316,"")</f>
        <v/>
      </c>
      <c r="B160" s="1" t="str">
        <f>IF(ALL!$V316="XX",ALL!B316,"")</f>
        <v/>
      </c>
      <c r="C160" s="2" t="str">
        <f>IF(ALL!$V316="XX",ALL!C316,"")</f>
        <v/>
      </c>
      <c r="D160" s="2" t="str">
        <f>IF(ALL!$V316="XX",ALL!D316,"")</f>
        <v/>
      </c>
      <c r="E160" s="2" t="str">
        <f>IF(ALL!$V316="XX",ALL!E316,"")</f>
        <v/>
      </c>
      <c r="F160" s="2" t="str">
        <f>IF(ALL!$V316="XX",ALL!F316,"")</f>
        <v/>
      </c>
      <c r="G160" t="str">
        <f>IF(ALL!$V316="XX",ALL!G316,"")</f>
        <v/>
      </c>
      <c r="H160" s="2" t="str">
        <f>IF(ALL!$V316="XX",ALL!H316,"")</f>
        <v/>
      </c>
      <c r="I160" s="2" t="str">
        <f>IF(ALL!$V316="XX",ALL!I316,"")</f>
        <v/>
      </c>
      <c r="J160" s="2" t="str">
        <f>IF(ALL!$V316="XX",ALL!J316,"")</f>
        <v/>
      </c>
      <c r="K160" s="2" t="str">
        <f>IF(ALL!$V316="XX",ALL!K316,"")</f>
        <v/>
      </c>
      <c r="L160" s="2" t="str">
        <f>IF(ALL!$V316="XX",ALL!L316,"")</f>
        <v/>
      </c>
      <c r="M160" s="2" t="str">
        <f>IF(ALL!$V316="XX",ALL!M316,"")</f>
        <v/>
      </c>
      <c r="N160" s="2" t="str">
        <f>IF(ALL!$V316="XX",ALL!N316,"")</f>
        <v/>
      </c>
      <c r="O160" s="2" t="str">
        <f>IF(ALL!$V316="XX",ALL!O316,"")</f>
        <v/>
      </c>
      <c r="P160" s="2" t="str">
        <f>IF(ALL!$V316="XX",ALL!P316,"")</f>
        <v/>
      </c>
      <c r="Q160" s="2" t="str">
        <f>IF(ALL!$V316="XX",ALL!Q316,"")</f>
        <v/>
      </c>
      <c r="R160" s="2" t="str">
        <f>IF(ALL!$V316="XX",ALL!R316,"")</f>
        <v/>
      </c>
      <c r="S160" s="2" t="str">
        <f>IF(ALL!$V316="XX",ALL!S316,"")</f>
        <v/>
      </c>
      <c r="T160" s="2" t="str">
        <f>IF(ALL!$V316="XX",ALL!T316,"")</f>
        <v/>
      </c>
      <c r="U160" s="2" t="str">
        <f>IF(ALL!$V316="XX",ALL!U316,"")</f>
        <v/>
      </c>
      <c r="V160" s="2" t="str">
        <f>IF(ALL!$V316="XX",ALL!V316,"")</f>
        <v/>
      </c>
      <c r="W160" s="2" t="str">
        <f>IF(ALL!$V316="XX",ALL!W316,"")</f>
        <v/>
      </c>
      <c r="X160" s="2" t="str">
        <f>IF(ALL!$V316="XX",ALL!X316,"")</f>
        <v/>
      </c>
      <c r="Y160" s="2" t="str">
        <f>IF(ALL!$V316="XX",ALL!Y316,"")</f>
        <v/>
      </c>
      <c r="Z160" s="2" t="str">
        <f>IF(ALL!$V316="XX",ALL!Z316,"")</f>
        <v/>
      </c>
      <c r="AA160" s="2" t="str">
        <f>IF(ALL!$V316="XX",ALL!AA316,"")</f>
        <v/>
      </c>
      <c r="AB160" s="2" t="str">
        <f>IF(ALL!$V316="XX",ALL!AB316,"")</f>
        <v/>
      </c>
      <c r="AC160" t="str">
        <f>IF(ALL!$V316="XX",ALL!AC316,"")</f>
        <v/>
      </c>
    </row>
    <row r="161" spans="1:29" x14ac:dyDescent="0.25">
      <c r="A161" s="2" t="str">
        <f>IF(ALL!$V317="XX",ALL!A317,"")</f>
        <v/>
      </c>
      <c r="B161" s="1" t="str">
        <f>IF(ALL!$V317="XX",ALL!B317,"")</f>
        <v/>
      </c>
      <c r="C161" s="2" t="str">
        <f>IF(ALL!$V317="XX",ALL!C317,"")</f>
        <v/>
      </c>
      <c r="D161" s="2" t="str">
        <f>IF(ALL!$V317="XX",ALL!D317,"")</f>
        <v/>
      </c>
      <c r="E161" s="2" t="str">
        <f>IF(ALL!$V317="XX",ALL!E317,"")</f>
        <v/>
      </c>
      <c r="F161" s="2" t="str">
        <f>IF(ALL!$V317="XX",ALL!F317,"")</f>
        <v/>
      </c>
      <c r="G161" t="str">
        <f>IF(ALL!$V317="XX",ALL!G317,"")</f>
        <v/>
      </c>
      <c r="H161" s="2" t="str">
        <f>IF(ALL!$V317="XX",ALL!H317,"")</f>
        <v/>
      </c>
      <c r="I161" s="2" t="str">
        <f>IF(ALL!$V317="XX",ALL!I317,"")</f>
        <v/>
      </c>
      <c r="J161" s="2" t="str">
        <f>IF(ALL!$V317="XX",ALL!J317,"")</f>
        <v/>
      </c>
      <c r="K161" s="2" t="str">
        <f>IF(ALL!$V317="XX",ALL!K317,"")</f>
        <v/>
      </c>
      <c r="L161" s="2" t="str">
        <f>IF(ALL!$V317="XX",ALL!L317,"")</f>
        <v/>
      </c>
      <c r="M161" s="2" t="str">
        <f>IF(ALL!$V317="XX",ALL!M317,"")</f>
        <v/>
      </c>
      <c r="N161" s="2" t="str">
        <f>IF(ALL!$V317="XX",ALL!N317,"")</f>
        <v/>
      </c>
      <c r="O161" s="2" t="str">
        <f>IF(ALL!$V317="XX",ALL!O317,"")</f>
        <v/>
      </c>
      <c r="P161" s="2" t="str">
        <f>IF(ALL!$V317="XX",ALL!P317,"")</f>
        <v/>
      </c>
      <c r="Q161" s="2" t="str">
        <f>IF(ALL!$V317="XX",ALL!Q317,"")</f>
        <v/>
      </c>
      <c r="R161" s="2" t="str">
        <f>IF(ALL!$V317="XX",ALL!R317,"")</f>
        <v/>
      </c>
      <c r="S161" s="2" t="str">
        <f>IF(ALL!$V317="XX",ALL!S317,"")</f>
        <v/>
      </c>
      <c r="T161" s="2" t="str">
        <f>IF(ALL!$V317="XX",ALL!T317,"")</f>
        <v/>
      </c>
      <c r="U161" s="2" t="str">
        <f>IF(ALL!$V317="XX",ALL!U317,"")</f>
        <v/>
      </c>
      <c r="V161" s="2" t="str">
        <f>IF(ALL!$V317="XX",ALL!V317,"")</f>
        <v/>
      </c>
      <c r="W161" s="2" t="str">
        <f>IF(ALL!$V317="XX",ALL!W317,"")</f>
        <v/>
      </c>
      <c r="X161" s="2" t="str">
        <f>IF(ALL!$V317="XX",ALL!X317,"")</f>
        <v/>
      </c>
      <c r="Y161" s="2" t="str">
        <f>IF(ALL!$V317="XX",ALL!Y317,"")</f>
        <v/>
      </c>
      <c r="Z161" s="2" t="str">
        <f>IF(ALL!$V317="XX",ALL!Z317,"")</f>
        <v/>
      </c>
      <c r="AA161" s="2" t="str">
        <f>IF(ALL!$V317="XX",ALL!AA317,"")</f>
        <v/>
      </c>
      <c r="AB161" s="2" t="str">
        <f>IF(ALL!$V317="XX",ALL!AB317,"")</f>
        <v/>
      </c>
      <c r="AC161" t="str">
        <f>IF(ALL!$V317="XX",ALL!AC317,"")</f>
        <v/>
      </c>
    </row>
    <row r="162" spans="1:29" x14ac:dyDescent="0.25">
      <c r="A162" s="2" t="str">
        <f>IF(ALL!$V318="XX",ALL!A318,"")</f>
        <v/>
      </c>
      <c r="B162" s="1" t="str">
        <f>IF(ALL!$V318="XX",ALL!B318,"")</f>
        <v/>
      </c>
      <c r="C162" s="2" t="str">
        <f>IF(ALL!$V318="XX",ALL!C318,"")</f>
        <v/>
      </c>
      <c r="D162" s="2" t="str">
        <f>IF(ALL!$V318="XX",ALL!D318,"")</f>
        <v/>
      </c>
      <c r="E162" s="2" t="str">
        <f>IF(ALL!$V318="XX",ALL!E318,"")</f>
        <v/>
      </c>
      <c r="F162" s="2" t="str">
        <f>IF(ALL!$V318="XX",ALL!F318,"")</f>
        <v/>
      </c>
      <c r="G162" t="str">
        <f>IF(ALL!$V318="XX",ALL!G318,"")</f>
        <v/>
      </c>
      <c r="H162" s="2" t="str">
        <f>IF(ALL!$V318="XX",ALL!H318,"")</f>
        <v/>
      </c>
      <c r="I162" s="2" t="str">
        <f>IF(ALL!$V318="XX",ALL!I318,"")</f>
        <v/>
      </c>
      <c r="J162" s="2" t="str">
        <f>IF(ALL!$V318="XX",ALL!J318,"")</f>
        <v/>
      </c>
      <c r="K162" s="2" t="str">
        <f>IF(ALL!$V318="XX",ALL!K318,"")</f>
        <v/>
      </c>
      <c r="L162" s="2" t="str">
        <f>IF(ALL!$V318="XX",ALL!L318,"")</f>
        <v/>
      </c>
      <c r="M162" s="2" t="str">
        <f>IF(ALL!$V318="XX",ALL!M318,"")</f>
        <v/>
      </c>
      <c r="N162" s="2" t="str">
        <f>IF(ALL!$V318="XX",ALL!N318,"")</f>
        <v/>
      </c>
      <c r="O162" s="2" t="str">
        <f>IF(ALL!$V318="XX",ALL!O318,"")</f>
        <v/>
      </c>
      <c r="P162" s="2" t="str">
        <f>IF(ALL!$V318="XX",ALL!P318,"")</f>
        <v/>
      </c>
      <c r="Q162" s="2" t="str">
        <f>IF(ALL!$V318="XX",ALL!Q318,"")</f>
        <v/>
      </c>
      <c r="R162" s="2" t="str">
        <f>IF(ALL!$V318="XX",ALL!R318,"")</f>
        <v/>
      </c>
      <c r="S162" s="2" t="str">
        <f>IF(ALL!$V318="XX",ALL!S318,"")</f>
        <v/>
      </c>
      <c r="T162" s="2" t="str">
        <f>IF(ALL!$V318="XX",ALL!T318,"")</f>
        <v/>
      </c>
      <c r="U162" s="2" t="str">
        <f>IF(ALL!$V318="XX",ALL!U318,"")</f>
        <v/>
      </c>
      <c r="V162" s="2" t="str">
        <f>IF(ALL!$V318="XX",ALL!V318,"")</f>
        <v/>
      </c>
      <c r="W162" s="2" t="str">
        <f>IF(ALL!$V318="XX",ALL!W318,"")</f>
        <v/>
      </c>
      <c r="X162" s="2" t="str">
        <f>IF(ALL!$V318="XX",ALL!X318,"")</f>
        <v/>
      </c>
      <c r="Y162" s="2" t="str">
        <f>IF(ALL!$V318="XX",ALL!Y318,"")</f>
        <v/>
      </c>
      <c r="Z162" s="2" t="str">
        <f>IF(ALL!$V318="XX",ALL!Z318,"")</f>
        <v/>
      </c>
      <c r="AA162" s="2" t="str">
        <f>IF(ALL!$V318="XX",ALL!AA318,"")</f>
        <v/>
      </c>
      <c r="AB162" s="2" t="str">
        <f>IF(ALL!$V318="XX",ALL!AB318,"")</f>
        <v/>
      </c>
      <c r="AC162" t="str">
        <f>IF(ALL!$V318="XX",ALL!AC318,"")</f>
        <v/>
      </c>
    </row>
    <row r="163" spans="1:29" x14ac:dyDescent="0.25">
      <c r="A163" s="2" t="str">
        <f>IF(ALL!$V319="XX",ALL!A319,"")</f>
        <v/>
      </c>
      <c r="B163" s="1" t="str">
        <f>IF(ALL!$V319="XX",ALL!B319,"")</f>
        <v/>
      </c>
      <c r="C163" s="2" t="str">
        <f>IF(ALL!$V319="XX",ALL!C319,"")</f>
        <v/>
      </c>
      <c r="D163" s="2" t="str">
        <f>IF(ALL!$V319="XX",ALL!D319,"")</f>
        <v/>
      </c>
      <c r="E163" s="2" t="str">
        <f>IF(ALL!$V319="XX",ALL!E319,"")</f>
        <v/>
      </c>
      <c r="F163" s="2" t="str">
        <f>IF(ALL!$V319="XX",ALL!F319,"")</f>
        <v/>
      </c>
      <c r="G163" t="str">
        <f>IF(ALL!$V319="XX",ALL!G319,"")</f>
        <v/>
      </c>
      <c r="H163" s="2" t="str">
        <f>IF(ALL!$V319="XX",ALL!H319,"")</f>
        <v/>
      </c>
      <c r="I163" s="2" t="str">
        <f>IF(ALL!$V319="XX",ALL!I319,"")</f>
        <v/>
      </c>
      <c r="J163" s="2" t="str">
        <f>IF(ALL!$V319="XX",ALL!J319,"")</f>
        <v/>
      </c>
      <c r="K163" s="2" t="str">
        <f>IF(ALL!$V319="XX",ALL!K319,"")</f>
        <v/>
      </c>
      <c r="L163" s="2" t="str">
        <f>IF(ALL!$V319="XX",ALL!L319,"")</f>
        <v/>
      </c>
      <c r="M163" s="2" t="str">
        <f>IF(ALL!$V319="XX",ALL!M319,"")</f>
        <v/>
      </c>
      <c r="N163" s="2" t="str">
        <f>IF(ALL!$V319="XX",ALL!N319,"")</f>
        <v/>
      </c>
      <c r="O163" s="2" t="str">
        <f>IF(ALL!$V319="XX",ALL!O319,"")</f>
        <v/>
      </c>
      <c r="P163" s="2" t="str">
        <f>IF(ALL!$V319="XX",ALL!P319,"")</f>
        <v/>
      </c>
      <c r="Q163" s="2" t="str">
        <f>IF(ALL!$V319="XX",ALL!Q319,"")</f>
        <v/>
      </c>
      <c r="R163" s="2" t="str">
        <f>IF(ALL!$V319="XX",ALL!R319,"")</f>
        <v/>
      </c>
      <c r="S163" s="2" t="str">
        <f>IF(ALL!$V319="XX",ALL!S319,"")</f>
        <v/>
      </c>
      <c r="T163" s="2" t="str">
        <f>IF(ALL!$V319="XX",ALL!T319,"")</f>
        <v/>
      </c>
      <c r="U163" s="2" t="str">
        <f>IF(ALL!$V319="XX",ALL!U319,"")</f>
        <v/>
      </c>
      <c r="V163" s="2" t="str">
        <f>IF(ALL!$V319="XX",ALL!V319,"")</f>
        <v/>
      </c>
      <c r="W163" s="2" t="str">
        <f>IF(ALL!$V319="XX",ALL!W319,"")</f>
        <v/>
      </c>
      <c r="X163" s="2" t="str">
        <f>IF(ALL!$V319="XX",ALL!X319,"")</f>
        <v/>
      </c>
      <c r="Y163" s="2" t="str">
        <f>IF(ALL!$V319="XX",ALL!Y319,"")</f>
        <v/>
      </c>
      <c r="Z163" s="2" t="str">
        <f>IF(ALL!$V319="XX",ALL!Z319,"")</f>
        <v/>
      </c>
      <c r="AA163" s="2" t="str">
        <f>IF(ALL!$V319="XX",ALL!AA319,"")</f>
        <v/>
      </c>
      <c r="AB163" s="2" t="str">
        <f>IF(ALL!$V319="XX",ALL!AB319,"")</f>
        <v/>
      </c>
      <c r="AC163" t="str">
        <f>IF(ALL!$V319="XX",ALL!AC319,"")</f>
        <v/>
      </c>
    </row>
    <row r="164" spans="1:29" x14ac:dyDescent="0.25">
      <c r="A164" s="2" t="str">
        <f>IF(ALL!$V320="XX",ALL!A320,"")</f>
        <v/>
      </c>
      <c r="B164" s="1" t="str">
        <f>IF(ALL!$V320="XX",ALL!B320,"")</f>
        <v/>
      </c>
      <c r="C164" s="2" t="str">
        <f>IF(ALL!$V320="XX",ALL!C320,"")</f>
        <v/>
      </c>
      <c r="D164" s="2" t="str">
        <f>IF(ALL!$V320="XX",ALL!D320,"")</f>
        <v/>
      </c>
      <c r="E164" s="2" t="str">
        <f>IF(ALL!$V320="XX",ALL!E320,"")</f>
        <v/>
      </c>
      <c r="F164" s="2" t="str">
        <f>IF(ALL!$V320="XX",ALL!F320,"")</f>
        <v/>
      </c>
      <c r="G164" t="str">
        <f>IF(ALL!$V320="XX",ALL!G320,"")</f>
        <v/>
      </c>
      <c r="H164" s="2" t="str">
        <f>IF(ALL!$V320="XX",ALL!H320,"")</f>
        <v/>
      </c>
      <c r="I164" s="2" t="str">
        <f>IF(ALL!$V320="XX",ALL!I320,"")</f>
        <v/>
      </c>
      <c r="J164" s="2" t="str">
        <f>IF(ALL!$V320="XX",ALL!J320,"")</f>
        <v/>
      </c>
      <c r="K164" s="2" t="str">
        <f>IF(ALL!$V320="XX",ALL!K320,"")</f>
        <v/>
      </c>
      <c r="L164" s="2" t="str">
        <f>IF(ALL!$V320="XX",ALL!L320,"")</f>
        <v/>
      </c>
      <c r="M164" s="2" t="str">
        <f>IF(ALL!$V320="XX",ALL!M320,"")</f>
        <v/>
      </c>
      <c r="N164" s="2" t="str">
        <f>IF(ALL!$V320="XX",ALL!N320,"")</f>
        <v/>
      </c>
      <c r="O164" s="2" t="str">
        <f>IF(ALL!$V320="XX",ALL!O320,"")</f>
        <v/>
      </c>
      <c r="P164" s="2" t="str">
        <f>IF(ALL!$V320="XX",ALL!P320,"")</f>
        <v/>
      </c>
      <c r="Q164" s="2" t="str">
        <f>IF(ALL!$V320="XX",ALL!Q320,"")</f>
        <v/>
      </c>
      <c r="R164" s="2" t="str">
        <f>IF(ALL!$V320="XX",ALL!R320,"")</f>
        <v/>
      </c>
      <c r="S164" s="2" t="str">
        <f>IF(ALL!$V320="XX",ALL!S320,"")</f>
        <v/>
      </c>
      <c r="T164" s="2" t="str">
        <f>IF(ALL!$V320="XX",ALL!T320,"")</f>
        <v/>
      </c>
      <c r="U164" s="2" t="str">
        <f>IF(ALL!$V320="XX",ALL!U320,"")</f>
        <v/>
      </c>
      <c r="V164" s="2" t="str">
        <f>IF(ALL!$V320="XX",ALL!V320,"")</f>
        <v/>
      </c>
      <c r="W164" s="2" t="str">
        <f>IF(ALL!$V320="XX",ALL!W320,"")</f>
        <v/>
      </c>
      <c r="X164" s="2" t="str">
        <f>IF(ALL!$V320="XX",ALL!X320,"")</f>
        <v/>
      </c>
      <c r="Y164" s="2" t="str">
        <f>IF(ALL!$V320="XX",ALL!Y320,"")</f>
        <v/>
      </c>
      <c r="Z164" s="2" t="str">
        <f>IF(ALL!$V320="XX",ALL!Z320,"")</f>
        <v/>
      </c>
      <c r="AA164" s="2" t="str">
        <f>IF(ALL!$V320="XX",ALL!AA320,"")</f>
        <v/>
      </c>
      <c r="AB164" s="2" t="str">
        <f>IF(ALL!$V320="XX",ALL!AB320,"")</f>
        <v/>
      </c>
      <c r="AC164" t="str">
        <f>IF(ALL!$V320="XX",ALL!AC320,"")</f>
        <v/>
      </c>
    </row>
  </sheetData>
  <sortState xmlns:xlrd2="http://schemas.microsoft.com/office/spreadsheetml/2017/richdata2" ref="A96:AC123">
    <sortCondition descending="1" ref="T96:T123"/>
  </sortState>
  <mergeCells count="1">
    <mergeCell ref="B49:E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8720-B449-495D-927B-70A33DDF5581}">
  <dimension ref="A1:Q26"/>
  <sheetViews>
    <sheetView workbookViewId="0"/>
  </sheetViews>
  <sheetFormatPr baseColWidth="10" defaultRowHeight="15" x14ac:dyDescent="0.25"/>
  <cols>
    <col min="1" max="15" width="11.42578125" style="2"/>
    <col min="16" max="16" width="11.42578125" style="1"/>
    <col min="17" max="16384" width="11.42578125" style="2"/>
  </cols>
  <sheetData>
    <row r="1" spans="1:16" x14ac:dyDescent="0.25">
      <c r="A1" s="1" t="s">
        <v>415</v>
      </c>
    </row>
    <row r="2" spans="1:16" x14ac:dyDescent="0.25">
      <c r="A2" s="2" t="s">
        <v>394</v>
      </c>
      <c r="B2" s="2" t="s">
        <v>399</v>
      </c>
      <c r="C2" s="2" t="s">
        <v>397</v>
      </c>
      <c r="D2" s="2" t="s">
        <v>398</v>
      </c>
      <c r="E2" s="2" t="s">
        <v>395</v>
      </c>
      <c r="F2" s="2" t="s">
        <v>407</v>
      </c>
      <c r="G2" s="2" t="s">
        <v>396</v>
      </c>
      <c r="H2" s="2" t="s">
        <v>403</v>
      </c>
      <c r="I2" s="2" t="s">
        <v>401</v>
      </c>
      <c r="J2" s="2" t="s">
        <v>400</v>
      </c>
      <c r="K2" s="2" t="s">
        <v>404</v>
      </c>
      <c r="L2" s="2" t="s">
        <v>402</v>
      </c>
      <c r="M2" s="2" t="s">
        <v>3</v>
      </c>
      <c r="N2" s="2" t="s">
        <v>389</v>
      </c>
      <c r="O2" s="2" t="s">
        <v>406</v>
      </c>
      <c r="P2" s="1" t="s">
        <v>108</v>
      </c>
    </row>
    <row r="3" spans="1:16" x14ac:dyDescent="0.25">
      <c r="A3" s="2">
        <v>1</v>
      </c>
      <c r="B3" s="44">
        <v>1.4999999999999999E-2</v>
      </c>
      <c r="C3" s="4">
        <v>0.8</v>
      </c>
      <c r="D3" s="4">
        <v>1</v>
      </c>
      <c r="E3" s="44">
        <v>1.4999999999999999E-2</v>
      </c>
      <c r="F3" s="2">
        <v>2.9000000000000001E-2</v>
      </c>
      <c r="G3" s="4">
        <f t="shared" ref="G3:G20" si="0">B3/C3/F3</f>
        <v>0.64655172413793094</v>
      </c>
      <c r="H3" s="4">
        <v>1.36</v>
      </c>
      <c r="I3" s="2">
        <v>0.5</v>
      </c>
      <c r="J3" s="2">
        <v>3</v>
      </c>
      <c r="L3" s="4">
        <v>0.16</v>
      </c>
      <c r="M3" s="44">
        <f t="shared" ref="M3:M20" si="1">I3/J3</f>
        <v>0.16666666666666666</v>
      </c>
      <c r="N3" s="44">
        <f t="shared" ref="N3:N20" si="2">L3/J3</f>
        <v>5.3333333333333337E-2</v>
      </c>
      <c r="O3" s="44">
        <f>H3/J3</f>
        <v>0.45333333333333337</v>
      </c>
    </row>
    <row r="4" spans="1:16" x14ac:dyDescent="0.25">
      <c r="A4" s="2">
        <v>2</v>
      </c>
      <c r="B4" s="44">
        <v>1.4999999999999999E-2</v>
      </c>
      <c r="C4" s="4">
        <v>0.8</v>
      </c>
      <c r="D4" s="4">
        <v>1</v>
      </c>
      <c r="E4" s="44">
        <v>1.4999999999999999E-2</v>
      </c>
      <c r="F4" s="2">
        <v>2.9000000000000001E-2</v>
      </c>
      <c r="G4" s="4">
        <f t="shared" si="0"/>
        <v>0.64655172413793094</v>
      </c>
      <c r="H4" s="4">
        <v>1.36</v>
      </c>
      <c r="I4" s="2">
        <v>1</v>
      </c>
      <c r="J4" s="2">
        <v>3</v>
      </c>
      <c r="L4" s="4">
        <v>0.26</v>
      </c>
      <c r="M4" s="44">
        <f t="shared" si="1"/>
        <v>0.33333333333333331</v>
      </c>
      <c r="N4" s="44">
        <f t="shared" si="2"/>
        <v>8.666666666666667E-2</v>
      </c>
      <c r="O4" s="44">
        <f t="shared" ref="O4:O20" si="3">H4/J4</f>
        <v>0.45333333333333337</v>
      </c>
    </row>
    <row r="5" spans="1:16" x14ac:dyDescent="0.25">
      <c r="A5" s="2">
        <v>3</v>
      </c>
      <c r="B5" s="44">
        <v>1.4999999999999999E-2</v>
      </c>
      <c r="C5" s="4">
        <v>0.8</v>
      </c>
      <c r="D5" s="4">
        <v>1</v>
      </c>
      <c r="E5" s="44">
        <v>1.4999999999999999E-2</v>
      </c>
      <c r="F5" s="2">
        <v>2.9000000000000001E-2</v>
      </c>
      <c r="G5" s="4">
        <f t="shared" si="0"/>
        <v>0.64655172413793094</v>
      </c>
      <c r="H5" s="4">
        <v>1.36</v>
      </c>
      <c r="I5" s="2">
        <v>2</v>
      </c>
      <c r="J5" s="2">
        <v>3</v>
      </c>
      <c r="L5" s="4">
        <v>0.38</v>
      </c>
      <c r="M5" s="44">
        <f t="shared" si="1"/>
        <v>0.66666666666666663</v>
      </c>
      <c r="N5" s="44">
        <f t="shared" si="2"/>
        <v>0.12666666666666668</v>
      </c>
      <c r="O5" s="44">
        <f t="shared" si="3"/>
        <v>0.45333333333333337</v>
      </c>
    </row>
    <row r="6" spans="1:16" x14ac:dyDescent="0.25">
      <c r="A6" s="2">
        <v>4</v>
      </c>
      <c r="B6" s="44">
        <v>1.4999999999999999E-2</v>
      </c>
      <c r="C6" s="4">
        <v>0.8</v>
      </c>
      <c r="D6" s="4">
        <v>1</v>
      </c>
      <c r="E6" s="44">
        <v>1.4999999999999999E-2</v>
      </c>
      <c r="F6" s="2">
        <v>2.9000000000000001E-2</v>
      </c>
      <c r="G6" s="4">
        <f t="shared" si="0"/>
        <v>0.64655172413793094</v>
      </c>
      <c r="H6" s="4">
        <v>1.36</v>
      </c>
      <c r="I6" s="2">
        <v>0.5</v>
      </c>
      <c r="J6" s="2">
        <v>2</v>
      </c>
      <c r="L6" s="4">
        <v>0.21</v>
      </c>
      <c r="M6" s="44">
        <f t="shared" si="1"/>
        <v>0.25</v>
      </c>
      <c r="N6" s="44">
        <f t="shared" si="2"/>
        <v>0.105</v>
      </c>
      <c r="O6" s="44">
        <f t="shared" si="3"/>
        <v>0.68</v>
      </c>
    </row>
    <row r="7" spans="1:16" x14ac:dyDescent="0.25">
      <c r="A7" s="2">
        <v>5</v>
      </c>
      <c r="B7" s="44">
        <v>1.4999999999999999E-2</v>
      </c>
      <c r="C7" s="4">
        <v>0.8</v>
      </c>
      <c r="D7" s="4">
        <v>1</v>
      </c>
      <c r="E7" s="44">
        <v>1.4999999999999999E-2</v>
      </c>
      <c r="F7" s="2">
        <v>2.9000000000000001E-2</v>
      </c>
      <c r="G7" s="4">
        <f t="shared" si="0"/>
        <v>0.64655172413793094</v>
      </c>
      <c r="H7" s="4">
        <v>1.36</v>
      </c>
      <c r="I7" s="2">
        <v>0.5</v>
      </c>
      <c r="J7" s="2">
        <v>1</v>
      </c>
      <c r="L7" s="4">
        <v>0.24</v>
      </c>
      <c r="M7" s="44">
        <f t="shared" si="1"/>
        <v>0.5</v>
      </c>
      <c r="N7" s="44">
        <f t="shared" si="2"/>
        <v>0.24</v>
      </c>
      <c r="O7" s="45">
        <f t="shared" si="3"/>
        <v>1.36</v>
      </c>
    </row>
    <row r="8" spans="1:16" x14ac:dyDescent="0.25">
      <c r="A8" s="2">
        <v>6</v>
      </c>
      <c r="B8" s="44">
        <v>1.4999999999999999E-2</v>
      </c>
      <c r="C8" s="4">
        <v>0.8</v>
      </c>
      <c r="D8" s="4">
        <v>1</v>
      </c>
      <c r="E8" s="44">
        <v>1.4999999999999999E-2</v>
      </c>
      <c r="F8" s="2">
        <v>2.9000000000000001E-2</v>
      </c>
      <c r="G8" s="4">
        <f t="shared" si="0"/>
        <v>0.64655172413793094</v>
      </c>
      <c r="H8" s="4">
        <v>1.36</v>
      </c>
      <c r="I8" s="2">
        <v>1</v>
      </c>
      <c r="J8" s="2">
        <v>1</v>
      </c>
      <c r="L8" s="4">
        <v>0.56000000000000005</v>
      </c>
      <c r="M8" s="49">
        <f t="shared" si="1"/>
        <v>1</v>
      </c>
      <c r="N8" s="44">
        <f t="shared" si="2"/>
        <v>0.56000000000000005</v>
      </c>
      <c r="O8" s="45">
        <f t="shared" si="3"/>
        <v>1.36</v>
      </c>
    </row>
    <row r="9" spans="1:16" x14ac:dyDescent="0.25">
      <c r="A9" s="2">
        <v>7</v>
      </c>
      <c r="B9" s="44">
        <v>1.4999999999999999E-2</v>
      </c>
      <c r="C9" s="4">
        <v>0.8</v>
      </c>
      <c r="D9" s="4">
        <v>1</v>
      </c>
      <c r="E9" s="44">
        <v>1.4999999999999999E-2</v>
      </c>
      <c r="F9" s="2">
        <v>2.9000000000000001E-2</v>
      </c>
      <c r="G9" s="4">
        <f t="shared" si="0"/>
        <v>0.64655172413793094</v>
      </c>
      <c r="H9" s="4">
        <v>1.36</v>
      </c>
      <c r="I9" s="2">
        <v>2</v>
      </c>
      <c r="J9" s="2">
        <v>1</v>
      </c>
      <c r="L9" s="4">
        <v>0.82</v>
      </c>
      <c r="M9" s="49">
        <f t="shared" si="1"/>
        <v>2</v>
      </c>
      <c r="N9" s="44">
        <f t="shared" si="2"/>
        <v>0.82</v>
      </c>
      <c r="O9" s="45">
        <f t="shared" si="3"/>
        <v>1.36</v>
      </c>
    </row>
    <row r="10" spans="1:16" x14ac:dyDescent="0.25">
      <c r="A10" s="2">
        <v>8</v>
      </c>
      <c r="B10" s="44">
        <v>3.9E-2</v>
      </c>
      <c r="C10" s="4">
        <v>1</v>
      </c>
      <c r="D10" s="4">
        <v>1.56</v>
      </c>
      <c r="E10" s="44">
        <v>2.5000000000000001E-2</v>
      </c>
      <c r="F10" s="2">
        <v>2.9000000000000001E-2</v>
      </c>
      <c r="G10" s="4">
        <f t="shared" si="0"/>
        <v>1.3448275862068966</v>
      </c>
      <c r="H10" s="4">
        <v>1.7</v>
      </c>
      <c r="I10" s="2">
        <v>1</v>
      </c>
      <c r="J10" s="2">
        <v>2.5</v>
      </c>
      <c r="L10" s="4">
        <v>0.35</v>
      </c>
      <c r="M10" s="44">
        <f t="shared" si="1"/>
        <v>0.4</v>
      </c>
      <c r="N10" s="44">
        <f t="shared" si="2"/>
        <v>0.13999999999999999</v>
      </c>
      <c r="O10" s="44">
        <f t="shared" si="3"/>
        <v>0.67999999999999994</v>
      </c>
    </row>
    <row r="11" spans="1:16" x14ac:dyDescent="0.25">
      <c r="A11" s="2">
        <v>9</v>
      </c>
      <c r="B11" s="44">
        <v>3.9E-2</v>
      </c>
      <c r="C11" s="4">
        <v>1</v>
      </c>
      <c r="D11" s="4">
        <v>1.56</v>
      </c>
      <c r="E11" s="44">
        <v>2.5000000000000001E-2</v>
      </c>
      <c r="F11" s="2">
        <v>2.9000000000000001E-2</v>
      </c>
      <c r="G11" s="4">
        <f t="shared" si="0"/>
        <v>1.3448275862068966</v>
      </c>
      <c r="H11" s="4">
        <v>1.7</v>
      </c>
      <c r="I11" s="2">
        <v>0.5</v>
      </c>
      <c r="J11" s="2">
        <v>2</v>
      </c>
      <c r="L11" s="4">
        <v>0.23</v>
      </c>
      <c r="M11" s="44">
        <f t="shared" si="1"/>
        <v>0.25</v>
      </c>
      <c r="N11" s="44">
        <f t="shared" si="2"/>
        <v>0.115</v>
      </c>
      <c r="O11" s="44">
        <f t="shared" si="3"/>
        <v>0.85</v>
      </c>
    </row>
    <row r="12" spans="1:16" x14ac:dyDescent="0.25">
      <c r="A12" s="2">
        <v>10</v>
      </c>
      <c r="B12" s="44">
        <v>3.9E-2</v>
      </c>
      <c r="C12" s="4">
        <v>1</v>
      </c>
      <c r="D12" s="4">
        <v>1.56</v>
      </c>
      <c r="E12" s="44">
        <v>2.5000000000000001E-2</v>
      </c>
      <c r="F12" s="2">
        <v>2.9000000000000001E-2</v>
      </c>
      <c r="G12" s="4">
        <f t="shared" si="0"/>
        <v>1.3448275862068966</v>
      </c>
      <c r="H12" s="4">
        <v>1.7</v>
      </c>
      <c r="I12" s="2">
        <v>1</v>
      </c>
      <c r="J12" s="2">
        <v>2</v>
      </c>
      <c r="L12" s="4">
        <v>0.42</v>
      </c>
      <c r="M12" s="44">
        <f t="shared" si="1"/>
        <v>0.5</v>
      </c>
      <c r="N12" s="44">
        <f t="shared" si="2"/>
        <v>0.21</v>
      </c>
      <c r="O12" s="44">
        <f t="shared" si="3"/>
        <v>0.85</v>
      </c>
    </row>
    <row r="13" spans="1:16" x14ac:dyDescent="0.25">
      <c r="A13" s="2">
        <v>11</v>
      </c>
      <c r="B13" s="44">
        <v>3.9E-2</v>
      </c>
      <c r="C13" s="4">
        <v>1</v>
      </c>
      <c r="D13" s="4">
        <v>1.56</v>
      </c>
      <c r="E13" s="44">
        <v>2.5000000000000001E-2</v>
      </c>
      <c r="F13" s="2">
        <v>2.9000000000000001E-2</v>
      </c>
      <c r="G13" s="4">
        <f t="shared" si="0"/>
        <v>1.3448275862068966</v>
      </c>
      <c r="H13" s="4">
        <v>1.7</v>
      </c>
      <c r="I13" s="2">
        <v>2</v>
      </c>
      <c r="J13" s="2">
        <v>2</v>
      </c>
      <c r="L13" s="4">
        <v>0.66</v>
      </c>
      <c r="M13" s="49">
        <f t="shared" si="1"/>
        <v>1</v>
      </c>
      <c r="N13" s="44">
        <f t="shared" si="2"/>
        <v>0.33</v>
      </c>
      <c r="O13" s="44">
        <f t="shared" si="3"/>
        <v>0.85</v>
      </c>
    </row>
    <row r="14" spans="1:16" x14ac:dyDescent="0.25">
      <c r="A14" s="2">
        <v>12</v>
      </c>
      <c r="B14" s="44">
        <v>3.9E-2</v>
      </c>
      <c r="C14" s="4">
        <v>1</v>
      </c>
      <c r="D14" s="4">
        <v>1.56</v>
      </c>
      <c r="E14" s="44">
        <v>2.5000000000000001E-2</v>
      </c>
      <c r="F14" s="2">
        <v>2.9000000000000001E-2</v>
      </c>
      <c r="G14" s="4">
        <f t="shared" si="0"/>
        <v>1.3448275862068966</v>
      </c>
      <c r="H14" s="4">
        <v>1.7</v>
      </c>
      <c r="I14" s="2">
        <v>0.5</v>
      </c>
      <c r="J14" s="2">
        <v>1</v>
      </c>
      <c r="L14" s="4">
        <v>0.26</v>
      </c>
      <c r="M14" s="44">
        <f t="shared" si="1"/>
        <v>0.5</v>
      </c>
      <c r="N14" s="44">
        <f t="shared" si="2"/>
        <v>0.26</v>
      </c>
      <c r="O14" s="45">
        <f t="shared" si="3"/>
        <v>1.7</v>
      </c>
    </row>
    <row r="15" spans="1:16" x14ac:dyDescent="0.25">
      <c r="A15" s="2">
        <v>13</v>
      </c>
      <c r="B15" s="44">
        <v>3.9E-2</v>
      </c>
      <c r="C15" s="4">
        <v>1</v>
      </c>
      <c r="D15" s="4">
        <v>1.56</v>
      </c>
      <c r="E15" s="44">
        <v>2.5000000000000001E-2</v>
      </c>
      <c r="F15" s="2">
        <v>2.9000000000000001E-2</v>
      </c>
      <c r="G15" s="4">
        <f t="shared" si="0"/>
        <v>1.3448275862068966</v>
      </c>
      <c r="H15" s="4">
        <v>1.7</v>
      </c>
      <c r="I15" s="2">
        <v>1</v>
      </c>
      <c r="J15" s="2">
        <v>1</v>
      </c>
      <c r="L15" s="4">
        <v>0.55000000000000004</v>
      </c>
      <c r="M15" s="49">
        <f t="shared" si="1"/>
        <v>1</v>
      </c>
      <c r="N15" s="44">
        <f t="shared" si="2"/>
        <v>0.55000000000000004</v>
      </c>
      <c r="O15" s="45">
        <f t="shared" si="3"/>
        <v>1.7</v>
      </c>
    </row>
    <row r="16" spans="1:16" x14ac:dyDescent="0.25">
      <c r="A16" s="2">
        <v>14</v>
      </c>
      <c r="B16" s="44">
        <v>3.9E-2</v>
      </c>
      <c r="C16" s="4">
        <v>1</v>
      </c>
      <c r="D16" s="4">
        <v>1.56</v>
      </c>
      <c r="E16" s="44">
        <v>2.5000000000000001E-2</v>
      </c>
      <c r="F16" s="2">
        <v>2.9000000000000001E-2</v>
      </c>
      <c r="G16" s="4">
        <f t="shared" si="0"/>
        <v>1.3448275862068966</v>
      </c>
      <c r="H16" s="4">
        <v>1.7</v>
      </c>
      <c r="I16" s="2">
        <v>2</v>
      </c>
      <c r="J16" s="2">
        <v>1</v>
      </c>
      <c r="K16" s="2">
        <v>0.86</v>
      </c>
      <c r="L16" s="4">
        <v>1</v>
      </c>
      <c r="M16" s="49">
        <f t="shared" si="1"/>
        <v>2</v>
      </c>
      <c r="N16" s="44">
        <f t="shared" si="2"/>
        <v>1</v>
      </c>
      <c r="O16" s="45">
        <f t="shared" si="3"/>
        <v>1.7</v>
      </c>
      <c r="P16" s="46" t="s">
        <v>405</v>
      </c>
    </row>
    <row r="17" spans="1:17" x14ac:dyDescent="0.25">
      <c r="A17" s="2">
        <v>15</v>
      </c>
      <c r="B17" s="44">
        <v>3.9E-2</v>
      </c>
      <c r="C17" s="4">
        <v>1</v>
      </c>
      <c r="D17" s="4">
        <v>1.56</v>
      </c>
      <c r="E17" s="44">
        <v>2.5000000000000001E-2</v>
      </c>
      <c r="F17" s="2">
        <v>2.9000000000000001E-2</v>
      </c>
      <c r="G17" s="4">
        <f t="shared" si="0"/>
        <v>1.3448275862068966</v>
      </c>
      <c r="H17" s="4">
        <v>1.7</v>
      </c>
      <c r="I17" s="2">
        <v>0.5</v>
      </c>
      <c r="J17" s="2">
        <v>1</v>
      </c>
      <c r="L17" s="4">
        <v>0.25</v>
      </c>
      <c r="M17" s="44">
        <f t="shared" si="1"/>
        <v>0.5</v>
      </c>
      <c r="N17" s="44">
        <f t="shared" si="2"/>
        <v>0.25</v>
      </c>
      <c r="O17" s="45">
        <f t="shared" si="3"/>
        <v>1.7</v>
      </c>
    </row>
    <row r="18" spans="1:17" x14ac:dyDescent="0.25">
      <c r="A18" s="2">
        <v>16</v>
      </c>
      <c r="B18" s="44">
        <v>0.08</v>
      </c>
      <c r="C18" s="4">
        <v>1.1499999999999999</v>
      </c>
      <c r="D18" s="4">
        <v>2.06</v>
      </c>
      <c r="E18" s="44">
        <v>0.04</v>
      </c>
      <c r="F18" s="2">
        <v>2.9000000000000001E-2</v>
      </c>
      <c r="G18" s="4">
        <f t="shared" si="0"/>
        <v>2.39880059970015</v>
      </c>
      <c r="H18" s="4">
        <v>1</v>
      </c>
      <c r="I18" s="2">
        <v>0.5</v>
      </c>
      <c r="J18" s="2">
        <v>2</v>
      </c>
      <c r="L18" s="4">
        <v>0.05</v>
      </c>
      <c r="M18" s="44">
        <f t="shared" si="1"/>
        <v>0.25</v>
      </c>
      <c r="N18" s="44">
        <f t="shared" si="2"/>
        <v>2.5000000000000001E-2</v>
      </c>
      <c r="O18" s="44">
        <f t="shared" si="3"/>
        <v>0.5</v>
      </c>
    </row>
    <row r="19" spans="1:17" x14ac:dyDescent="0.25">
      <c r="A19" s="2">
        <v>17</v>
      </c>
      <c r="B19" s="44">
        <v>0.08</v>
      </c>
      <c r="C19" s="4">
        <v>1.1499999999999999</v>
      </c>
      <c r="D19" s="4">
        <v>2.06</v>
      </c>
      <c r="E19" s="44">
        <v>0.04</v>
      </c>
      <c r="F19" s="2">
        <v>2.9000000000000001E-2</v>
      </c>
      <c r="G19" s="4">
        <f t="shared" si="0"/>
        <v>2.39880059970015</v>
      </c>
      <c r="H19" s="4">
        <v>1</v>
      </c>
      <c r="I19" s="2">
        <v>1</v>
      </c>
      <c r="J19" s="2">
        <v>2</v>
      </c>
      <c r="L19" s="4">
        <v>0.24</v>
      </c>
      <c r="M19" s="44">
        <f t="shared" si="1"/>
        <v>0.5</v>
      </c>
      <c r="N19" s="44">
        <f t="shared" si="2"/>
        <v>0.12</v>
      </c>
      <c r="O19" s="44">
        <f t="shared" si="3"/>
        <v>0.5</v>
      </c>
    </row>
    <row r="20" spans="1:17" x14ac:dyDescent="0.25">
      <c r="A20" s="2">
        <v>18</v>
      </c>
      <c r="B20" s="44">
        <v>0.08</v>
      </c>
      <c r="C20" s="4">
        <v>1.1499999999999999</v>
      </c>
      <c r="D20" s="4">
        <v>2.06</v>
      </c>
      <c r="E20" s="44">
        <v>0.04</v>
      </c>
      <c r="F20" s="2">
        <v>2.9000000000000001E-2</v>
      </c>
      <c r="G20" s="4">
        <f t="shared" si="0"/>
        <v>2.39880059970015</v>
      </c>
      <c r="H20" s="4">
        <v>1</v>
      </c>
      <c r="I20" s="2">
        <v>2</v>
      </c>
      <c r="J20" s="2">
        <v>2</v>
      </c>
      <c r="L20" s="4">
        <v>0.23</v>
      </c>
      <c r="M20" s="49">
        <f t="shared" si="1"/>
        <v>1</v>
      </c>
      <c r="N20" s="44">
        <f t="shared" si="2"/>
        <v>0.115</v>
      </c>
      <c r="O20" s="44">
        <f t="shared" si="3"/>
        <v>0.5</v>
      </c>
    </row>
    <row r="22" spans="1:17" x14ac:dyDescent="0.25">
      <c r="O22" s="52" t="s">
        <v>411</v>
      </c>
      <c r="P22" s="53"/>
      <c r="Q22" s="53"/>
    </row>
    <row r="23" spans="1:17" x14ac:dyDescent="0.25">
      <c r="M23" s="50" t="s">
        <v>412</v>
      </c>
      <c r="N23" s="51"/>
      <c r="O23" s="51"/>
    </row>
    <row r="25" spans="1:17" x14ac:dyDescent="0.25">
      <c r="A25" s="1" t="s">
        <v>413</v>
      </c>
    </row>
    <row r="26" spans="1:17" x14ac:dyDescent="0.25">
      <c r="A26" s="1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1F1D-0627-42E7-A6E8-2C1DBEB3993B}">
  <dimension ref="A1:H274"/>
  <sheetViews>
    <sheetView workbookViewId="0">
      <selection activeCell="B1" sqref="B1"/>
    </sheetView>
  </sheetViews>
  <sheetFormatPr baseColWidth="10" defaultRowHeight="15" x14ac:dyDescent="0.25"/>
  <cols>
    <col min="2" max="3" width="11.42578125" style="2"/>
  </cols>
  <sheetData>
    <row r="1" spans="2:8" s="37" customFormat="1" x14ac:dyDescent="0.25">
      <c r="B1" s="38" t="s">
        <v>309</v>
      </c>
      <c r="C1" s="38"/>
    </row>
    <row r="2" spans="2:8" x14ac:dyDescent="0.25">
      <c r="B2" s="2" t="s">
        <v>299</v>
      </c>
      <c r="C2" s="2" t="s">
        <v>298</v>
      </c>
      <c r="G2" s="1" t="s">
        <v>307</v>
      </c>
    </row>
    <row r="3" spans="2:8" x14ac:dyDescent="0.25">
      <c r="B3" s="2">
        <v>0</v>
      </c>
      <c r="C3" s="2">
        <v>1</v>
      </c>
      <c r="H3" t="s">
        <v>317</v>
      </c>
    </row>
    <row r="4" spans="2:8" x14ac:dyDescent="0.25">
      <c r="B4" s="2" t="s">
        <v>300</v>
      </c>
      <c r="C4" s="2" t="s">
        <v>301</v>
      </c>
      <c r="D4" s="2" t="s">
        <v>297</v>
      </c>
      <c r="E4" s="6"/>
    </row>
    <row r="5" spans="2:8" x14ac:dyDescent="0.25">
      <c r="B5" s="4">
        <f>B3</f>
        <v>0</v>
      </c>
      <c r="C5" s="4">
        <f>B3</f>
        <v>0</v>
      </c>
      <c r="D5" s="24">
        <f t="shared" ref="D5:D36" si="0">NORMDIST(B5,B$3,C$3,FALSE)</f>
        <v>0.3989422804014327</v>
      </c>
      <c r="E5" s="24"/>
    </row>
    <row r="6" spans="2:8" x14ac:dyDescent="0.25">
      <c r="B6" s="4">
        <f t="shared" ref="B6:B37" si="1">B5+0.05*$C$3</f>
        <v>0.05</v>
      </c>
      <c r="C6" s="4">
        <f t="shared" ref="C6:C37" si="2">C5-0.05*$C$3</f>
        <v>-0.05</v>
      </c>
      <c r="D6" s="24">
        <f t="shared" si="0"/>
        <v>0.39844391409476404</v>
      </c>
      <c r="E6" s="24"/>
    </row>
    <row r="7" spans="2:8" x14ac:dyDescent="0.25">
      <c r="B7" s="4">
        <f t="shared" si="1"/>
        <v>0.1</v>
      </c>
      <c r="C7" s="4">
        <f t="shared" si="2"/>
        <v>-0.1</v>
      </c>
      <c r="D7" s="24">
        <f t="shared" si="0"/>
        <v>0.39695254747701181</v>
      </c>
      <c r="E7" s="24"/>
    </row>
    <row r="8" spans="2:8" x14ac:dyDescent="0.25">
      <c r="B8" s="4">
        <f t="shared" si="1"/>
        <v>0.15000000000000002</v>
      </c>
      <c r="C8" s="4">
        <f t="shared" si="2"/>
        <v>-0.15000000000000002</v>
      </c>
      <c r="D8" s="24">
        <f t="shared" si="0"/>
        <v>0.39447933090788895</v>
      </c>
      <c r="E8" s="24"/>
    </row>
    <row r="9" spans="2:8" x14ac:dyDescent="0.25">
      <c r="B9" s="4">
        <f t="shared" si="1"/>
        <v>0.2</v>
      </c>
      <c r="C9" s="4">
        <f t="shared" si="2"/>
        <v>-0.2</v>
      </c>
      <c r="D9" s="24">
        <f t="shared" si="0"/>
        <v>0.39104269397545588</v>
      </c>
      <c r="E9" s="24"/>
    </row>
    <row r="10" spans="2:8" x14ac:dyDescent="0.25">
      <c r="B10" s="4">
        <f t="shared" si="1"/>
        <v>0.25</v>
      </c>
      <c r="C10" s="4">
        <f t="shared" si="2"/>
        <v>-0.25</v>
      </c>
      <c r="D10" s="24">
        <f t="shared" si="0"/>
        <v>0.38666811680284924</v>
      </c>
      <c r="E10" s="24"/>
    </row>
    <row r="11" spans="2:8" x14ac:dyDescent="0.25">
      <c r="B11" s="4">
        <f t="shared" si="1"/>
        <v>0.3</v>
      </c>
      <c r="C11" s="4">
        <f t="shared" si="2"/>
        <v>-0.3</v>
      </c>
      <c r="D11" s="24">
        <f t="shared" si="0"/>
        <v>0.38138781546052414</v>
      </c>
      <c r="E11" s="24"/>
    </row>
    <row r="12" spans="2:8" x14ac:dyDescent="0.25">
      <c r="B12" s="4">
        <f t="shared" si="1"/>
        <v>0.35</v>
      </c>
      <c r="C12" s="4">
        <f t="shared" si="2"/>
        <v>-0.35</v>
      </c>
      <c r="D12" s="24">
        <f t="shared" si="0"/>
        <v>0.37524034691693792</v>
      </c>
      <c r="E12" s="24"/>
    </row>
    <row r="13" spans="2:8" x14ac:dyDescent="0.25">
      <c r="B13" s="4">
        <f t="shared" si="1"/>
        <v>0.39999999999999997</v>
      </c>
      <c r="C13" s="4">
        <f t="shared" si="2"/>
        <v>-0.39999999999999997</v>
      </c>
      <c r="D13" s="24">
        <f t="shared" si="0"/>
        <v>0.36827014030332333</v>
      </c>
      <c r="E13" s="24"/>
    </row>
    <row r="14" spans="2:8" x14ac:dyDescent="0.25">
      <c r="B14" s="4">
        <f t="shared" si="1"/>
        <v>0.44999999999999996</v>
      </c>
      <c r="C14" s="4">
        <f t="shared" si="2"/>
        <v>-0.44999999999999996</v>
      </c>
      <c r="D14" s="24">
        <f t="shared" si="0"/>
        <v>0.36052696246164795</v>
      </c>
      <c r="E14" s="24"/>
    </row>
    <row r="15" spans="2:8" x14ac:dyDescent="0.25">
      <c r="B15" s="4">
        <f t="shared" si="1"/>
        <v>0.49999999999999994</v>
      </c>
      <c r="C15" s="4">
        <f t="shared" si="2"/>
        <v>-0.49999999999999994</v>
      </c>
      <c r="D15" s="24">
        <f t="shared" si="0"/>
        <v>0.35206532676429952</v>
      </c>
      <c r="E15" s="24"/>
    </row>
    <row r="16" spans="2:8" x14ac:dyDescent="0.25">
      <c r="B16" s="4">
        <f t="shared" si="1"/>
        <v>0.54999999999999993</v>
      </c>
      <c r="C16" s="4">
        <f t="shared" si="2"/>
        <v>-0.54999999999999993</v>
      </c>
      <c r="D16" s="24">
        <f t="shared" si="0"/>
        <v>0.3429438550193839</v>
      </c>
      <c r="E16" s="24"/>
    </row>
    <row r="17" spans="2:5" x14ac:dyDescent="0.25">
      <c r="B17" s="4">
        <f t="shared" si="1"/>
        <v>0.6</v>
      </c>
      <c r="C17" s="4">
        <f t="shared" si="2"/>
        <v>-0.6</v>
      </c>
      <c r="D17" s="24">
        <f t="shared" si="0"/>
        <v>0.33322460289179967</v>
      </c>
      <c r="E17" s="24"/>
    </row>
    <row r="18" spans="2:5" x14ac:dyDescent="0.25">
      <c r="B18" s="4">
        <f t="shared" si="1"/>
        <v>0.65</v>
      </c>
      <c r="C18" s="4">
        <f t="shared" si="2"/>
        <v>-0.65</v>
      </c>
      <c r="D18" s="24">
        <f t="shared" si="0"/>
        <v>0.32297235966791427</v>
      </c>
      <c r="E18" s="24"/>
    </row>
    <row r="19" spans="2:5" x14ac:dyDescent="0.25">
      <c r="B19" s="4">
        <f t="shared" si="1"/>
        <v>0.70000000000000007</v>
      </c>
      <c r="C19" s="4">
        <f t="shared" si="2"/>
        <v>-0.70000000000000007</v>
      </c>
      <c r="D19" s="24">
        <f t="shared" si="0"/>
        <v>0.31225393336676127</v>
      </c>
      <c r="E19" s="24"/>
    </row>
    <row r="20" spans="2:5" x14ac:dyDescent="0.25">
      <c r="B20" s="4">
        <f t="shared" si="1"/>
        <v>0.75000000000000011</v>
      </c>
      <c r="C20" s="4">
        <f t="shared" si="2"/>
        <v>-0.75000000000000011</v>
      </c>
      <c r="D20" s="24">
        <f t="shared" si="0"/>
        <v>0.30113743215480437</v>
      </c>
      <c r="E20" s="24"/>
    </row>
    <row r="21" spans="2:5" x14ac:dyDescent="0.25">
      <c r="B21" s="4">
        <f t="shared" si="1"/>
        <v>0.80000000000000016</v>
      </c>
      <c r="C21" s="4">
        <f t="shared" si="2"/>
        <v>-0.80000000000000016</v>
      </c>
      <c r="D21" s="24">
        <f t="shared" si="0"/>
        <v>0.28969155276148273</v>
      </c>
      <c r="E21" s="24"/>
    </row>
    <row r="22" spans="2:5" x14ac:dyDescent="0.25">
      <c r="B22" s="4">
        <f t="shared" si="1"/>
        <v>0.8500000000000002</v>
      </c>
      <c r="C22" s="4">
        <f t="shared" si="2"/>
        <v>-0.8500000000000002</v>
      </c>
      <c r="D22" s="24">
        <f t="shared" si="0"/>
        <v>0.27798488613099642</v>
      </c>
      <c r="E22" s="24"/>
    </row>
    <row r="23" spans="2:5" x14ac:dyDescent="0.25">
      <c r="B23" s="4">
        <f t="shared" si="1"/>
        <v>0.90000000000000024</v>
      </c>
      <c r="C23" s="4">
        <f t="shared" si="2"/>
        <v>-0.90000000000000024</v>
      </c>
      <c r="D23" s="24">
        <f t="shared" si="0"/>
        <v>0.26608524989875476</v>
      </c>
      <c r="E23" s="24"/>
    </row>
    <row r="24" spans="2:5" x14ac:dyDescent="0.25">
      <c r="B24" s="4">
        <f t="shared" si="1"/>
        <v>0.95000000000000029</v>
      </c>
      <c r="C24" s="4">
        <f t="shared" si="2"/>
        <v>-0.95000000000000029</v>
      </c>
      <c r="D24" s="24">
        <f t="shared" si="0"/>
        <v>0.25405905646918892</v>
      </c>
      <c r="E24" s="24"/>
    </row>
    <row r="25" spans="2:5" x14ac:dyDescent="0.25">
      <c r="B25" s="32">
        <f t="shared" si="1"/>
        <v>1.0000000000000002</v>
      </c>
      <c r="C25" s="32">
        <f t="shared" si="2"/>
        <v>-1.0000000000000002</v>
      </c>
      <c r="D25" s="36">
        <f t="shared" si="0"/>
        <v>0.24197072451914331</v>
      </c>
      <c r="E25" s="24"/>
    </row>
    <row r="26" spans="2:5" x14ac:dyDescent="0.25">
      <c r="B26" s="4">
        <f t="shared" si="1"/>
        <v>1.0500000000000003</v>
      </c>
      <c r="C26" s="4">
        <f t="shared" si="2"/>
        <v>-1.0500000000000003</v>
      </c>
      <c r="D26" s="24">
        <f t="shared" si="0"/>
        <v>0.22988214068423296</v>
      </c>
      <c r="E26" s="24"/>
    </row>
    <row r="27" spans="2:5" x14ac:dyDescent="0.25">
      <c r="B27" s="4">
        <f t="shared" si="1"/>
        <v>1.1000000000000003</v>
      </c>
      <c r="C27" s="4">
        <f t="shared" si="2"/>
        <v>-1.1000000000000003</v>
      </c>
      <c r="D27" s="24">
        <f t="shared" si="0"/>
        <v>0.2178521770325505</v>
      </c>
      <c r="E27" s="24"/>
    </row>
    <row r="28" spans="2:5" x14ac:dyDescent="0.25">
      <c r="B28" s="4">
        <f t="shared" si="1"/>
        <v>1.1500000000000004</v>
      </c>
      <c r="C28" s="4">
        <f t="shared" si="2"/>
        <v>-1.1500000000000004</v>
      </c>
      <c r="D28" s="24">
        <f t="shared" si="0"/>
        <v>0.20593626871997464</v>
      </c>
      <c r="E28" s="24"/>
    </row>
    <row r="29" spans="2:5" x14ac:dyDescent="0.25">
      <c r="B29" s="4">
        <f t="shared" si="1"/>
        <v>1.2000000000000004</v>
      </c>
      <c r="C29" s="4">
        <f t="shared" si="2"/>
        <v>-1.2000000000000004</v>
      </c>
      <c r="D29" s="24">
        <f t="shared" si="0"/>
        <v>0.19418605498321284</v>
      </c>
      <c r="E29" s="24"/>
    </row>
    <row r="30" spans="2:5" x14ac:dyDescent="0.25">
      <c r="B30" s="4">
        <f t="shared" si="1"/>
        <v>1.2500000000000004</v>
      </c>
      <c r="C30" s="4">
        <f t="shared" si="2"/>
        <v>-1.2500000000000004</v>
      </c>
      <c r="D30" s="24">
        <f t="shared" si="0"/>
        <v>0.1826490853890218</v>
      </c>
      <c r="E30" s="24"/>
    </row>
    <row r="31" spans="2:5" x14ac:dyDescent="0.25">
      <c r="B31" s="4">
        <f t="shared" si="1"/>
        <v>1.3000000000000005</v>
      </c>
      <c r="C31" s="4">
        <f t="shared" si="2"/>
        <v>-1.3000000000000005</v>
      </c>
      <c r="D31" s="24">
        <f t="shared" si="0"/>
        <v>0.17136859204780724</v>
      </c>
      <c r="E31" s="24"/>
    </row>
    <row r="32" spans="2:5" x14ac:dyDescent="0.25">
      <c r="B32" s="4">
        <f t="shared" si="1"/>
        <v>1.3500000000000005</v>
      </c>
      <c r="C32" s="4">
        <f t="shared" si="2"/>
        <v>-1.3500000000000005</v>
      </c>
      <c r="D32" s="24">
        <f t="shared" si="0"/>
        <v>0.16038332734191951</v>
      </c>
      <c r="E32" s="24"/>
    </row>
    <row r="33" spans="2:7" x14ac:dyDescent="0.25">
      <c r="B33" s="4">
        <f t="shared" si="1"/>
        <v>1.4000000000000006</v>
      </c>
      <c r="C33" s="4">
        <f t="shared" si="2"/>
        <v>-1.4000000000000006</v>
      </c>
      <c r="D33" s="24">
        <f t="shared" si="0"/>
        <v>0.14972746563574474</v>
      </c>
      <c r="E33" s="24"/>
    </row>
    <row r="34" spans="2:7" x14ac:dyDescent="0.25">
      <c r="B34" s="4">
        <f t="shared" si="1"/>
        <v>1.4500000000000006</v>
      </c>
      <c r="C34" s="4">
        <f t="shared" si="2"/>
        <v>-1.4500000000000006</v>
      </c>
      <c r="D34" s="24">
        <f t="shared" si="0"/>
        <v>0.13943056644536014</v>
      </c>
      <c r="E34" s="24"/>
    </row>
    <row r="35" spans="2:7" x14ac:dyDescent="0.25">
      <c r="B35" s="4">
        <f t="shared" si="1"/>
        <v>1.5000000000000007</v>
      </c>
      <c r="C35" s="4">
        <f t="shared" si="2"/>
        <v>-1.5000000000000007</v>
      </c>
      <c r="D35" s="24">
        <f t="shared" si="0"/>
        <v>0.12951759566589163</v>
      </c>
      <c r="E35" s="24"/>
    </row>
    <row r="36" spans="2:7" x14ac:dyDescent="0.25">
      <c r="B36" s="4">
        <f t="shared" si="1"/>
        <v>1.5500000000000007</v>
      </c>
      <c r="C36" s="4">
        <f t="shared" si="2"/>
        <v>-1.5500000000000007</v>
      </c>
      <c r="D36" s="24">
        <f t="shared" si="0"/>
        <v>0.12000900069698547</v>
      </c>
      <c r="E36" s="24"/>
    </row>
    <row r="37" spans="2:7" x14ac:dyDescent="0.25">
      <c r="B37" s="4">
        <f t="shared" si="1"/>
        <v>1.6000000000000008</v>
      </c>
      <c r="C37" s="4">
        <f t="shared" si="2"/>
        <v>-1.6000000000000008</v>
      </c>
      <c r="D37" s="24">
        <f t="shared" ref="D37:D68" si="3">NORMDIST(B37,B$3,C$3,FALSE)</f>
        <v>0.11092083467945543</v>
      </c>
      <c r="E37" s="24"/>
    </row>
    <row r="38" spans="2:7" x14ac:dyDescent="0.25">
      <c r="B38" s="4">
        <f t="shared" ref="B38:B69" si="4">B37+0.05*$C$3</f>
        <v>1.6500000000000008</v>
      </c>
      <c r="C38" s="4">
        <f t="shared" ref="C38:C69" si="5">C37-0.05*$C$3</f>
        <v>-1.6500000000000008</v>
      </c>
      <c r="D38" s="24">
        <f t="shared" si="3"/>
        <v>0.10226492456397787</v>
      </c>
      <c r="E38" s="24"/>
    </row>
    <row r="39" spans="2:7" x14ac:dyDescent="0.25">
      <c r="B39" s="4">
        <f t="shared" si="4"/>
        <v>1.7000000000000008</v>
      </c>
      <c r="C39" s="4">
        <f t="shared" si="5"/>
        <v>-1.7000000000000008</v>
      </c>
      <c r="D39" s="24">
        <f t="shared" si="3"/>
        <v>9.4049077376886808E-2</v>
      </c>
      <c r="E39" s="24"/>
    </row>
    <row r="40" spans="2:7" x14ac:dyDescent="0.25">
      <c r="B40" s="4">
        <f t="shared" si="4"/>
        <v>1.7500000000000009</v>
      </c>
      <c r="C40" s="4">
        <f t="shared" si="5"/>
        <v>-1.7500000000000009</v>
      </c>
      <c r="D40" s="24">
        <f t="shared" si="3"/>
        <v>8.6277318826511379E-2</v>
      </c>
      <c r="E40" s="24"/>
    </row>
    <row r="41" spans="2:7" x14ac:dyDescent="0.25">
      <c r="B41" s="4">
        <f t="shared" si="4"/>
        <v>1.8000000000000009</v>
      </c>
      <c r="C41" s="4">
        <f t="shared" si="5"/>
        <v>-1.8000000000000009</v>
      </c>
      <c r="D41" s="24">
        <f t="shared" si="3"/>
        <v>7.8950158300894024E-2</v>
      </c>
      <c r="E41" s="24"/>
    </row>
    <row r="42" spans="2:7" x14ac:dyDescent="0.25">
      <c r="B42" s="4">
        <f t="shared" si="4"/>
        <v>1.850000000000001</v>
      </c>
      <c r="C42" s="4">
        <f t="shared" si="5"/>
        <v>-1.850000000000001</v>
      </c>
      <c r="D42" s="24">
        <f t="shared" si="3"/>
        <v>7.2064874336217874E-2</v>
      </c>
      <c r="E42" s="24"/>
    </row>
    <row r="43" spans="2:7" x14ac:dyDescent="0.25">
      <c r="B43" s="4">
        <f t="shared" si="4"/>
        <v>1.900000000000001</v>
      </c>
      <c r="C43" s="4">
        <f t="shared" si="5"/>
        <v>-1.900000000000001</v>
      </c>
      <c r="D43" s="24">
        <f t="shared" si="3"/>
        <v>6.561581477467647E-2</v>
      </c>
      <c r="E43" s="24"/>
    </row>
    <row r="44" spans="2:7" x14ac:dyDescent="0.25">
      <c r="B44" s="4">
        <f t="shared" si="4"/>
        <v>1.9500000000000011</v>
      </c>
      <c r="C44" s="4">
        <f t="shared" si="5"/>
        <v>-1.9500000000000011</v>
      </c>
      <c r="D44" s="24">
        <f t="shared" si="3"/>
        <v>5.9594706068815943E-2</v>
      </c>
      <c r="E44" s="24"/>
    </row>
    <row r="45" spans="2:7" x14ac:dyDescent="0.25">
      <c r="B45" s="4">
        <f t="shared" si="4"/>
        <v>2.0000000000000009</v>
      </c>
      <c r="C45" s="4">
        <f t="shared" si="5"/>
        <v>-2.0000000000000009</v>
      </c>
      <c r="D45" s="24">
        <f t="shared" si="3"/>
        <v>5.3990966513187959E-2</v>
      </c>
      <c r="E45" s="24"/>
    </row>
    <row r="46" spans="2:7" x14ac:dyDescent="0.25">
      <c r="B46" s="4">
        <f t="shared" si="4"/>
        <v>2.0500000000000007</v>
      </c>
      <c r="C46" s="4">
        <f t="shared" si="5"/>
        <v>-2.0500000000000007</v>
      </c>
      <c r="D46" s="24">
        <f t="shared" si="3"/>
        <v>4.879201857918268E-2</v>
      </c>
      <c r="E46" s="24"/>
    </row>
    <row r="47" spans="2:7" x14ac:dyDescent="0.25">
      <c r="B47" s="4">
        <f t="shared" si="4"/>
        <v>2.1000000000000005</v>
      </c>
      <c r="C47" s="4">
        <f t="shared" si="5"/>
        <v>-2.1000000000000005</v>
      </c>
      <c r="D47" s="24">
        <f t="shared" si="3"/>
        <v>4.3983595980427156E-2</v>
      </c>
      <c r="E47" s="24"/>
      <c r="G47" s="42"/>
    </row>
    <row r="48" spans="2:7" x14ac:dyDescent="0.25">
      <c r="B48" s="4">
        <f t="shared" si="4"/>
        <v>2.1500000000000004</v>
      </c>
      <c r="C48" s="4">
        <f t="shared" si="5"/>
        <v>-2.1500000000000004</v>
      </c>
      <c r="D48" s="24">
        <f t="shared" si="3"/>
        <v>3.9550041589370186E-2</v>
      </c>
      <c r="E48" s="24"/>
    </row>
    <row r="49" spans="2:5" x14ac:dyDescent="0.25">
      <c r="B49" s="4">
        <f t="shared" si="4"/>
        <v>2.2000000000000002</v>
      </c>
      <c r="C49" s="4">
        <f t="shared" si="5"/>
        <v>-2.2000000000000002</v>
      </c>
      <c r="D49" s="24">
        <f t="shared" si="3"/>
        <v>3.5474592846231424E-2</v>
      </c>
      <c r="E49" s="24"/>
    </row>
    <row r="50" spans="2:5" x14ac:dyDescent="0.25">
      <c r="B50" s="4">
        <f t="shared" si="4"/>
        <v>2.25</v>
      </c>
      <c r="C50" s="4">
        <f t="shared" si="5"/>
        <v>-2.25</v>
      </c>
      <c r="D50" s="24">
        <f t="shared" si="3"/>
        <v>3.1739651835667418E-2</v>
      </c>
      <c r="E50" s="24"/>
    </row>
    <row r="51" spans="2:5" x14ac:dyDescent="0.25">
      <c r="B51" s="4">
        <f t="shared" si="4"/>
        <v>2.2999999999999998</v>
      </c>
      <c r="C51" s="4">
        <f t="shared" si="5"/>
        <v>-2.2999999999999998</v>
      </c>
      <c r="D51" s="24">
        <f t="shared" si="3"/>
        <v>2.8327037741601186E-2</v>
      </c>
      <c r="E51" s="24"/>
    </row>
    <row r="52" spans="2:5" x14ac:dyDescent="0.25">
      <c r="B52" s="4">
        <f t="shared" si="4"/>
        <v>2.3499999999999996</v>
      </c>
      <c r="C52" s="4">
        <f t="shared" si="5"/>
        <v>-2.3499999999999996</v>
      </c>
      <c r="D52" s="24">
        <f t="shared" si="3"/>
        <v>2.5218219915194417E-2</v>
      </c>
      <c r="E52" s="24"/>
    </row>
    <row r="53" spans="2:5" x14ac:dyDescent="0.25">
      <c r="B53" s="4">
        <f t="shared" si="4"/>
        <v>2.3999999999999995</v>
      </c>
      <c r="C53" s="4">
        <f t="shared" si="5"/>
        <v>-2.3999999999999995</v>
      </c>
      <c r="D53" s="24">
        <f t="shared" si="3"/>
        <v>2.2394530294842931E-2</v>
      </c>
      <c r="E53" s="24"/>
    </row>
    <row r="54" spans="2:5" x14ac:dyDescent="0.25">
      <c r="B54" s="4">
        <f t="shared" si="4"/>
        <v>2.4499999999999993</v>
      </c>
      <c r="C54" s="4">
        <f t="shared" si="5"/>
        <v>-2.4499999999999993</v>
      </c>
      <c r="D54" s="24">
        <f t="shared" si="3"/>
        <v>1.9837354391795358E-2</v>
      </c>
      <c r="E54" s="24"/>
    </row>
    <row r="55" spans="2:5" x14ac:dyDescent="0.25">
      <c r="B55" s="4">
        <f t="shared" si="4"/>
        <v>2.4999999999999991</v>
      </c>
      <c r="C55" s="4">
        <f t="shared" si="5"/>
        <v>-2.4999999999999991</v>
      </c>
      <c r="D55" s="24">
        <f t="shared" si="3"/>
        <v>1.7528300493568578E-2</v>
      </c>
      <c r="E55" s="24"/>
    </row>
    <row r="56" spans="2:5" x14ac:dyDescent="0.25">
      <c r="B56" s="4">
        <f t="shared" si="4"/>
        <v>2.5499999999999989</v>
      </c>
      <c r="C56" s="4">
        <f t="shared" si="5"/>
        <v>-2.5499999999999989</v>
      </c>
      <c r="D56" s="24">
        <f t="shared" si="3"/>
        <v>1.5449347134395216E-2</v>
      </c>
      <c r="E56" s="24"/>
    </row>
    <row r="57" spans="2:5" x14ac:dyDescent="0.25">
      <c r="B57" s="4">
        <f t="shared" si="4"/>
        <v>2.5999999999999988</v>
      </c>
      <c r="C57" s="4">
        <f t="shared" si="5"/>
        <v>-2.5999999999999988</v>
      </c>
      <c r="D57" s="24">
        <f t="shared" si="3"/>
        <v>1.3582969233685661E-2</v>
      </c>
      <c r="E57" s="24"/>
    </row>
    <row r="58" spans="2:5" x14ac:dyDescent="0.25">
      <c r="B58" s="4">
        <f t="shared" si="4"/>
        <v>2.6499999999999986</v>
      </c>
      <c r="C58" s="4">
        <f t="shared" si="5"/>
        <v>-2.6499999999999986</v>
      </c>
      <c r="D58" s="24">
        <f t="shared" si="3"/>
        <v>1.1912243607605223E-2</v>
      </c>
      <c r="E58" s="24"/>
    </row>
    <row r="59" spans="2:5" x14ac:dyDescent="0.25">
      <c r="B59" s="4">
        <f t="shared" si="4"/>
        <v>2.6999999999999984</v>
      </c>
      <c r="C59" s="4">
        <f t="shared" si="5"/>
        <v>-2.6999999999999984</v>
      </c>
      <c r="D59" s="24">
        <f t="shared" si="3"/>
        <v>1.0420934814422642E-2</v>
      </c>
      <c r="E59" s="24"/>
    </row>
    <row r="60" spans="2:5" x14ac:dyDescent="0.25">
      <c r="B60" s="4">
        <f t="shared" si="4"/>
        <v>2.7499999999999982</v>
      </c>
      <c r="C60" s="4">
        <f t="shared" si="5"/>
        <v>-2.7499999999999982</v>
      </c>
      <c r="D60" s="24">
        <f t="shared" si="3"/>
        <v>9.093562501591098E-3</v>
      </c>
      <c r="E60" s="24"/>
    </row>
    <row r="61" spans="2:5" x14ac:dyDescent="0.25">
      <c r="B61" s="4">
        <f t="shared" si="4"/>
        <v>2.799999999999998</v>
      </c>
      <c r="C61" s="4">
        <f t="shared" si="5"/>
        <v>-2.799999999999998</v>
      </c>
      <c r="D61" s="24">
        <f t="shared" si="3"/>
        <v>7.9154515829800067E-3</v>
      </c>
      <c r="E61" s="24"/>
    </row>
    <row r="62" spans="2:5" x14ac:dyDescent="0.25">
      <c r="B62" s="4">
        <f t="shared" si="4"/>
        <v>2.8499999999999979</v>
      </c>
      <c r="C62" s="4">
        <f t="shared" si="5"/>
        <v>-2.8499999999999979</v>
      </c>
      <c r="D62" s="24">
        <f t="shared" si="3"/>
        <v>6.8727666906140137E-3</v>
      </c>
      <c r="E62" s="24"/>
    </row>
    <row r="63" spans="2:5" x14ac:dyDescent="0.25">
      <c r="B63" s="4">
        <f t="shared" si="4"/>
        <v>2.8999999999999977</v>
      </c>
      <c r="C63" s="4">
        <f t="shared" si="5"/>
        <v>-2.8999999999999977</v>
      </c>
      <c r="D63" s="24">
        <f t="shared" si="3"/>
        <v>5.9525324197758963E-3</v>
      </c>
      <c r="E63" s="24"/>
    </row>
    <row r="64" spans="2:5" x14ac:dyDescent="0.25">
      <c r="B64" s="4">
        <f t="shared" si="4"/>
        <v>2.9499999999999975</v>
      </c>
      <c r="C64" s="4">
        <f t="shared" si="5"/>
        <v>-2.9499999999999975</v>
      </c>
      <c r="D64" s="24">
        <f t="shared" si="3"/>
        <v>5.14264092305398E-3</v>
      </c>
      <c r="E64" s="24"/>
    </row>
    <row r="65" spans="2:5" x14ac:dyDescent="0.25">
      <c r="B65" s="4">
        <f t="shared" si="4"/>
        <v>2.9999999999999973</v>
      </c>
      <c r="C65" s="4">
        <f t="shared" si="5"/>
        <v>-2.9999999999999973</v>
      </c>
      <c r="D65" s="24">
        <f t="shared" si="3"/>
        <v>4.4318484119380422E-3</v>
      </c>
      <c r="E65" s="24"/>
    </row>
    <row r="66" spans="2:5" x14ac:dyDescent="0.25">
      <c r="B66" s="4">
        <f t="shared" si="4"/>
        <v>3.0499999999999972</v>
      </c>
      <c r="C66" s="4">
        <f t="shared" si="5"/>
        <v>-3.0499999999999972</v>
      </c>
      <c r="D66" s="24">
        <f t="shared" si="3"/>
        <v>3.8097620982218408E-3</v>
      </c>
      <c r="E66" s="24"/>
    </row>
    <row r="67" spans="2:5" x14ac:dyDescent="0.25">
      <c r="B67" s="4">
        <f t="shared" si="4"/>
        <v>3.099999999999997</v>
      </c>
      <c r="C67" s="4">
        <f t="shared" si="5"/>
        <v>-3.099999999999997</v>
      </c>
      <c r="D67" s="24">
        <f t="shared" si="3"/>
        <v>3.2668190561999507E-3</v>
      </c>
      <c r="E67" s="24"/>
    </row>
    <row r="68" spans="2:5" x14ac:dyDescent="0.25">
      <c r="B68" s="4">
        <f t="shared" si="4"/>
        <v>3.1499999999999968</v>
      </c>
      <c r="C68" s="4">
        <f t="shared" si="5"/>
        <v>-3.1499999999999968</v>
      </c>
      <c r="D68" s="24">
        <f t="shared" si="3"/>
        <v>2.7942584148794745E-3</v>
      </c>
      <c r="E68" s="24"/>
    </row>
    <row r="69" spans="2:5" x14ac:dyDescent="0.25">
      <c r="B69" s="4">
        <f t="shared" si="4"/>
        <v>3.1999999999999966</v>
      </c>
      <c r="C69" s="4">
        <f t="shared" si="5"/>
        <v>-3.1999999999999966</v>
      </c>
      <c r="D69" s="24">
        <f t="shared" ref="D69:D85" si="6">NORMDIST(B69,B$3,C$3,FALSE)</f>
        <v>2.3840882014648677E-3</v>
      </c>
      <c r="E69" s="24"/>
    </row>
    <row r="70" spans="2:5" x14ac:dyDescent="0.25">
      <c r="B70" s="4">
        <f t="shared" ref="B70:B85" si="7">B69+0.05*$C$3</f>
        <v>3.2499999999999964</v>
      </c>
      <c r="C70" s="4">
        <f t="shared" ref="C70:C85" si="8">C69-0.05*$C$3</f>
        <v>-3.2499999999999964</v>
      </c>
      <c r="D70" s="24">
        <f t="shared" si="6"/>
        <v>2.0290480572997911E-3</v>
      </c>
      <c r="E70" s="24"/>
    </row>
    <row r="71" spans="2:5" x14ac:dyDescent="0.25">
      <c r="B71" s="4">
        <f t="shared" si="7"/>
        <v>3.2999999999999963</v>
      </c>
      <c r="C71" s="4">
        <f t="shared" si="8"/>
        <v>-3.2999999999999963</v>
      </c>
      <c r="D71" s="24">
        <f t="shared" si="6"/>
        <v>1.7225689390537012E-3</v>
      </c>
      <c r="E71" s="24"/>
    </row>
    <row r="72" spans="2:5" x14ac:dyDescent="0.25">
      <c r="B72" s="4">
        <f t="shared" si="7"/>
        <v>3.3499999999999961</v>
      </c>
      <c r="C72" s="4">
        <f t="shared" si="8"/>
        <v>-3.3499999999999961</v>
      </c>
      <c r="D72" s="24">
        <f t="shared" si="6"/>
        <v>1.4587308046667652E-3</v>
      </c>
      <c r="E72" s="24"/>
    </row>
    <row r="73" spans="2:5" x14ac:dyDescent="0.25">
      <c r="B73" s="4">
        <f t="shared" si="7"/>
        <v>3.3999999999999959</v>
      </c>
      <c r="C73" s="4">
        <f t="shared" si="8"/>
        <v>-3.3999999999999959</v>
      </c>
      <c r="D73" s="24">
        <f t="shared" si="6"/>
        <v>1.2322191684730364E-3</v>
      </c>
      <c r="E73" s="24"/>
    </row>
    <row r="74" spans="2:5" x14ac:dyDescent="0.25">
      <c r="B74" s="4">
        <f t="shared" si="7"/>
        <v>3.4499999999999957</v>
      </c>
      <c r="C74" s="4">
        <f t="shared" si="8"/>
        <v>-3.4499999999999957</v>
      </c>
      <c r="D74" s="24">
        <f t="shared" si="6"/>
        <v>1.038281295661426E-3</v>
      </c>
      <c r="E74" s="24"/>
    </row>
    <row r="75" spans="2:5" x14ac:dyDescent="0.25">
      <c r="B75" s="4">
        <f t="shared" si="7"/>
        <v>3.4999999999999956</v>
      </c>
      <c r="C75" s="4">
        <f t="shared" si="8"/>
        <v>-3.4999999999999956</v>
      </c>
      <c r="D75" s="24">
        <f t="shared" si="6"/>
        <v>8.7268269504577414E-4</v>
      </c>
      <c r="E75" s="24"/>
    </row>
    <row r="76" spans="2:5" x14ac:dyDescent="0.25">
      <c r="B76" s="4">
        <f t="shared" si="7"/>
        <v>3.5499999999999954</v>
      </c>
      <c r="C76" s="4">
        <f t="shared" si="8"/>
        <v>-3.5499999999999954</v>
      </c>
      <c r="D76" s="24">
        <f t="shared" si="6"/>
        <v>7.316644628303225E-4</v>
      </c>
      <c r="E76" s="24"/>
    </row>
    <row r="77" spans="2:5" x14ac:dyDescent="0.25">
      <c r="B77" s="4">
        <f t="shared" si="7"/>
        <v>3.5999999999999952</v>
      </c>
      <c r="C77" s="4">
        <f t="shared" si="8"/>
        <v>-3.5999999999999952</v>
      </c>
      <c r="D77" s="24">
        <f t="shared" si="6"/>
        <v>6.1190193011378285E-4</v>
      </c>
      <c r="E77" s="24"/>
    </row>
    <row r="78" spans="2:5" x14ac:dyDescent="0.25">
      <c r="B78" s="4">
        <f t="shared" si="7"/>
        <v>3.649999999999995</v>
      </c>
      <c r="C78" s="4">
        <f t="shared" si="8"/>
        <v>-3.649999999999995</v>
      </c>
      <c r="D78" s="24">
        <f t="shared" si="6"/>
        <v>5.1046497434419471E-4</v>
      </c>
      <c r="E78" s="24"/>
    </row>
    <row r="79" spans="2:5" x14ac:dyDescent="0.25">
      <c r="B79" s="4">
        <f t="shared" si="7"/>
        <v>3.6999999999999948</v>
      </c>
      <c r="C79" s="4">
        <f t="shared" si="8"/>
        <v>-3.6999999999999948</v>
      </c>
      <c r="D79" s="24">
        <f t="shared" si="6"/>
        <v>4.2478027055075973E-4</v>
      </c>
      <c r="E79" s="24"/>
    </row>
    <row r="80" spans="2:5" x14ac:dyDescent="0.25">
      <c r="B80" s="4">
        <f t="shared" si="7"/>
        <v>3.7499999999999947</v>
      </c>
      <c r="C80" s="4">
        <f t="shared" si="8"/>
        <v>-3.7499999999999947</v>
      </c>
      <c r="D80" s="24">
        <f t="shared" si="6"/>
        <v>3.5259568236745229E-4</v>
      </c>
      <c r="E80" s="24"/>
    </row>
    <row r="81" spans="1:5" x14ac:dyDescent="0.25">
      <c r="B81" s="4">
        <f t="shared" si="7"/>
        <v>3.7999999999999945</v>
      </c>
      <c r="C81" s="4">
        <f t="shared" si="8"/>
        <v>-3.7999999999999945</v>
      </c>
      <c r="D81" s="24">
        <f t="shared" si="6"/>
        <v>2.9194692579146623E-4</v>
      </c>
      <c r="E81" s="24"/>
    </row>
    <row r="82" spans="1:5" x14ac:dyDescent="0.25">
      <c r="B82" s="4">
        <f t="shared" si="7"/>
        <v>3.8499999999999943</v>
      </c>
      <c r="C82" s="4">
        <f t="shared" si="8"/>
        <v>-3.8499999999999943</v>
      </c>
      <c r="D82" s="24">
        <f t="shared" si="6"/>
        <v>2.4112658022599882E-4</v>
      </c>
      <c r="E82" s="24"/>
    </row>
    <row r="83" spans="1:5" x14ac:dyDescent="0.25">
      <c r="B83" s="4">
        <f t="shared" si="7"/>
        <v>3.8999999999999941</v>
      </c>
      <c r="C83" s="4">
        <f t="shared" si="8"/>
        <v>-3.8999999999999941</v>
      </c>
      <c r="D83" s="24">
        <f t="shared" si="6"/>
        <v>1.9865547139277714E-4</v>
      </c>
      <c r="E83" s="24"/>
    </row>
    <row r="84" spans="1:5" x14ac:dyDescent="0.25">
      <c r="B84" s="4">
        <f t="shared" si="7"/>
        <v>3.949999999999994</v>
      </c>
      <c r="C84" s="4">
        <f t="shared" si="8"/>
        <v>-3.949999999999994</v>
      </c>
      <c r="D84" s="24">
        <f t="shared" si="6"/>
        <v>1.6325640876624592E-4</v>
      </c>
      <c r="E84" s="24"/>
    </row>
    <row r="85" spans="1:5" x14ac:dyDescent="0.25">
      <c r="B85" s="4">
        <f t="shared" si="7"/>
        <v>3.9999999999999938</v>
      </c>
      <c r="C85" s="4">
        <f t="shared" si="8"/>
        <v>-3.9999999999999938</v>
      </c>
      <c r="D85" s="24">
        <f t="shared" si="6"/>
        <v>1.338302257648887E-4</v>
      </c>
      <c r="E85" s="24"/>
    </row>
    <row r="86" spans="1:5" x14ac:dyDescent="0.25">
      <c r="B86" s="4"/>
      <c r="C86" s="4"/>
      <c r="D86" s="24"/>
      <c r="E86" s="24"/>
    </row>
    <row r="87" spans="1:5" x14ac:dyDescent="0.25">
      <c r="B87" s="4"/>
      <c r="C87" s="4"/>
      <c r="D87" s="24"/>
      <c r="E87" s="24"/>
    </row>
    <row r="88" spans="1:5" x14ac:dyDescent="0.25">
      <c r="B88" s="4"/>
      <c r="C88" s="4"/>
      <c r="D88" s="24"/>
      <c r="E88" s="24"/>
    </row>
    <row r="89" spans="1:5" x14ac:dyDescent="0.25">
      <c r="B89" s="4"/>
      <c r="C89" s="4"/>
      <c r="D89" s="24"/>
      <c r="E89" s="24"/>
    </row>
    <row r="90" spans="1:5" s="39" customFormat="1" x14ac:dyDescent="0.25">
      <c r="B90" s="40" t="s">
        <v>310</v>
      </c>
      <c r="C90" s="40"/>
      <c r="D90" s="41"/>
      <c r="E90" s="41"/>
    </row>
    <row r="91" spans="1:5" x14ac:dyDescent="0.25">
      <c r="C91" s="4" t="s">
        <v>302</v>
      </c>
      <c r="D91" s="4" t="s">
        <v>304</v>
      </c>
      <c r="E91" s="24"/>
    </row>
    <row r="92" spans="1:5" x14ac:dyDescent="0.25">
      <c r="A92" t="s">
        <v>303</v>
      </c>
      <c r="C92" s="4">
        <v>5</v>
      </c>
      <c r="D92" s="4">
        <v>0.1</v>
      </c>
      <c r="E92" s="24"/>
    </row>
    <row r="93" spans="1:5" x14ac:dyDescent="0.25">
      <c r="A93" t="s">
        <v>305</v>
      </c>
      <c r="B93" s="2" t="s">
        <v>306</v>
      </c>
      <c r="C93" s="4" t="s">
        <v>5</v>
      </c>
      <c r="D93" s="4" t="s">
        <v>196</v>
      </c>
      <c r="E93" s="24"/>
    </row>
    <row r="94" spans="1:5" x14ac:dyDescent="0.25">
      <c r="A94" s="4">
        <v>0</v>
      </c>
      <c r="B94" s="4">
        <f>RADIANS(A94)</f>
        <v>0</v>
      </c>
      <c r="C94" s="4">
        <f>$C$92*EXP($D$92*B94)*COS(B94)</f>
        <v>5</v>
      </c>
      <c r="D94" s="4">
        <f>$C$92*EXP($D$92*B94)*SIN(B94)</f>
        <v>0</v>
      </c>
      <c r="E94" s="24"/>
    </row>
    <row r="95" spans="1:5" x14ac:dyDescent="0.25">
      <c r="A95" s="4">
        <f>$A94+1</f>
        <v>1</v>
      </c>
      <c r="B95" s="4">
        <f t="shared" ref="B95:B158" si="9">RADIANS(A95)</f>
        <v>1.7453292519943295E-2</v>
      </c>
      <c r="C95" s="4">
        <f t="shared" ref="C95:C158" si="10">$C$92*EXP($D$92*B95)*COS(B95)</f>
        <v>5.0079714116388008</v>
      </c>
      <c r="D95" s="4">
        <f t="shared" ref="D95:D101" si="11">$C$92*EXP($D$92*B95)*SIN(B95)</f>
        <v>8.7414466148812736E-2</v>
      </c>
      <c r="E95" s="24"/>
    </row>
    <row r="96" spans="1:5" x14ac:dyDescent="0.25">
      <c r="A96" s="4">
        <f>$A95+1</f>
        <v>2</v>
      </c>
      <c r="B96" s="4">
        <f t="shared" si="9"/>
        <v>3.4906585039886591E-2</v>
      </c>
      <c r="C96" s="4">
        <f t="shared" si="10"/>
        <v>5.0144272741798881</v>
      </c>
      <c r="D96" s="4">
        <f t="shared" si="11"/>
        <v>0.17510765897476877</v>
      </c>
      <c r="E96" s="24"/>
    </row>
    <row r="97" spans="1:5" x14ac:dyDescent="0.25">
      <c r="A97" s="4">
        <f t="shared" ref="A97:A154" si="12">$A96+1</f>
        <v>3</v>
      </c>
      <c r="B97" s="4">
        <f t="shared" si="9"/>
        <v>5.235987755982989E-2</v>
      </c>
      <c r="C97" s="4">
        <f t="shared" si="10"/>
        <v>5.0193602984613808</v>
      </c>
      <c r="D97" s="4">
        <f t="shared" si="11"/>
        <v>0.26305352666382387</v>
      </c>
      <c r="E97" s="24"/>
    </row>
    <row r="98" spans="1:5" x14ac:dyDescent="0.25">
      <c r="A98" s="4">
        <f t="shared" si="12"/>
        <v>4</v>
      </c>
      <c r="B98" s="4">
        <f t="shared" si="9"/>
        <v>6.9813170079773182E-2</v>
      </c>
      <c r="C98" s="4">
        <f t="shared" si="10"/>
        <v>5.0227636391615018</v>
      </c>
      <c r="D98" s="4">
        <f t="shared" si="11"/>
        <v>0.35122584843234833</v>
      </c>
      <c r="E98" s="24"/>
    </row>
    <row r="99" spans="1:5" x14ac:dyDescent="0.25">
      <c r="A99" s="4">
        <f t="shared" si="12"/>
        <v>5</v>
      </c>
      <c r="B99" s="4">
        <f t="shared" si="9"/>
        <v>8.7266462599716474E-2</v>
      </c>
      <c r="C99" s="4">
        <f t="shared" si="10"/>
        <v>5.0246308984602583</v>
      </c>
      <c r="D99" s="4">
        <f t="shared" si="11"/>
        <v>0.43959824201735076</v>
      </c>
      <c r="E99" s="24"/>
    </row>
    <row r="100" spans="1:5" x14ac:dyDescent="0.25">
      <c r="A100" s="4">
        <f t="shared" si="12"/>
        <v>6</v>
      </c>
      <c r="B100" s="4">
        <f t="shared" si="9"/>
        <v>0.10471975511965978</v>
      </c>
      <c r="C100" s="4">
        <f t="shared" si="10"/>
        <v>5.0249561295760099</v>
      </c>
      <c r="D100" s="4">
        <f t="shared" si="11"/>
        <v>0.52814417124266</v>
      </c>
      <c r="E100" s="24"/>
    </row>
    <row r="101" spans="1:5" x14ac:dyDescent="0.25">
      <c r="A101" s="4">
        <f t="shared" si="12"/>
        <v>7</v>
      </c>
      <c r="B101" s="4">
        <f t="shared" si="9"/>
        <v>0.12217304763960307</v>
      </c>
      <c r="C101" s="4">
        <f t="shared" si="10"/>
        <v>5.0237338401754066</v>
      </c>
      <c r="D101" s="4">
        <f t="shared" si="11"/>
        <v>0.61683695365899993</v>
      </c>
      <c r="E101" s="24"/>
    </row>
    <row r="102" spans="1:5" x14ac:dyDescent="0.25">
      <c r="A102" s="4">
        <f t="shared" si="12"/>
        <v>8</v>
      </c>
      <c r="B102" s="4">
        <f t="shared" si="9"/>
        <v>0.13962634015954636</v>
      </c>
      <c r="C102" s="4">
        <f t="shared" si="10"/>
        <v>5.0209589956551763</v>
      </c>
      <c r="D102" s="4">
        <f t="shared" ref="D102:D154" si="13">$C$92*EXP($D$92*B102)*SIN(B102)</f>
        <v>0.70564976825585946</v>
      </c>
      <c r="E102" s="24"/>
    </row>
    <row r="103" spans="1:5" x14ac:dyDescent="0.25">
      <c r="A103" s="4">
        <f t="shared" si="12"/>
        <v>9</v>
      </c>
      <c r="B103" s="4">
        <f t="shared" si="9"/>
        <v>0.15707963267948966</v>
      </c>
      <c r="C103" s="4">
        <f t="shared" si="10"/>
        <v>5.0166270222943332</v>
      </c>
      <c r="D103" s="4">
        <f t="shared" si="13"/>
        <v>0.79455566324303306</v>
      </c>
      <c r="E103" s="24"/>
    </row>
    <row r="104" spans="1:5" x14ac:dyDescent="0.25">
      <c r="A104" s="4">
        <f t="shared" si="12"/>
        <v>10</v>
      </c>
      <c r="B104" s="4">
        <f t="shared" si="9"/>
        <v>0.17453292519943295</v>
      </c>
      <c r="C104" s="4">
        <f t="shared" si="10"/>
        <v>5.0107338102753598</v>
      </c>
      <c r="D104" s="4">
        <f t="shared" si="13"/>
        <v>0.88352756389967646</v>
      </c>
      <c r="E104" s="24"/>
    </row>
    <row r="105" spans="1:5" x14ac:dyDescent="0.25">
      <c r="A105" s="4">
        <f t="shared" si="12"/>
        <v>11</v>
      </c>
      <c r="B105" s="4">
        <f t="shared" si="9"/>
        <v>0.19198621771937624</v>
      </c>
      <c r="C105" s="4">
        <f t="shared" si="10"/>
        <v>5.0032757165729818</v>
      </c>
      <c r="D105" s="4">
        <f t="shared" si="13"/>
        <v>0.97253828048869606</v>
      </c>
      <c r="E105" s="24"/>
    </row>
    <row r="106" spans="1:5" x14ac:dyDescent="0.25">
      <c r="A106" s="4">
        <f t="shared" si="12"/>
        <v>12</v>
      </c>
      <c r="B106" s="4">
        <f t="shared" si="9"/>
        <v>0.20943951023931956</v>
      </c>
      <c r="C106" s="4">
        <f t="shared" si="10"/>
        <v>4.9942495677091854</v>
      </c>
      <c r="D106" s="4">
        <f t="shared" si="13"/>
        <v>1.0615605162342587</v>
      </c>
      <c r="E106" s="24"/>
    </row>
    <row r="107" spans="1:5" x14ac:dyDescent="0.25">
      <c r="A107" s="4">
        <f t="shared" si="12"/>
        <v>13</v>
      </c>
      <c r="B107" s="4">
        <f t="shared" si="9"/>
        <v>0.22689280275926285</v>
      </c>
      <c r="C107" s="4">
        <f t="shared" si="10"/>
        <v>4.9836526623731512</v>
      </c>
      <c r="D107" s="4">
        <f t="shared" si="13"/>
        <v>1.1505668753601861</v>
      </c>
      <c r="E107" s="24"/>
    </row>
    <row r="108" spans="1:5" x14ac:dyDescent="0.25">
      <c r="A108" s="4">
        <f t="shared" si="12"/>
        <v>14</v>
      </c>
      <c r="B108" s="4">
        <f t="shared" si="9"/>
        <v>0.24434609527920614</v>
      </c>
      <c r="C108" s="4">
        <f t="shared" si="10"/>
        <v>4.9714827739048433</v>
      </c>
      <c r="D108" s="4">
        <f t="shared" si="13"/>
        <v>1.2395298711869707</v>
      </c>
      <c r="E108" s="24"/>
    </row>
    <row r="109" spans="1:5" x14ac:dyDescent="0.25">
      <c r="A109" s="4">
        <f t="shared" si="12"/>
        <v>15</v>
      </c>
      <c r="B109" s="4">
        <f t="shared" si="9"/>
        <v>0.26179938779914941</v>
      </c>
      <c r="C109" s="4">
        <f t="shared" si="10"/>
        <v>4.9577381526409807</v>
      </c>
      <c r="D109" s="4">
        <f t="shared" si="13"/>
        <v>1.3284219342851167</v>
      </c>
      <c r="E109" s="24"/>
    </row>
    <row r="110" spans="1:5" x14ac:dyDescent="0.25">
      <c r="A110" s="4">
        <f t="shared" si="12"/>
        <v>16</v>
      </c>
      <c r="B110" s="4">
        <f t="shared" si="9"/>
        <v>0.27925268031909273</v>
      </c>
      <c r="C110" s="4">
        <f t="shared" si="10"/>
        <v>4.9424175281222178</v>
      </c>
      <c r="D110" s="4">
        <f t="shared" si="13"/>
        <v>1.4172154206824992</v>
      </c>
      <c r="E110" s="24"/>
    </row>
    <row r="111" spans="1:5" x14ac:dyDescent="0.25">
      <c r="A111" s="4">
        <f t="shared" si="12"/>
        <v>17</v>
      </c>
      <c r="B111" s="4">
        <f t="shared" si="9"/>
        <v>0.29670597283903605</v>
      </c>
      <c r="C111" s="4">
        <f t="shared" si="10"/>
        <v>4.925520111160349</v>
      </c>
      <c r="D111" s="4">
        <f t="shared" si="13"/>
        <v>1.5058826201233901</v>
      </c>
      <c r="E111" s="24"/>
    </row>
    <row r="112" spans="1:5" x14ac:dyDescent="0.25">
      <c r="A112" s="4">
        <f t="shared" si="12"/>
        <v>18</v>
      </c>
      <c r="B112" s="4">
        <f t="shared" si="9"/>
        <v>0.31415926535897931</v>
      </c>
      <c r="C112" s="4">
        <f t="shared" si="10"/>
        <v>4.9070455957644263</v>
      </c>
      <c r="D112" s="4">
        <f t="shared" si="13"/>
        <v>1.5943957643767981</v>
      </c>
      <c r="E112" s="24"/>
    </row>
    <row r="113" spans="1:5" x14ac:dyDescent="0.25">
      <c r="A113" s="4">
        <f t="shared" si="12"/>
        <v>19</v>
      </c>
      <c r="B113" s="4">
        <f t="shared" si="9"/>
        <v>0.33161255787892263</v>
      </c>
      <c r="C113" s="4">
        <f t="shared" si="10"/>
        <v>4.8869941609246812</v>
      </c>
      <c r="D113" s="4">
        <f t="shared" si="13"/>
        <v>1.6827270355917259</v>
      </c>
      <c r="E113" s="24"/>
    </row>
    <row r="114" spans="1:5" x14ac:dyDescent="0.25">
      <c r="A114" s="4">
        <f t="shared" si="12"/>
        <v>20</v>
      </c>
      <c r="B114" s="4">
        <f t="shared" si="9"/>
        <v>0.3490658503988659</v>
      </c>
      <c r="C114" s="4">
        <f t="shared" si="10"/>
        <v>4.8653664722532257</v>
      </c>
      <c r="D114" s="4">
        <f t="shared" si="13"/>
        <v>1.7708485746969329</v>
      </c>
      <c r="E114" s="24"/>
    </row>
    <row r="115" spans="1:5" x14ac:dyDescent="0.25">
      <c r="A115" s="4">
        <f t="shared" si="12"/>
        <v>21</v>
      </c>
      <c r="B115" s="4">
        <f t="shared" si="9"/>
        <v>0.36651914291880922</v>
      </c>
      <c r="C115" s="4">
        <f t="shared" si="10"/>
        <v>4.8421636834805124</v>
      </c>
      <c r="D115" s="4">
        <f t="shared" si="13"/>
        <v>1.8587324898427813</v>
      </c>
      <c r="E115" s="24"/>
    </row>
    <row r="116" spans="1:5" x14ac:dyDescent="0.25">
      <c r="A116" s="4">
        <f t="shared" si="12"/>
        <v>22</v>
      </c>
      <c r="B116" s="4">
        <f t="shared" si="9"/>
        <v>0.38397243543875248</v>
      </c>
      <c r="C116" s="4">
        <f t="shared" si="10"/>
        <v>4.8173874378065946</v>
      </c>
      <c r="D116" s="4">
        <f t="shared" si="13"/>
        <v>1.9463508648826944</v>
      </c>
      <c r="E116" s="24"/>
    </row>
    <row r="117" spans="1:5" x14ac:dyDescent="0.25">
      <c r="A117" s="4">
        <f t="shared" si="12"/>
        <v>23</v>
      </c>
      <c r="B117" s="4">
        <f t="shared" si="9"/>
        <v>0.4014257279586958</v>
      </c>
      <c r="C117" s="4">
        <f t="shared" si="10"/>
        <v>4.791039869106263</v>
      </c>
      <c r="D117" s="4">
        <f t="shared" si="13"/>
        <v>2.0336757678917698</v>
      </c>
      <c r="E117" s="24"/>
    </row>
    <row r="118" spans="1:5" x14ac:dyDescent="0.25">
      <c r="A118" s="4">
        <f t="shared" si="12"/>
        <v>24</v>
      </c>
      <c r="B118" s="4">
        <f t="shared" si="9"/>
        <v>0.41887902047863912</v>
      </c>
      <c r="C118" s="4">
        <f t="shared" si="10"/>
        <v>4.7631236029871653</v>
      </c>
      <c r="D118" s="4">
        <f t="shared" si="13"/>
        <v>2.1206792597200335</v>
      </c>
      <c r="E118" s="24"/>
    </row>
    <row r="119" spans="1:5" x14ac:dyDescent="0.25">
      <c r="A119" s="4">
        <f t="shared" si="12"/>
        <v>25</v>
      </c>
      <c r="B119" s="4">
        <f t="shared" si="9"/>
        <v>0.43633231299858238</v>
      </c>
      <c r="C119" s="4">
        <f t="shared" si="10"/>
        <v>4.733641757700088</v>
      </c>
      <c r="D119" s="4">
        <f t="shared" si="13"/>
        <v>2.2073334025778393</v>
      </c>
      <c r="E119" s="24"/>
    </row>
    <row r="120" spans="1:5" x14ac:dyDescent="0.25">
      <c r="A120" s="4">
        <f t="shared" si="12"/>
        <v>26</v>
      </c>
      <c r="B120" s="4">
        <f t="shared" si="9"/>
        <v>0.4537856055185257</v>
      </c>
      <c r="C120" s="4">
        <f t="shared" si="10"/>
        <v>4.7025979449005799</v>
      </c>
      <c r="D120" s="4">
        <f t="shared" si="13"/>
        <v>2.2936102686508595</v>
      </c>
      <c r="E120" s="24"/>
    </row>
    <row r="121" spans="1:5" x14ac:dyDescent="0.25">
      <c r="A121" s="4">
        <f t="shared" si="12"/>
        <v>27</v>
      </c>
      <c r="B121" s="4">
        <f t="shared" si="9"/>
        <v>0.47123889803846897</v>
      </c>
      <c r="C121" s="4">
        <f t="shared" si="10"/>
        <v>4.6699962702611852</v>
      </c>
      <c r="D121" s="4">
        <f t="shared" si="13"/>
        <v>2.3794819487421361</v>
      </c>
      <c r="E121" s="24"/>
    </row>
    <row r="122" spans="1:5" x14ac:dyDescent="0.25">
      <c r="A122" s="4">
        <f t="shared" si="12"/>
        <v>28</v>
      </c>
      <c r="B122" s="4">
        <f t="shared" si="9"/>
        <v>0.48869219055841229</v>
      </c>
      <c r="C122" s="4">
        <f t="shared" si="10"/>
        <v>4.6358413339335618</v>
      </c>
      <c r="D122" s="4">
        <f t="shared" si="13"/>
        <v>2.464920560938606</v>
      </c>
      <c r="E122" s="24"/>
    </row>
    <row r="123" spans="1:5" x14ac:dyDescent="0.25">
      <c r="A123" s="4">
        <f t="shared" si="12"/>
        <v>29</v>
      </c>
      <c r="B123" s="4">
        <f t="shared" si="9"/>
        <v>0.50614548307835561</v>
      </c>
      <c r="C123" s="4">
        <f t="shared" si="10"/>
        <v>4.600138230859816</v>
      </c>
      <c r="D123" s="4">
        <f t="shared" si="13"/>
        <v>2.5498982592995234</v>
      </c>
      <c r="E123" s="24"/>
    </row>
    <row r="124" spans="1:5" x14ac:dyDescent="0.25">
      <c r="A124" s="4">
        <f t="shared" si="12"/>
        <v>30</v>
      </c>
      <c r="B124" s="4">
        <f t="shared" si="9"/>
        <v>0.52359877559829882</v>
      </c>
      <c r="C124" s="4">
        <f t="shared" si="10"/>
        <v>4.562892550932439</v>
      </c>
      <c r="D124" s="4">
        <f t="shared" si="13"/>
        <v>2.6343872425641814</v>
      </c>
      <c r="E124" s="24"/>
    </row>
    <row r="125" spans="1:5" x14ac:dyDescent="0.25">
      <c r="A125" s="4">
        <f t="shared" si="12"/>
        <v>31</v>
      </c>
      <c r="B125" s="4">
        <f t="shared" si="9"/>
        <v>0.54105206811824214</v>
      </c>
      <c r="C125" s="4">
        <f t="shared" si="10"/>
        <v>4.5241103790022601</v>
      </c>
      <c r="D125" s="4">
        <f t="shared" si="13"/>
        <v>2.7183597628763088</v>
      </c>
      <c r="E125" s="24"/>
    </row>
    <row r="126" spans="1:5" x14ac:dyDescent="0.25">
      <c r="A126" s="4">
        <f t="shared" si="12"/>
        <v>32</v>
      </c>
      <c r="B126" s="4">
        <f t="shared" si="9"/>
        <v>0.55850536063818546</v>
      </c>
      <c r="C126" s="4">
        <f t="shared" si="10"/>
        <v>4.4837982947338908</v>
      </c>
      <c r="D126" s="4">
        <f t="shared" si="13"/>
        <v>2.8017881345225137</v>
      </c>
      <c r="E126" s="24"/>
    </row>
    <row r="127" spans="1:5" x14ac:dyDescent="0.25">
      <c r="A127" s="4">
        <f t="shared" si="12"/>
        <v>33</v>
      </c>
      <c r="B127" s="4">
        <f t="shared" si="9"/>
        <v>0.57595865315812877</v>
      </c>
      <c r="C127" s="4">
        <f t="shared" si="10"/>
        <v>4.4419633723081544</v>
      </c>
      <c r="D127" s="4">
        <f t="shared" si="13"/>
        <v>2.884644742682136</v>
      </c>
      <c r="E127" s="24"/>
    </row>
    <row r="128" spans="1:5" x14ac:dyDescent="0.25">
      <c r="A128" s="4">
        <f t="shared" si="12"/>
        <v>34</v>
      </c>
      <c r="B128" s="4">
        <f t="shared" si="9"/>
        <v>0.59341194567807209</v>
      </c>
      <c r="C128" s="4">
        <f t="shared" si="10"/>
        <v>4.3986131799710737</v>
      </c>
      <c r="D128" s="4">
        <f t="shared" si="13"/>
        <v>2.9669020521858394</v>
      </c>
      <c r="E128" s="24"/>
    </row>
    <row r="129" spans="1:5" x14ac:dyDescent="0.25">
      <c r="A129" s="4">
        <f t="shared" si="12"/>
        <v>35</v>
      </c>
      <c r="B129" s="4">
        <f t="shared" si="9"/>
        <v>0.6108652381980153</v>
      </c>
      <c r="C129" s="4">
        <f t="shared" si="10"/>
        <v>4.3537557794290258</v>
      </c>
      <c r="D129" s="4">
        <f t="shared" si="13"/>
        <v>3.0485326162802941</v>
      </c>
      <c r="E129" s="24"/>
    </row>
    <row r="130" spans="1:5" x14ac:dyDescent="0.25">
      <c r="A130" s="4">
        <f t="shared" si="12"/>
        <v>36</v>
      </c>
      <c r="B130" s="4">
        <f t="shared" si="9"/>
        <v>0.62831853071795862</v>
      </c>
      <c r="C130" s="4">
        <f t="shared" si="10"/>
        <v>4.3073997250896765</v>
      </c>
      <c r="D130" s="4">
        <f t="shared" si="13"/>
        <v>3.1295090853962502</v>
      </c>
      <c r="E130" s="24"/>
    </row>
    <row r="131" spans="1:5" x14ac:dyDescent="0.25">
      <c r="A131" s="4">
        <f t="shared" si="12"/>
        <v>37</v>
      </c>
      <c r="B131" s="4">
        <f t="shared" si="9"/>
        <v>0.64577182323790194</v>
      </c>
      <c r="C131" s="4">
        <f t="shared" si="10"/>
        <v>4.259554063148431</v>
      </c>
      <c r="D131" s="4">
        <f t="shared" si="13"/>
        <v>3.2098042159173135</v>
      </c>
      <c r="E131" s="24"/>
    </row>
    <row r="132" spans="1:5" x14ac:dyDescent="0.25">
      <c r="A132" s="4">
        <f>$A131+1</f>
        <v>38</v>
      </c>
      <c r="B132" s="4">
        <f t="shared" si="9"/>
        <v>0.66322511575784526</v>
      </c>
      <c r="C132" s="4">
        <f t="shared" si="10"/>
        <v>4.2102283305201231</v>
      </c>
      <c r="D132" s="4">
        <f t="shared" si="13"/>
        <v>3.2893908789467452</v>
      </c>
      <c r="E132" s="24"/>
    </row>
    <row r="133" spans="1:5" x14ac:dyDescent="0.25">
      <c r="A133" s="4">
        <f t="shared" si="12"/>
        <v>39</v>
      </c>
      <c r="B133" s="4">
        <f t="shared" si="9"/>
        <v>0.68067840827778847</v>
      </c>
      <c r="C133" s="4">
        <f t="shared" si="10"/>
        <v>4.1594325536157255</v>
      </c>
      <c r="D133" s="4">
        <f t="shared" si="13"/>
        <v>3.3682420690695496</v>
      </c>
      <c r="E133" s="24"/>
    </row>
    <row r="134" spans="1:5" x14ac:dyDescent="0.25">
      <c r="A134" s="4">
        <f t="shared" si="12"/>
        <v>40</v>
      </c>
      <c r="B134" s="4">
        <f t="shared" si="9"/>
        <v>0.69813170079773179</v>
      </c>
      <c r="C134" s="4">
        <f t="shared" si="10"/>
        <v>4.1071772469639276</v>
      </c>
      <c r="D134" s="4">
        <f t="shared" si="13"/>
        <v>3.4463309131071478</v>
      </c>
      <c r="E134" s="24"/>
    </row>
    <row r="135" spans="1:5" x14ac:dyDescent="0.25">
      <c r="A135" s="4">
        <f t="shared" si="12"/>
        <v>41</v>
      </c>
      <c r="B135" s="4">
        <f t="shared" si="9"/>
        <v>0.71558499331767511</v>
      </c>
      <c r="C135" s="4">
        <f t="shared" si="10"/>
        <v>4.0534734116774587</v>
      </c>
      <c r="D135" s="4">
        <f t="shared" si="13"/>
        <v>3.5236306788619087</v>
      </c>
      <c r="E135" s="24"/>
    </row>
    <row r="136" spans="1:5" x14ac:dyDescent="0.25">
      <c r="A136" s="4">
        <f t="shared" si="12"/>
        <v>42</v>
      </c>
      <c r="B136" s="4">
        <f t="shared" si="9"/>
        <v>0.73303828583761843</v>
      </c>
      <c r="C136" s="4">
        <f t="shared" si="10"/>
        <v>3.9983325337640823</v>
      </c>
      <c r="D136" s="4">
        <f t="shared" si="13"/>
        <v>3.6001147838488095</v>
      </c>
      <c r="E136" s="24"/>
    </row>
    <row r="137" spans="1:5" x14ac:dyDescent="0.25">
      <c r="A137" s="4">
        <f t="shared" si="12"/>
        <v>43</v>
      </c>
      <c r="B137" s="4">
        <f t="shared" si="9"/>
        <v>0.75049157835756175</v>
      </c>
      <c r="C137" s="4">
        <f t="shared" si="10"/>
        <v>3.9417665822822525</v>
      </c>
      <c r="D137" s="4">
        <f t="shared" si="13"/>
        <v>3.6757568040114914</v>
      </c>
      <c r="E137" s="24"/>
    </row>
    <row r="138" spans="1:5" x14ac:dyDescent="0.25">
      <c r="A138" s="4">
        <f t="shared" si="12"/>
        <v>44</v>
      </c>
      <c r="B138" s="4">
        <f t="shared" si="9"/>
        <v>0.76794487087750496</v>
      </c>
      <c r="C138" s="4">
        <f t="shared" si="10"/>
        <v>3.883788007341435</v>
      </c>
      <c r="D138" s="4">
        <f t="shared" si="13"/>
        <v>3.7505304824199577</v>
      </c>
      <c r="E138" s="24"/>
    </row>
    <row r="139" spans="1:5" x14ac:dyDescent="0.25">
      <c r="A139" s="4">
        <f t="shared" si="12"/>
        <v>45</v>
      </c>
      <c r="B139" s="4">
        <f t="shared" si="9"/>
        <v>0.78539816339744828</v>
      </c>
      <c r="C139" s="4">
        <f t="shared" si="10"/>
        <v>3.8244097379471875</v>
      </c>
      <c r="D139" s="4">
        <f t="shared" si="13"/>
        <v>3.8244097379471866</v>
      </c>
      <c r="E139" s="24"/>
    </row>
    <row r="140" spans="1:5" x14ac:dyDescent="0.25">
      <c r="A140" s="4">
        <f t="shared" si="12"/>
        <v>46</v>
      </c>
      <c r="B140" s="4">
        <f t="shared" si="9"/>
        <v>0.8028514559173916</v>
      </c>
      <c r="C140" s="4">
        <f t="shared" si="10"/>
        <v>3.7636451796911152</v>
      </c>
      <c r="D140" s="4">
        <f t="shared" si="13"/>
        <v>3.8973686739219047</v>
      </c>
      <c r="E140" s="24"/>
    </row>
    <row r="141" spans="1:5" x14ac:dyDescent="0.25">
      <c r="A141" s="4">
        <f t="shared" si="12"/>
        <v>47</v>
      </c>
      <c r="B141" s="4">
        <f t="shared" si="9"/>
        <v>0.82030474843733492</v>
      </c>
      <c r="C141" s="4">
        <f t="shared" si="10"/>
        <v>3.7015082122858582</v>
      </c>
      <c r="D141" s="4">
        <f t="shared" si="13"/>
        <v>3.9693815867547548</v>
      </c>
      <c r="E141" s="24"/>
    </row>
    <row r="142" spans="1:5" x14ac:dyDescent="0.25">
      <c r="A142" s="4">
        <f t="shared" si="12"/>
        <v>48</v>
      </c>
      <c r="B142" s="4">
        <f t="shared" si="9"/>
        <v>0.83775804095727824</v>
      </c>
      <c r="C142" s="4">
        <f t="shared" si="10"/>
        <v>3.6380131869453463</v>
      </c>
      <c r="D142" s="4">
        <f t="shared" si="13"/>
        <v>4.0404229745351374</v>
      </c>
      <c r="E142" s="24"/>
    </row>
    <row r="143" spans="1:5" x14ac:dyDescent="0.25">
      <c r="A143" s="4">
        <f t="shared" si="12"/>
        <v>49</v>
      </c>
      <c r="B143" s="4">
        <f t="shared" si="9"/>
        <v>0.85521133347722145</v>
      </c>
      <c r="C143" s="4">
        <f t="shared" si="10"/>
        <v>3.5731749236105737</v>
      </c>
      <c r="D143" s="4">
        <f t="shared" si="13"/>
        <v>4.1104675455959478</v>
      </c>
      <c r="E143" s="24"/>
    </row>
    <row r="144" spans="1:5" x14ac:dyDescent="0.25">
      <c r="A144" s="4">
        <f t="shared" si="12"/>
        <v>50</v>
      </c>
      <c r="B144" s="4">
        <f t="shared" si="9"/>
        <v>0.87266462599716477</v>
      </c>
      <c r="C144" s="4">
        <f t="shared" si="10"/>
        <v>3.5070087080212233</v>
      </c>
      <c r="D144" s="4">
        <f t="shared" si="13"/>
        <v>4.1794902270434706</v>
      </c>
      <c r="E144" s="24"/>
    </row>
    <row r="145" spans="1:5" x14ac:dyDescent="0.25">
      <c r="A145" s="4">
        <f t="shared" si="12"/>
        <v>51</v>
      </c>
      <c r="B145" s="4">
        <f t="shared" si="9"/>
        <v>0.89011791851710809</v>
      </c>
      <c r="C145" s="4">
        <f t="shared" si="10"/>
        <v>3.4395302886334855</v>
      </c>
      <c r="D145" s="4">
        <f t="shared" si="13"/>
        <v>4.2474661732496752</v>
      </c>
      <c r="E145" s="24"/>
    </row>
    <row r="146" spans="1:5" x14ac:dyDescent="0.25">
      <c r="A146" s="4">
        <f t="shared" si="12"/>
        <v>52</v>
      </c>
      <c r="B146" s="4">
        <f t="shared" si="9"/>
        <v>0.90757121103705141</v>
      </c>
      <c r="C146" s="4">
        <f t="shared" si="10"/>
        <v>3.3707558733844971</v>
      </c>
      <c r="D146" s="4">
        <f t="shared" si="13"/>
        <v>4.3143707743041597</v>
      </c>
      <c r="E146" s="24"/>
    </row>
    <row r="147" spans="1:5" x14ac:dyDescent="0.25">
      <c r="A147" s="4">
        <f t="shared" si="12"/>
        <v>53</v>
      </c>
      <c r="B147" s="4">
        <f t="shared" si="9"/>
        <v>0.92502450355699462</v>
      </c>
      <c r="C147" s="4">
        <f t="shared" si="10"/>
        <v>3.300702126303861</v>
      </c>
      <c r="D147" s="4">
        <f t="shared" si="13"/>
        <v>4.3801796644230144</v>
      </c>
    </row>
    <row r="148" spans="1:5" x14ac:dyDescent="0.25">
      <c r="A148" s="4">
        <f t="shared" si="12"/>
        <v>54</v>
      </c>
      <c r="B148" s="4">
        <f t="shared" si="9"/>
        <v>0.94247779607693793</v>
      </c>
      <c r="C148" s="4">
        <f t="shared" si="10"/>
        <v>3.2293861639727419</v>
      </c>
      <c r="D148" s="4">
        <f t="shared" si="13"/>
        <v>4.444868730311839</v>
      </c>
    </row>
    <row r="149" spans="1:5" x14ac:dyDescent="0.25">
      <c r="A149" s="4">
        <f t="shared" si="12"/>
        <v>55</v>
      </c>
      <c r="B149" s="4">
        <f t="shared" si="9"/>
        <v>0.95993108859688125</v>
      </c>
      <c r="C149" s="4">
        <f t="shared" si="10"/>
        <v>3.1568255518311248</v>
      </c>
      <c r="D149" s="4">
        <f t="shared" si="13"/>
        <v>4.5084141194801957</v>
      </c>
    </row>
    <row r="150" spans="1:5" x14ac:dyDescent="0.25">
      <c r="A150" s="4">
        <f t="shared" si="12"/>
        <v>56</v>
      </c>
      <c r="B150" s="4">
        <f t="shared" si="9"/>
        <v>0.97738438111682457</v>
      </c>
      <c r="C150" s="4">
        <f t="shared" si="10"/>
        <v>3.0830383003338038</v>
      </c>
      <c r="D150" s="4">
        <f t="shared" si="13"/>
        <v>4.5707922485047572</v>
      </c>
    </row>
    <row r="151" spans="1:5" x14ac:dyDescent="0.25">
      <c r="A151" s="4">
        <f>$A150+1</f>
        <v>57</v>
      </c>
      <c r="B151" s="4">
        <f t="shared" si="9"/>
        <v>0.99483767363676789</v>
      </c>
      <c r="C151" s="4">
        <f t="shared" si="10"/>
        <v>3.0080428609557983</v>
      </c>
      <c r="D151" s="4">
        <f t="shared" si="13"/>
        <v>4.6319798112384154</v>
      </c>
    </row>
    <row r="152" spans="1:5" x14ac:dyDescent="0.25">
      <c r="A152" s="4">
        <f t="shared" si="12"/>
        <v>58</v>
      </c>
      <c r="B152" s="4">
        <f t="shared" si="9"/>
        <v>1.0122909661567112</v>
      </c>
      <c r="C152" s="4">
        <f t="shared" si="10"/>
        <v>2.9318581220478683</v>
      </c>
      <c r="D152" s="4">
        <f t="shared" si="13"/>
        <v>4.6919537869626549</v>
      </c>
    </row>
    <row r="153" spans="1:5" x14ac:dyDescent="0.25">
      <c r="A153" s="4">
        <f t="shared" si="12"/>
        <v>59</v>
      </c>
      <c r="B153" s="4">
        <f t="shared" si="9"/>
        <v>1.0297442586766545</v>
      </c>
      <c r="C153" s="4">
        <f t="shared" si="10"/>
        <v>2.8545034045429007</v>
      </c>
      <c r="D153" s="4">
        <f t="shared" si="13"/>
        <v>4.7506914484804508</v>
      </c>
    </row>
    <row r="154" spans="1:5" x14ac:dyDescent="0.25">
      <c r="A154" s="4">
        <f t="shared" si="12"/>
        <v>60</v>
      </c>
      <c r="B154" s="4">
        <f t="shared" si="9"/>
        <v>1.0471975511965976</v>
      </c>
      <c r="C154" s="4">
        <f t="shared" si="10"/>
        <v>2.7759984575139653</v>
      </c>
      <c r="D154" s="4">
        <f t="shared" si="13"/>
        <v>4.8081703701470202</v>
      </c>
    </row>
    <row r="155" spans="1:5" x14ac:dyDescent="0.25">
      <c r="A155" s="4">
        <f t="shared" ref="A155:A156" si="14">$A154+1</f>
        <v>61</v>
      </c>
      <c r="B155" s="4">
        <f t="shared" si="9"/>
        <v>1.064650843716541</v>
      </c>
      <c r="C155" s="4">
        <f t="shared" si="10"/>
        <v>2.6963634535848811</v>
      </c>
      <c r="D155" s="4">
        <f t="shared" ref="D155:D156" si="15">$C$92*EXP($D$92*B155)*SIN(B155)</f>
        <v>4.8643684358357078</v>
      </c>
    </row>
    <row r="156" spans="1:5" x14ac:dyDescent="0.25">
      <c r="A156" s="4">
        <f t="shared" si="14"/>
        <v>62</v>
      </c>
      <c r="B156" s="4">
        <f t="shared" si="9"/>
        <v>1.0821041362364843</v>
      </c>
      <c r="C156" s="4">
        <f t="shared" si="10"/>
        <v>2.6156189841942075</v>
      </c>
      <c r="D156" s="4">
        <f t="shared" si="15"/>
        <v>4.9192638468363334</v>
      </c>
    </row>
    <row r="157" spans="1:5" x14ac:dyDescent="0.25">
      <c r="A157" s="4">
        <f t="shared" ref="A157:A184" si="16">$A156+1</f>
        <v>63</v>
      </c>
      <c r="B157" s="4">
        <f t="shared" si="9"/>
        <v>1.0995574287564276</v>
      </c>
      <c r="C157" s="4">
        <f t="shared" si="10"/>
        <v>2.5337860547135906</v>
      </c>
      <c r="D157" s="4">
        <f t="shared" ref="D157:D184" si="17">$C$92*EXP($D$92*B157)*SIN(B157)</f>
        <v>4.9728351296833413</v>
      </c>
    </row>
    <row r="158" spans="1:5" x14ac:dyDescent="0.25">
      <c r="A158" s="4">
        <f t="shared" si="16"/>
        <v>64</v>
      </c>
      <c r="B158" s="4">
        <f t="shared" si="9"/>
        <v>1.1170107212763709</v>
      </c>
      <c r="C158" s="4">
        <f t="shared" si="10"/>
        <v>2.4508860794214797</v>
      </c>
      <c r="D158" s="4">
        <f t="shared" si="17"/>
        <v>5.0250611439110795</v>
      </c>
    </row>
    <row r="159" spans="1:5" x14ac:dyDescent="0.25">
      <c r="A159" s="4">
        <f t="shared" si="16"/>
        <v>65</v>
      </c>
      <c r="B159" s="4">
        <f t="shared" ref="B159:B184" si="18">RADIANS(A159)</f>
        <v>1.1344640137963142</v>
      </c>
      <c r="C159" s="4">
        <f t="shared" ref="C159:C184" si="19">$C$92*EXP($D$92*B159)*COS(B159)</f>
        <v>2.3669408763332282</v>
      </c>
      <c r="D159" s="4">
        <f t="shared" si="17"/>
        <v>5.0759210897335674</v>
      </c>
    </row>
    <row r="160" spans="1:5" x14ac:dyDescent="0.25">
      <c r="A160" s="4">
        <f t="shared" si="16"/>
        <v>66</v>
      </c>
      <c r="B160" s="4">
        <f t="shared" si="18"/>
        <v>1.1519173063162575</v>
      </c>
      <c r="C160" s="4">
        <f t="shared" si="19"/>
        <v>2.2819726618887075</v>
      </c>
      <c r="D160" s="4">
        <f t="shared" si="17"/>
        <v>5.1253945156461294</v>
      </c>
    </row>
    <row r="161" spans="1:4" x14ac:dyDescent="0.25">
      <c r="A161" s="4">
        <f t="shared" si="16"/>
        <v>67</v>
      </c>
      <c r="B161" s="4">
        <f t="shared" si="18"/>
        <v>1.1693705988362009</v>
      </c>
      <c r="C161" s="4">
        <f t="shared" si="19"/>
        <v>2.1960040454985359</v>
      </c>
      <c r="D161" s="4">
        <f t="shared" si="17"/>
        <v>5.173461325946259</v>
      </c>
    </row>
    <row r="162" spans="1:4" x14ac:dyDescent="0.25">
      <c r="A162" s="4">
        <f t="shared" si="16"/>
        <v>68</v>
      </c>
      <c r="B162" s="4">
        <f t="shared" si="18"/>
        <v>1.1868238913561442</v>
      </c>
      <c r="C162" s="4">
        <f t="shared" si="19"/>
        <v>2.1090580239501397</v>
      </c>
      <c r="D162" s="4">
        <f t="shared" si="17"/>
        <v>5.220101788171144</v>
      </c>
    </row>
    <row r="163" spans="1:4" x14ac:dyDescent="0.25">
      <c r="A163" s="4">
        <f t="shared" si="16"/>
        <v>69</v>
      </c>
      <c r="B163" s="4">
        <f t="shared" si="18"/>
        <v>1.2042771838760873</v>
      </c>
      <c r="C163" s="4">
        <f t="shared" si="19"/>
        <v>2.0211579756748566</v>
      </c>
      <c r="D163" s="4">
        <f t="shared" si="17"/>
        <v>5.2652965404492278</v>
      </c>
    </row>
    <row r="164" spans="1:4" x14ac:dyDescent="0.25">
      <c r="A164" s="4">
        <f t="shared" si="16"/>
        <v>70</v>
      </c>
      <c r="B164" s="4">
        <f t="shared" si="18"/>
        <v>1.2217304763960306</v>
      </c>
      <c r="C164" s="4">
        <f t="shared" si="19"/>
        <v>1.9323276548773742</v>
      </c>
      <c r="D164" s="4">
        <f t="shared" si="17"/>
        <v>5.3090265987632881</v>
      </c>
    </row>
    <row r="165" spans="1:4" x14ac:dyDescent="0.25">
      <c r="A165" s="4">
        <f t="shared" si="16"/>
        <v>71</v>
      </c>
      <c r="B165" s="4">
        <f t="shared" si="18"/>
        <v>1.2391837689159739</v>
      </c>
      <c r="C165" s="4">
        <f t="shared" si="19"/>
        <v>1.8425911855288393</v>
      </c>
      <c r="D165" s="4">
        <f t="shared" si="17"/>
        <v>5.3512733641224433</v>
      </c>
    </row>
    <row r="166" spans="1:4" x14ac:dyDescent="0.25">
      <c r="A166" s="4">
        <f t="shared" si="16"/>
        <v>72</v>
      </c>
      <c r="B166" s="4">
        <f t="shared" si="18"/>
        <v>1.2566370614359172</v>
      </c>
      <c r="C166" s="4">
        <f t="shared" si="19"/>
        <v>1.7519730552249893</v>
      </c>
      <c r="D166" s="4">
        <f t="shared" si="17"/>
        <v>5.3920186296405799</v>
      </c>
    </row>
    <row r="167" spans="1:4" x14ac:dyDescent="0.25">
      <c r="A167" s="4">
        <f t="shared" si="16"/>
        <v>73</v>
      </c>
      <c r="B167" s="4">
        <f t="shared" si="18"/>
        <v>1.2740903539558606</v>
      </c>
      <c r="C167" s="4">
        <f t="shared" si="19"/>
        <v>1.6604981089107496</v>
      </c>
      <c r="D167" s="4">
        <f t="shared" si="17"/>
        <v>5.4312445875186883</v>
      </c>
    </row>
    <row r="168" spans="1:4" x14ac:dyDescent="0.25">
      <c r="A168" s="4">
        <f t="shared" si="16"/>
        <v>74</v>
      </c>
      <c r="B168" s="4">
        <f t="shared" si="18"/>
        <v>1.2915436464758039</v>
      </c>
      <c r="C168" s="4">
        <f t="shared" si="19"/>
        <v>1.5681915424727497</v>
      </c>
      <c r="D168" s="4">
        <f t="shared" si="17"/>
        <v>5.4689338359286213</v>
      </c>
    </row>
    <row r="169" spans="1:4" x14ac:dyDescent="0.25">
      <c r="A169" s="4">
        <f t="shared" si="16"/>
        <v>75</v>
      </c>
      <c r="B169" s="4">
        <f t="shared" si="18"/>
        <v>1.3089969389957472</v>
      </c>
      <c r="C169" s="4">
        <f t="shared" si="19"/>
        <v>1.4750788962012811</v>
      </c>
      <c r="D169" s="4">
        <f t="shared" si="17"/>
        <v>5.5050693857957995</v>
      </c>
    </row>
    <row r="170" spans="1:4" x14ac:dyDescent="0.25">
      <c r="A170" s="4">
        <f t="shared" si="16"/>
        <v>76</v>
      </c>
      <c r="B170" s="4">
        <f t="shared" si="18"/>
        <v>1.3264502315156905</v>
      </c>
      <c r="C170" s="4">
        <f t="shared" si="19"/>
        <v>1.3811860481232441</v>
      </c>
      <c r="D170" s="4">
        <f t="shared" si="17"/>
        <v>5.5396346674784303</v>
      </c>
    </row>
    <row r="171" spans="1:4" x14ac:dyDescent="0.25">
      <c r="A171" s="4">
        <f t="shared" si="16"/>
        <v>77</v>
      </c>
      <c r="B171" s="4">
        <f t="shared" si="18"/>
        <v>1.3439035240356338</v>
      </c>
      <c r="C171" s="4">
        <f t="shared" si="19"/>
        <v>1.2865392072076989</v>
      </c>
      <c r="D171" s="4">
        <f t="shared" si="17"/>
        <v>5.5726135373408141</v>
      </c>
    </row>
    <row r="172" spans="1:4" x14ac:dyDescent="0.25">
      <c r="A172" s="4">
        <f t="shared" si="16"/>
        <v>78</v>
      </c>
      <c r="B172" s="4">
        <f t="shared" si="18"/>
        <v>1.3613568165555769</v>
      </c>
      <c r="C172" s="4">
        <f t="shared" si="19"/>
        <v>1.1911649064456631</v>
      </c>
      <c r="D172" s="4">
        <f t="shared" si="17"/>
        <v>5.6039902842183498</v>
      </c>
    </row>
    <row r="173" spans="1:4" x14ac:dyDescent="0.25">
      <c r="A173" s="4">
        <f t="shared" si="16"/>
        <v>79</v>
      </c>
      <c r="B173" s="4">
        <f t="shared" si="18"/>
        <v>1.3788101090755203</v>
      </c>
      <c r="C173" s="4">
        <f t="shared" si="19"/>
        <v>1.0950899958058411</v>
      </c>
      <c r="D173" s="4">
        <f t="shared" si="17"/>
        <v>5.6337496357718475</v>
      </c>
    </row>
    <row r="174" spans="1:4" x14ac:dyDescent="0.25">
      <c r="A174" s="4">
        <f t="shared" si="16"/>
        <v>80</v>
      </c>
      <c r="B174" s="4">
        <f t="shared" si="18"/>
        <v>1.3962634015954636</v>
      </c>
      <c r="C174" s="4">
        <f t="shared" si="19"/>
        <v>0.99834163506804818</v>
      </c>
      <c r="D174" s="4">
        <f t="shared" si="17"/>
        <v>5.6618767647288371</v>
      </c>
    </row>
    <row r="175" spans="1:4" x14ac:dyDescent="0.25">
      <c r="A175" s="4">
        <f t="shared" si="16"/>
        <v>81</v>
      </c>
      <c r="B175" s="4">
        <f t="shared" si="18"/>
        <v>1.4137166941154069</v>
      </c>
      <c r="C175" s="4">
        <f t="shared" si="19"/>
        <v>0.90094728653607681</v>
      </c>
      <c r="D175" s="4">
        <f t="shared" si="17"/>
        <v>5.6883572950095234</v>
      </c>
    </row>
    <row r="176" spans="1:4" x14ac:dyDescent="0.25">
      <c r="A176" s="4">
        <f t="shared" si="16"/>
        <v>82</v>
      </c>
      <c r="B176" s="4">
        <f t="shared" si="18"/>
        <v>1.4311699866353502</v>
      </c>
      <c r="C176" s="4">
        <f t="shared" si="19"/>
        <v>0.80293470763185193</v>
      </c>
      <c r="D176" s="4">
        <f t="shared" si="17"/>
        <v>5.713177307735096</v>
      </c>
    </row>
    <row r="177" spans="1:4" x14ac:dyDescent="0.25">
      <c r="A177" s="4">
        <f t="shared" si="16"/>
        <v>83</v>
      </c>
      <c r="B177" s="4">
        <f t="shared" si="18"/>
        <v>1.4486232791552935</v>
      </c>
      <c r="C177" s="4">
        <f t="shared" si="19"/>
        <v>0.70433194337273963</v>
      </c>
      <c r="D177" s="4">
        <f t="shared" si="17"/>
        <v>5.7363233471161754</v>
      </c>
    </row>
    <row r="178" spans="1:4" x14ac:dyDescent="0.25">
      <c r="A178" s="4">
        <f t="shared" si="16"/>
        <v>84</v>
      </c>
      <c r="B178" s="4">
        <f t="shared" si="18"/>
        <v>1.4660765716752369</v>
      </c>
      <c r="C178" s="4">
        <f t="shared" si="19"/>
        <v>0.60516731873390939</v>
      </c>
      <c r="D178" s="4">
        <f t="shared" si="17"/>
        <v>5.7577824262190971</v>
      </c>
    </row>
    <row r="179" spans="1:4" x14ac:dyDescent="0.25">
      <c r="A179" s="4">
        <f t="shared" si="16"/>
        <v>85</v>
      </c>
      <c r="B179" s="4">
        <f t="shared" si="18"/>
        <v>1.4835298641951802</v>
      </c>
      <c r="C179" s="4">
        <f t="shared" si="19"/>
        <v>0.50546943089771312</v>
      </c>
      <c r="D179" s="4">
        <f t="shared" si="17"/>
        <v>5.7775420326078741</v>
      </c>
    </row>
    <row r="180" spans="1:4" x14ac:dyDescent="0.25">
      <c r="A180" s="4">
        <f t="shared" si="16"/>
        <v>86</v>
      </c>
      <c r="B180" s="4">
        <f t="shared" si="18"/>
        <v>1.5009831567151235</v>
      </c>
      <c r="C180" s="4">
        <f t="shared" si="19"/>
        <v>0.40526714139206726</v>
      </c>
      <c r="D180" s="4">
        <f t="shared" si="17"/>
        <v>5.7955901338596432</v>
      </c>
    </row>
    <row r="181" spans="1:4" x14ac:dyDescent="0.25">
      <c r="A181" s="4">
        <f t="shared" si="16"/>
        <v>87</v>
      </c>
      <c r="B181" s="4">
        <f t="shared" si="18"/>
        <v>1.5184364492350666</v>
      </c>
      <c r="C181" s="4">
        <f t="shared" si="19"/>
        <v>0.30458956811987831</v>
      </c>
      <c r="D181" s="4">
        <f t="shared" si="17"/>
        <v>5.8119151829514859</v>
      </c>
    </row>
    <row r="182" spans="1:4" x14ac:dyDescent="0.25">
      <c r="A182" s="4">
        <f t="shared" si="16"/>
        <v>88</v>
      </c>
      <c r="B182" s="4">
        <f t="shared" si="18"/>
        <v>1.5358897417550099</v>
      </c>
      <c r="C182" s="4">
        <f t="shared" si="19"/>
        <v>0.20346607728157506</v>
      </c>
      <c r="D182" s="4">
        <f t="shared" si="17"/>
        <v>5.8265061235164461</v>
      </c>
    </row>
    <row r="183" spans="1:4" x14ac:dyDescent="0.25">
      <c r="A183" s="4">
        <f t="shared" si="16"/>
        <v>89</v>
      </c>
      <c r="B183" s="4">
        <f t="shared" si="18"/>
        <v>1.5533430342749532</v>
      </c>
      <c r="C183" s="4">
        <f t="shared" si="19"/>
        <v>0.10192627519288791</v>
      </c>
      <c r="D183" s="4">
        <f t="shared" si="17"/>
        <v>5.8393523949667463</v>
      </c>
    </row>
    <row r="184" spans="1:4" x14ac:dyDescent="0.25">
      <c r="A184" s="4">
        <f t="shared" si="16"/>
        <v>90</v>
      </c>
      <c r="B184" s="4">
        <f t="shared" si="18"/>
        <v>1.5707963267948966</v>
      </c>
      <c r="C184" s="4">
        <f t="shared" si="19"/>
        <v>3.5838311752678547E-16</v>
      </c>
      <c r="D184" s="4">
        <f t="shared" si="17"/>
        <v>5.8504439374821091</v>
      </c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x14ac:dyDescent="0.25">
      <c r="A198" s="4"/>
      <c r="B198" s="4"/>
      <c r="C198" s="4"/>
      <c r="D198" s="4"/>
    </row>
    <row r="199" spans="1:4" x14ac:dyDescent="0.25">
      <c r="A199" s="4"/>
      <c r="B199" s="4"/>
      <c r="C199" s="4"/>
      <c r="D199" s="4"/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x14ac:dyDescent="0.25">
      <c r="A206" s="4"/>
      <c r="B206" s="4"/>
      <c r="C206" s="4"/>
      <c r="D206" s="4"/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x14ac:dyDescent="0.25">
      <c r="A217" s="4"/>
      <c r="B217" s="4"/>
      <c r="C217" s="4"/>
      <c r="D217" s="4"/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x14ac:dyDescent="0.25">
      <c r="A229" s="4"/>
      <c r="B229" s="4"/>
      <c r="C229" s="4"/>
      <c r="D229" s="4"/>
    </row>
    <row r="230" spans="1:4" x14ac:dyDescent="0.25">
      <c r="A230" s="4"/>
      <c r="B230" s="4"/>
      <c r="C230" s="4"/>
      <c r="D230" s="4"/>
    </row>
    <row r="231" spans="1:4" x14ac:dyDescent="0.25">
      <c r="A231" s="4"/>
      <c r="B231" s="4"/>
      <c r="C231" s="4"/>
      <c r="D231" s="4"/>
    </row>
    <row r="232" spans="1:4" x14ac:dyDescent="0.25">
      <c r="A232" s="4"/>
      <c r="B232" s="4"/>
      <c r="C232" s="4"/>
      <c r="D232" s="4"/>
    </row>
    <row r="233" spans="1:4" x14ac:dyDescent="0.25">
      <c r="A233" s="4"/>
      <c r="B233" s="4"/>
      <c r="C233" s="4"/>
      <c r="D233" s="4"/>
    </row>
    <row r="234" spans="1:4" x14ac:dyDescent="0.25">
      <c r="A234" s="4"/>
      <c r="B234" s="4"/>
      <c r="C234" s="4"/>
      <c r="D234" s="4"/>
    </row>
    <row r="235" spans="1:4" x14ac:dyDescent="0.25">
      <c r="A235" s="4"/>
      <c r="B235" s="4"/>
      <c r="C235" s="4"/>
      <c r="D235" s="4"/>
    </row>
    <row r="236" spans="1:4" x14ac:dyDescent="0.25">
      <c r="A236" s="4"/>
      <c r="B236" s="4"/>
      <c r="C236" s="4"/>
      <c r="D236" s="4"/>
    </row>
    <row r="237" spans="1:4" x14ac:dyDescent="0.25">
      <c r="A237" s="4"/>
      <c r="B237" s="4"/>
      <c r="C237" s="4"/>
      <c r="D237" s="4"/>
    </row>
    <row r="238" spans="1:4" x14ac:dyDescent="0.25">
      <c r="A238" s="4"/>
      <c r="B238" s="4"/>
      <c r="C238" s="4"/>
      <c r="D238" s="4"/>
    </row>
    <row r="239" spans="1:4" x14ac:dyDescent="0.25">
      <c r="A239" s="4"/>
      <c r="B239" s="4"/>
      <c r="C239" s="4"/>
      <c r="D239" s="4"/>
    </row>
    <row r="240" spans="1:4" x14ac:dyDescent="0.25">
      <c r="A240" s="4"/>
      <c r="B240" s="4"/>
      <c r="C240" s="4"/>
      <c r="D240" s="4"/>
    </row>
    <row r="241" spans="1:4" x14ac:dyDescent="0.25">
      <c r="A241" s="4"/>
      <c r="B241" s="4"/>
      <c r="C241" s="4"/>
      <c r="D241" s="4"/>
    </row>
    <row r="242" spans="1:4" x14ac:dyDescent="0.25">
      <c r="A242" s="4"/>
      <c r="B242" s="4"/>
      <c r="C242" s="4"/>
      <c r="D242" s="4"/>
    </row>
    <row r="243" spans="1:4" x14ac:dyDescent="0.25">
      <c r="A243" s="4"/>
      <c r="B243" s="4"/>
      <c r="C243" s="4"/>
      <c r="D243" s="4"/>
    </row>
    <row r="244" spans="1:4" x14ac:dyDescent="0.25">
      <c r="A244" s="4"/>
      <c r="B244" s="4"/>
      <c r="C244" s="4"/>
      <c r="D244" s="4"/>
    </row>
    <row r="245" spans="1:4" x14ac:dyDescent="0.25">
      <c r="A245" s="4"/>
      <c r="B245" s="4"/>
      <c r="C245" s="4"/>
      <c r="D245" s="4"/>
    </row>
    <row r="246" spans="1:4" x14ac:dyDescent="0.25">
      <c r="A246" s="4"/>
      <c r="B246" s="4"/>
      <c r="C246" s="4"/>
      <c r="D246" s="4"/>
    </row>
    <row r="247" spans="1:4" x14ac:dyDescent="0.25">
      <c r="A247" s="4"/>
      <c r="B247" s="4"/>
      <c r="C247" s="4"/>
      <c r="D247" s="4"/>
    </row>
    <row r="248" spans="1:4" x14ac:dyDescent="0.25">
      <c r="A248" s="4"/>
      <c r="B248" s="4"/>
      <c r="C248" s="4"/>
      <c r="D248" s="4"/>
    </row>
    <row r="249" spans="1:4" x14ac:dyDescent="0.25">
      <c r="A249" s="4"/>
      <c r="B249" s="4"/>
      <c r="C249" s="4"/>
      <c r="D249" s="4"/>
    </row>
    <row r="250" spans="1:4" x14ac:dyDescent="0.25">
      <c r="A250" s="4"/>
      <c r="B250" s="4"/>
      <c r="C250" s="4"/>
      <c r="D250" s="4"/>
    </row>
    <row r="251" spans="1:4" x14ac:dyDescent="0.25">
      <c r="A251" s="4"/>
      <c r="B251" s="4"/>
      <c r="C251" s="4"/>
      <c r="D251" s="4"/>
    </row>
    <row r="252" spans="1:4" x14ac:dyDescent="0.25">
      <c r="A252" s="4"/>
      <c r="B252" s="4"/>
      <c r="C252" s="4"/>
      <c r="D252" s="4"/>
    </row>
    <row r="253" spans="1:4" x14ac:dyDescent="0.25">
      <c r="A253" s="4"/>
      <c r="B253" s="4"/>
      <c r="C253" s="4"/>
      <c r="D253" s="4"/>
    </row>
    <row r="254" spans="1:4" x14ac:dyDescent="0.25">
      <c r="A254" s="4"/>
      <c r="B254" s="4"/>
      <c r="C254" s="4"/>
      <c r="D254" s="4"/>
    </row>
    <row r="255" spans="1:4" x14ac:dyDescent="0.25">
      <c r="A255" s="4"/>
      <c r="B255" s="4"/>
      <c r="C255" s="4"/>
      <c r="D255" s="4"/>
    </row>
    <row r="256" spans="1:4" x14ac:dyDescent="0.25">
      <c r="A256" s="4"/>
      <c r="B256" s="4"/>
      <c r="C256" s="4"/>
      <c r="D256" s="4"/>
    </row>
    <row r="257" spans="1:4" x14ac:dyDescent="0.25">
      <c r="A257" s="4"/>
      <c r="B257" s="4"/>
      <c r="C257" s="4"/>
      <c r="D257" s="4"/>
    </row>
    <row r="258" spans="1:4" x14ac:dyDescent="0.25">
      <c r="A258" s="4"/>
      <c r="B258" s="4"/>
      <c r="C258" s="4"/>
      <c r="D258" s="4"/>
    </row>
    <row r="259" spans="1:4" x14ac:dyDescent="0.25">
      <c r="A259" s="4"/>
      <c r="B259" s="4"/>
      <c r="C259" s="4"/>
      <c r="D259" s="4"/>
    </row>
    <row r="260" spans="1:4" x14ac:dyDescent="0.25">
      <c r="A260" s="4"/>
      <c r="B260" s="4"/>
      <c r="C260" s="4"/>
      <c r="D260" s="4"/>
    </row>
    <row r="261" spans="1:4" x14ac:dyDescent="0.25">
      <c r="A261" s="4"/>
      <c r="B261" s="4"/>
      <c r="C261" s="4"/>
      <c r="D261" s="4"/>
    </row>
    <row r="262" spans="1:4" x14ac:dyDescent="0.25">
      <c r="A262" s="4"/>
      <c r="B262" s="4"/>
      <c r="C262" s="4"/>
      <c r="D262" s="4"/>
    </row>
    <row r="263" spans="1:4" x14ac:dyDescent="0.25">
      <c r="A263" s="4"/>
      <c r="B263" s="4"/>
      <c r="C263" s="4"/>
      <c r="D263" s="4"/>
    </row>
    <row r="264" spans="1:4" x14ac:dyDescent="0.25">
      <c r="A264" s="4"/>
      <c r="B264" s="4"/>
      <c r="C264" s="4"/>
      <c r="D264" s="4"/>
    </row>
    <row r="265" spans="1:4" x14ac:dyDescent="0.25">
      <c r="A265" s="4"/>
      <c r="B265" s="4"/>
      <c r="C265" s="4"/>
      <c r="D265" s="4"/>
    </row>
    <row r="266" spans="1:4" x14ac:dyDescent="0.25">
      <c r="A266" s="4"/>
      <c r="B266" s="4"/>
      <c r="C266" s="4"/>
      <c r="D266" s="4"/>
    </row>
    <row r="267" spans="1:4" x14ac:dyDescent="0.25">
      <c r="A267" s="4"/>
      <c r="B267" s="4"/>
      <c r="C267" s="4"/>
      <c r="D267" s="4"/>
    </row>
    <row r="268" spans="1:4" x14ac:dyDescent="0.25">
      <c r="A268" s="4"/>
      <c r="B268" s="4"/>
      <c r="C268" s="4"/>
      <c r="D268" s="4"/>
    </row>
    <row r="269" spans="1:4" x14ac:dyDescent="0.25">
      <c r="A269" s="4"/>
      <c r="B269" s="4"/>
      <c r="C269" s="4"/>
      <c r="D269" s="4"/>
    </row>
    <row r="270" spans="1:4" x14ac:dyDescent="0.25">
      <c r="A270" s="4"/>
      <c r="B270" s="4"/>
      <c r="C270" s="4"/>
      <c r="D270" s="4"/>
    </row>
    <row r="271" spans="1:4" x14ac:dyDescent="0.25">
      <c r="A271" s="4"/>
      <c r="B271" s="4"/>
      <c r="C271" s="4"/>
      <c r="D271" s="4"/>
    </row>
    <row r="272" spans="1:4" x14ac:dyDescent="0.25">
      <c r="A272" s="4"/>
      <c r="B272" s="4"/>
      <c r="C272" s="4"/>
      <c r="D272" s="4"/>
    </row>
    <row r="273" spans="1:4" x14ac:dyDescent="0.25">
      <c r="A273" s="4"/>
      <c r="B273" s="4"/>
      <c r="C273" s="4"/>
      <c r="D273" s="4"/>
    </row>
    <row r="274" spans="1:4" x14ac:dyDescent="0.25">
      <c r="A274" s="4"/>
      <c r="B274" s="4"/>
      <c r="C274" s="4"/>
      <c r="D274" s="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C220-903C-49EF-9D29-CB1BDF9F747D}">
  <dimension ref="A1:Q49"/>
  <sheetViews>
    <sheetView topLeftCell="A28" workbookViewId="0">
      <selection activeCell="B1" sqref="B1"/>
    </sheetView>
  </sheetViews>
  <sheetFormatPr baseColWidth="10" defaultRowHeight="15" x14ac:dyDescent="0.25"/>
  <cols>
    <col min="1" max="2" width="11.42578125" style="2"/>
    <col min="14" max="15" width="11.42578125" style="2"/>
    <col min="17" max="17" width="11.42578125" style="2"/>
  </cols>
  <sheetData>
    <row r="1" spans="1:17" ht="17.25" x14ac:dyDescent="0.25">
      <c r="A1" s="2" t="s">
        <v>669</v>
      </c>
      <c r="B1" s="2" t="s">
        <v>670</v>
      </c>
      <c r="C1" s="2" t="s">
        <v>649</v>
      </c>
      <c r="N1" s="2" t="s">
        <v>198</v>
      </c>
      <c r="O1" s="2" t="s">
        <v>650</v>
      </c>
      <c r="P1" s="2" t="s">
        <v>651</v>
      </c>
      <c r="Q1" s="2" t="s">
        <v>652</v>
      </c>
    </row>
    <row r="2" spans="1:17" x14ac:dyDescent="0.25">
      <c r="A2" s="2">
        <v>0</v>
      </c>
      <c r="B2" s="2">
        <v>0</v>
      </c>
      <c r="C2" s="2">
        <v>0</v>
      </c>
      <c r="N2" s="2">
        <v>0</v>
      </c>
      <c r="O2" s="2">
        <f>0.5*N2-0.1*N2*N2</f>
        <v>0</v>
      </c>
      <c r="P2" s="2">
        <f>0.6*N2-0.14*N2*N2</f>
        <v>0</v>
      </c>
      <c r="Q2" s="2">
        <f>0.43*POWER(N2,0.66)</f>
        <v>0</v>
      </c>
    </row>
    <row r="3" spans="1:17" x14ac:dyDescent="0.25">
      <c r="A3" s="2">
        <v>0.5</v>
      </c>
      <c r="B3" s="2">
        <v>0.2</v>
      </c>
      <c r="C3" s="2">
        <v>0.3</v>
      </c>
      <c r="N3" s="2">
        <v>0.1</v>
      </c>
      <c r="O3" s="2">
        <f t="shared" ref="O3:O22" si="0">0.5*N3-0.1*N3*N3</f>
        <v>4.9000000000000002E-2</v>
      </c>
      <c r="P3" s="2">
        <f t="shared" ref="P3:P22" si="1">0.6*N3-0.14*N3*N3</f>
        <v>5.8599999999999999E-2</v>
      </c>
      <c r="Q3" s="2">
        <f t="shared" ref="Q3:Q22" si="2">0.43*POWER(N3,0.66)</f>
        <v>9.4073749829830772E-2</v>
      </c>
    </row>
    <row r="4" spans="1:17" x14ac:dyDescent="0.25">
      <c r="A4" s="2">
        <v>1</v>
      </c>
      <c r="B4" s="2">
        <v>0.4</v>
      </c>
      <c r="C4" s="2">
        <v>0.5</v>
      </c>
      <c r="N4" s="2">
        <v>0.2</v>
      </c>
      <c r="O4" s="2">
        <f t="shared" si="0"/>
        <v>9.6000000000000002E-2</v>
      </c>
      <c r="P4" s="2">
        <f t="shared" si="1"/>
        <v>0.1144</v>
      </c>
      <c r="Q4" s="2">
        <f t="shared" si="2"/>
        <v>0.14864429745493329</v>
      </c>
    </row>
    <row r="5" spans="1:17" x14ac:dyDescent="0.25">
      <c r="A5" s="2">
        <v>2</v>
      </c>
      <c r="B5" s="2">
        <v>0.6</v>
      </c>
      <c r="C5" s="2">
        <v>0.7</v>
      </c>
      <c r="N5" s="2">
        <v>0.3</v>
      </c>
      <c r="O5" s="2">
        <f t="shared" si="0"/>
        <v>0.14099999999999999</v>
      </c>
      <c r="P5" s="2">
        <f t="shared" si="1"/>
        <v>0.16739999999999999</v>
      </c>
      <c r="Q5" s="2">
        <f t="shared" si="2"/>
        <v>0.19425333502621323</v>
      </c>
    </row>
    <row r="6" spans="1:17" x14ac:dyDescent="0.25">
      <c r="N6" s="2">
        <v>0.4</v>
      </c>
      <c r="O6" s="2">
        <f t="shared" si="0"/>
        <v>0.184</v>
      </c>
      <c r="P6" s="2">
        <f t="shared" si="1"/>
        <v>0.21759999999999999</v>
      </c>
      <c r="Q6" s="2">
        <f t="shared" si="2"/>
        <v>0.23487027152461112</v>
      </c>
    </row>
    <row r="7" spans="1:17" x14ac:dyDescent="0.25">
      <c r="N7" s="2">
        <v>0.5</v>
      </c>
      <c r="O7" s="2">
        <f t="shared" si="0"/>
        <v>0.22500000000000001</v>
      </c>
      <c r="P7" s="2">
        <f t="shared" si="1"/>
        <v>0.26500000000000001</v>
      </c>
      <c r="Q7" s="2">
        <f t="shared" si="2"/>
        <v>0.2721376677036102</v>
      </c>
    </row>
    <row r="8" spans="1:17" x14ac:dyDescent="0.25">
      <c r="N8" s="2">
        <v>0.6</v>
      </c>
      <c r="O8" s="2">
        <f t="shared" si="0"/>
        <v>0.26400000000000001</v>
      </c>
      <c r="P8" s="2">
        <f t="shared" si="1"/>
        <v>0.30959999999999999</v>
      </c>
      <c r="Q8" s="2">
        <f t="shared" si="2"/>
        <v>0.30693631927589127</v>
      </c>
    </row>
    <row r="9" spans="1:17" x14ac:dyDescent="0.25">
      <c r="N9" s="2">
        <v>0.7</v>
      </c>
      <c r="O9" s="2">
        <f t="shared" si="0"/>
        <v>0.30099999999999999</v>
      </c>
      <c r="P9" s="2">
        <f t="shared" si="1"/>
        <v>0.35139999999999999</v>
      </c>
      <c r="Q9" s="2">
        <f t="shared" si="2"/>
        <v>0.33980765797207385</v>
      </c>
    </row>
    <row r="10" spans="1:17" x14ac:dyDescent="0.25">
      <c r="N10" s="2">
        <v>0.8</v>
      </c>
      <c r="O10" s="2">
        <f t="shared" si="0"/>
        <v>0.33600000000000002</v>
      </c>
      <c r="P10" s="2">
        <f t="shared" si="1"/>
        <v>0.39039999999999997</v>
      </c>
      <c r="Q10" s="2">
        <f t="shared" si="2"/>
        <v>0.37111443486602275</v>
      </c>
    </row>
    <row r="11" spans="1:17" x14ac:dyDescent="0.25">
      <c r="N11" s="2">
        <v>0.9</v>
      </c>
      <c r="O11" s="2">
        <f t="shared" si="0"/>
        <v>0.36899999999999999</v>
      </c>
      <c r="P11" s="2">
        <f t="shared" si="1"/>
        <v>0.42659999999999998</v>
      </c>
      <c r="Q11" s="2">
        <f t="shared" si="2"/>
        <v>0.40111463864323066</v>
      </c>
    </row>
    <row r="12" spans="1:17" x14ac:dyDescent="0.25">
      <c r="N12" s="2">
        <v>1</v>
      </c>
      <c r="O12" s="2">
        <f t="shared" si="0"/>
        <v>0.4</v>
      </c>
      <c r="P12" s="2">
        <f t="shared" si="1"/>
        <v>0.45999999999999996</v>
      </c>
      <c r="Q12" s="2">
        <f t="shared" si="2"/>
        <v>0.43</v>
      </c>
    </row>
    <row r="13" spans="1:17" x14ac:dyDescent="0.25">
      <c r="N13" s="2">
        <v>1.1000000000000001</v>
      </c>
      <c r="O13" s="2">
        <f t="shared" si="0"/>
        <v>0.42900000000000005</v>
      </c>
      <c r="P13" s="2">
        <f t="shared" si="1"/>
        <v>0.49059999999999998</v>
      </c>
      <c r="Q13" s="2">
        <f t="shared" si="2"/>
        <v>0.45791790776389296</v>
      </c>
    </row>
    <row r="14" spans="1:17" x14ac:dyDescent="0.25">
      <c r="N14" s="2">
        <v>1.2</v>
      </c>
      <c r="O14" s="2">
        <f t="shared" si="0"/>
        <v>0.45599999999999996</v>
      </c>
      <c r="P14" s="2">
        <f t="shared" si="1"/>
        <v>0.51839999999999997</v>
      </c>
      <c r="Q14" s="2">
        <f t="shared" si="2"/>
        <v>0.48498474467848296</v>
      </c>
    </row>
    <row r="15" spans="1:17" x14ac:dyDescent="0.25">
      <c r="N15" s="2">
        <v>1.3</v>
      </c>
      <c r="O15" s="2">
        <f t="shared" si="0"/>
        <v>0.48099999999999998</v>
      </c>
      <c r="P15" s="2">
        <f t="shared" si="1"/>
        <v>0.54339999999999999</v>
      </c>
      <c r="Q15" s="2">
        <f t="shared" si="2"/>
        <v>0.51129443767435245</v>
      </c>
    </row>
    <row r="16" spans="1:17" x14ac:dyDescent="0.25">
      <c r="N16" s="2">
        <v>1.4</v>
      </c>
      <c r="O16" s="2">
        <f t="shared" si="0"/>
        <v>0.504</v>
      </c>
      <c r="P16" s="2">
        <f t="shared" si="1"/>
        <v>0.56559999999999999</v>
      </c>
      <c r="Q16" s="2">
        <f t="shared" si="2"/>
        <v>0.53692417577095797</v>
      </c>
    </row>
    <row r="17" spans="14:17" x14ac:dyDescent="0.25">
      <c r="N17" s="2">
        <v>1.5</v>
      </c>
      <c r="O17" s="2">
        <f t="shared" si="0"/>
        <v>0.52499999999999991</v>
      </c>
      <c r="P17" s="2">
        <f t="shared" si="1"/>
        <v>0.58499999999999985</v>
      </c>
      <c r="Q17" s="2">
        <f t="shared" si="2"/>
        <v>0.56193836892125915</v>
      </c>
    </row>
    <row r="18" spans="14:17" x14ac:dyDescent="0.25">
      <c r="N18" s="2">
        <v>1.6</v>
      </c>
      <c r="O18" s="2">
        <f t="shared" si="0"/>
        <v>0.54400000000000004</v>
      </c>
      <c r="P18" s="2">
        <f t="shared" si="1"/>
        <v>0.60159999999999991</v>
      </c>
      <c r="Q18" s="2">
        <f t="shared" si="2"/>
        <v>0.5863914699459768</v>
      </c>
    </row>
    <row r="19" spans="14:17" x14ac:dyDescent="0.25">
      <c r="N19" s="2">
        <v>1.7</v>
      </c>
      <c r="O19" s="2">
        <f t="shared" si="0"/>
        <v>0.56099999999999994</v>
      </c>
      <c r="P19" s="2">
        <f t="shared" si="1"/>
        <v>0.61539999999999995</v>
      </c>
      <c r="Q19" s="2">
        <f t="shared" si="2"/>
        <v>0.61033003655486417</v>
      </c>
    </row>
    <row r="20" spans="14:17" x14ac:dyDescent="0.25">
      <c r="N20" s="2">
        <v>1.8</v>
      </c>
      <c r="O20" s="2">
        <f t="shared" si="0"/>
        <v>0.57599999999999996</v>
      </c>
      <c r="P20" s="2">
        <f t="shared" si="1"/>
        <v>0.62639999999999996</v>
      </c>
      <c r="Q20" s="2">
        <f t="shared" si="2"/>
        <v>0.63379427064260496</v>
      </c>
    </row>
    <row r="21" spans="14:17" x14ac:dyDescent="0.25">
      <c r="N21" s="2">
        <v>1.9</v>
      </c>
      <c r="O21" s="2">
        <f t="shared" si="0"/>
        <v>0.58899999999999997</v>
      </c>
      <c r="P21" s="2">
        <f t="shared" si="1"/>
        <v>0.63459999999999994</v>
      </c>
      <c r="Q21" s="2">
        <f t="shared" si="2"/>
        <v>0.65681918897024372</v>
      </c>
    </row>
    <row r="22" spans="14:17" x14ac:dyDescent="0.25">
      <c r="N22" s="2">
        <v>2</v>
      </c>
      <c r="O22" s="2">
        <f t="shared" si="0"/>
        <v>0.6</v>
      </c>
      <c r="P22" s="2">
        <f t="shared" si="1"/>
        <v>0.6399999999999999</v>
      </c>
      <c r="Q22" s="2">
        <f t="shared" si="2"/>
        <v>0.6794355282025043</v>
      </c>
    </row>
    <row r="35" spans="12:15" x14ac:dyDescent="0.25">
      <c r="M35" s="54" t="s">
        <v>657</v>
      </c>
      <c r="N35" s="72"/>
      <c r="O35" s="72"/>
    </row>
    <row r="37" spans="12:15" x14ac:dyDescent="0.25">
      <c r="L37" s="2" t="s">
        <v>392</v>
      </c>
      <c r="M37" s="2">
        <v>0.5</v>
      </c>
      <c r="N37" s="2">
        <v>1</v>
      </c>
      <c r="O37" s="2">
        <v>2</v>
      </c>
    </row>
    <row r="38" spans="12:15" x14ac:dyDescent="0.25">
      <c r="L38" s="2" t="s">
        <v>3</v>
      </c>
      <c r="M38" s="2" t="s">
        <v>389</v>
      </c>
      <c r="N38" s="2" t="s">
        <v>389</v>
      </c>
      <c r="O38" s="2" t="s">
        <v>389</v>
      </c>
    </row>
    <row r="39" spans="12:15" x14ac:dyDescent="0.25">
      <c r="L39" s="2">
        <v>0</v>
      </c>
      <c r="M39" s="4">
        <f t="shared" ref="M39:O43" si="3">0.25-0.4*$L39+0.4*POWER(M$37,0.66)</f>
        <v>0.50315131879405595</v>
      </c>
      <c r="N39" s="4">
        <f t="shared" si="3"/>
        <v>0.65</v>
      </c>
      <c r="O39" s="4">
        <f t="shared" si="3"/>
        <v>0.88203304949070171</v>
      </c>
    </row>
    <row r="40" spans="12:15" x14ac:dyDescent="0.25">
      <c r="L40" s="2">
        <v>0.2</v>
      </c>
      <c r="M40" s="4">
        <f t="shared" si="3"/>
        <v>0.42315131879405599</v>
      </c>
      <c r="N40" s="4">
        <f t="shared" si="3"/>
        <v>0.57000000000000006</v>
      </c>
      <c r="O40" s="4">
        <f t="shared" si="3"/>
        <v>0.80203304949070175</v>
      </c>
    </row>
    <row r="41" spans="12:15" x14ac:dyDescent="0.25">
      <c r="L41" s="2">
        <v>0.4</v>
      </c>
      <c r="M41" s="4">
        <f t="shared" si="3"/>
        <v>0.34315131879405597</v>
      </c>
      <c r="N41" s="4">
        <f t="shared" si="3"/>
        <v>0.49</v>
      </c>
      <c r="O41" s="4">
        <f t="shared" si="3"/>
        <v>0.72203304949070168</v>
      </c>
    </row>
    <row r="42" spans="12:15" x14ac:dyDescent="0.25">
      <c r="L42" s="2">
        <v>0.6</v>
      </c>
      <c r="M42" s="4">
        <f t="shared" si="3"/>
        <v>0.26315131879405601</v>
      </c>
      <c r="N42" s="4">
        <f t="shared" si="3"/>
        <v>0.41000000000000003</v>
      </c>
      <c r="O42" s="4">
        <f t="shared" si="3"/>
        <v>0.64203304949070172</v>
      </c>
    </row>
    <row r="43" spans="12:15" x14ac:dyDescent="0.25">
      <c r="L43" s="2">
        <v>0.8</v>
      </c>
      <c r="M43" s="4">
        <f t="shared" si="3"/>
        <v>0.18315131879405594</v>
      </c>
      <c r="N43" s="4">
        <f t="shared" si="3"/>
        <v>0.32999999999999996</v>
      </c>
      <c r="O43" s="4">
        <f t="shared" si="3"/>
        <v>0.56203304949070165</v>
      </c>
    </row>
    <row r="47" spans="12:15" x14ac:dyDescent="0.25">
      <c r="L47" t="s">
        <v>654</v>
      </c>
    </row>
    <row r="49" spans="12:12" x14ac:dyDescent="0.25">
      <c r="L49" t="s">
        <v>653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ALL</vt:lpstr>
      <vt:lpstr>FIG</vt:lpstr>
      <vt:lpstr>Nat. Tombolos</vt:lpstr>
      <vt:lpstr>Nat. Salients</vt:lpstr>
      <vt:lpstr>Detached BW</vt:lpstr>
      <vt:lpstr>Rosen tests</vt:lpstr>
      <vt:lpstr>Gauss</vt:lpstr>
      <vt:lpstr>Salient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2020-05-18T08:19:08Z</dcterms:created>
  <dcterms:modified xsi:type="dcterms:W3CDTF">2024-04-12T11:40:54Z</dcterms:modified>
</cp:coreProperties>
</file>