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4" documentId="8_{EC06F49E-450F-4902-ADB7-8DDDADAB46F1}" xr6:coauthVersionLast="45" xr6:coauthVersionMax="45" xr10:uidLastSave="{18DBDBE3-D9E0-48C9-AE7C-3D51F2AADA43}"/>
  <bookViews>
    <workbookView xWindow="4740" yWindow="1125" windowWidth="20955" windowHeight="13140" activeTab="1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D4" i="6"/>
  <c r="E4" i="6" s="1"/>
  <c r="C4" i="6"/>
  <c r="B4" i="6"/>
  <c r="D3" i="6"/>
  <c r="C3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B52" i="11" l="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I15" i="11"/>
  <c r="I14" i="11" s="1"/>
  <c r="F62" i="10"/>
  <c r="B36" i="12" s="1"/>
  <c r="B68" i="10"/>
  <c r="C68" i="10" s="1"/>
  <c r="E2" i="6"/>
  <c r="C2" i="6"/>
  <c r="E15" i="11"/>
  <c r="I15" i="10"/>
  <c r="I14" i="10" s="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F67" i="11"/>
  <c r="B41" i="13" s="1"/>
  <c r="C67" i="1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F70" i="11" l="1"/>
  <c r="B44" i="13" s="1"/>
  <c r="B28" i="13"/>
  <c r="K41" i="13"/>
  <c r="E41" i="13"/>
  <c r="L41" i="13"/>
  <c r="D41" i="13"/>
  <c r="I41" i="13"/>
  <c r="J41" i="13"/>
  <c r="H41" i="13"/>
  <c r="G41" i="13"/>
  <c r="F41" i="13"/>
  <c r="J31" i="13"/>
  <c r="I31" i="13"/>
  <c r="F31" i="13"/>
  <c r="D31" i="13"/>
  <c r="L31" i="13"/>
  <c r="K31" i="13"/>
  <c r="H31" i="13"/>
  <c r="G31" i="13"/>
  <c r="E31" i="13"/>
  <c r="G42" i="13"/>
  <c r="F42" i="13"/>
  <c r="L42" i="13"/>
  <c r="K42" i="13"/>
  <c r="E42" i="13"/>
  <c r="D42" i="13"/>
  <c r="H42" i="13"/>
  <c r="J42" i="13"/>
  <c r="I42" i="13"/>
  <c r="J16" i="13"/>
  <c r="I16" i="13"/>
  <c r="H16" i="13"/>
  <c r="G16" i="13"/>
  <c r="F16" i="13"/>
  <c r="L16" i="13"/>
  <c r="E16" i="13"/>
  <c r="D16" i="13"/>
  <c r="K16" i="13"/>
  <c r="I35" i="13"/>
  <c r="G35" i="13"/>
  <c r="E35" i="13"/>
  <c r="F35" i="13"/>
  <c r="K35" i="13"/>
  <c r="D35" i="13"/>
  <c r="H35" i="13"/>
  <c r="L35" i="13"/>
  <c r="J35" i="13"/>
  <c r="D30" i="13"/>
  <c r="H30" i="13"/>
  <c r="K30" i="13"/>
  <c r="I30" i="13"/>
  <c r="J30" i="13"/>
  <c r="L30" i="13"/>
  <c r="E30" i="13"/>
  <c r="F30" i="13"/>
  <c r="G30" i="13"/>
  <c r="I29" i="13"/>
  <c r="L29" i="13"/>
  <c r="K29" i="13"/>
  <c r="J29" i="13"/>
  <c r="F29" i="13"/>
  <c r="H29" i="13"/>
  <c r="G29" i="13"/>
  <c r="E29" i="13"/>
  <c r="D29" i="13"/>
  <c r="E12" i="13"/>
  <c r="J12" i="13"/>
  <c r="F12" i="13"/>
  <c r="K12" i="13"/>
  <c r="I12" i="13"/>
  <c r="L12" i="13"/>
  <c r="D12" i="13"/>
  <c r="G12" i="13"/>
  <c r="H12" i="13"/>
  <c r="E26" i="13"/>
  <c r="D26" i="13"/>
  <c r="K26" i="13"/>
  <c r="F26" i="13"/>
  <c r="G26" i="13"/>
  <c r="L26" i="13"/>
  <c r="I26" i="13"/>
  <c r="J26" i="13"/>
  <c r="H26" i="13"/>
  <c r="L25" i="13"/>
  <c r="K25" i="13"/>
  <c r="J25" i="13"/>
  <c r="D25" i="13"/>
  <c r="E25" i="13"/>
  <c r="F25" i="13"/>
  <c r="H25" i="13"/>
  <c r="I25" i="13"/>
  <c r="G25" i="13"/>
  <c r="J43" i="13"/>
  <c r="E43" i="13"/>
  <c r="L43" i="13"/>
  <c r="D43" i="13"/>
  <c r="I43" i="13"/>
  <c r="K43" i="13"/>
  <c r="H43" i="13"/>
  <c r="G43" i="13"/>
  <c r="F43" i="13"/>
  <c r="F13" i="13"/>
  <c r="E13" i="13"/>
  <c r="D13" i="13"/>
  <c r="K13" i="13"/>
  <c r="J13" i="13"/>
  <c r="H13" i="13"/>
  <c r="G13" i="13"/>
  <c r="L13" i="13"/>
  <c r="I13" i="13"/>
  <c r="G40" i="13"/>
  <c r="F40" i="13"/>
  <c r="E40" i="13"/>
  <c r="L40" i="13"/>
  <c r="J40" i="13"/>
  <c r="D40" i="13"/>
  <c r="H40" i="13"/>
  <c r="I40" i="13"/>
  <c r="K40" i="13"/>
  <c r="L37" i="13"/>
  <c r="K37" i="13"/>
  <c r="J37" i="13"/>
  <c r="I37" i="13"/>
  <c r="F37" i="13"/>
  <c r="G37" i="13"/>
  <c r="E37" i="13"/>
  <c r="D37" i="13"/>
  <c r="H37" i="13"/>
  <c r="K23" i="13"/>
  <c r="E23" i="13"/>
  <c r="J23" i="13"/>
  <c r="I23" i="13"/>
  <c r="F23" i="13"/>
  <c r="D23" i="13"/>
  <c r="H23" i="13"/>
  <c r="G23" i="13"/>
  <c r="L23" i="13"/>
  <c r="I39" i="13"/>
  <c r="F39" i="13"/>
  <c r="K39" i="13"/>
  <c r="J39" i="13"/>
  <c r="E39" i="13"/>
  <c r="L39" i="13"/>
  <c r="D39" i="13"/>
  <c r="G39" i="13"/>
  <c r="H39" i="13"/>
  <c r="H19" i="13"/>
  <c r="G19" i="13"/>
  <c r="L19" i="13"/>
  <c r="I19" i="13"/>
  <c r="D19" i="13"/>
  <c r="K19" i="13"/>
  <c r="F19" i="13"/>
  <c r="J19" i="13"/>
  <c r="E19" i="13"/>
  <c r="J22" i="13"/>
  <c r="E22" i="13"/>
  <c r="H22" i="13"/>
  <c r="G22" i="13"/>
  <c r="F22" i="13"/>
  <c r="L22" i="13"/>
  <c r="I22" i="13"/>
  <c r="D22" i="13"/>
  <c r="K22" i="13"/>
  <c r="G32" i="13"/>
  <c r="H32" i="13"/>
  <c r="E32" i="13"/>
  <c r="J32" i="13"/>
  <c r="D32" i="13"/>
  <c r="K32" i="13"/>
  <c r="I32" i="13"/>
  <c r="F32" i="13"/>
  <c r="L32" i="13"/>
  <c r="E14" i="13"/>
  <c r="H14" i="13"/>
  <c r="F14" i="13"/>
  <c r="J14" i="13"/>
  <c r="G14" i="13"/>
  <c r="K14" i="13"/>
  <c r="I14" i="13"/>
  <c r="L14" i="13"/>
  <c r="D14" i="13"/>
  <c r="I24" i="13"/>
  <c r="J24" i="13"/>
  <c r="H24" i="13"/>
  <c r="G24" i="13"/>
  <c r="F24" i="13"/>
  <c r="E24" i="13"/>
  <c r="L24" i="13"/>
  <c r="D24" i="13"/>
  <c r="K24" i="13"/>
  <c r="J38" i="13"/>
  <c r="L38" i="13"/>
  <c r="F38" i="13"/>
  <c r="D38" i="13"/>
  <c r="K38" i="13"/>
  <c r="H38" i="13"/>
  <c r="I38" i="13"/>
  <c r="G38" i="13"/>
  <c r="E38" i="13"/>
  <c r="E21" i="13"/>
  <c r="F21" i="13"/>
  <c r="D21" i="13"/>
  <c r="K21" i="13"/>
  <c r="J21" i="13"/>
  <c r="L21" i="13"/>
  <c r="I21" i="13"/>
  <c r="G21" i="13"/>
  <c r="H21" i="13"/>
  <c r="G36" i="13"/>
  <c r="F36" i="13"/>
  <c r="E36" i="13"/>
  <c r="J36" i="13"/>
  <c r="L36" i="13"/>
  <c r="D36" i="13"/>
  <c r="I36" i="13"/>
  <c r="H36" i="13"/>
  <c r="K36" i="13"/>
  <c r="E20" i="13"/>
  <c r="L20" i="13"/>
  <c r="I20" i="13"/>
  <c r="D20" i="13"/>
  <c r="F20" i="13"/>
  <c r="G20" i="13"/>
  <c r="K20" i="13"/>
  <c r="J20" i="13"/>
  <c r="H20" i="13"/>
  <c r="D15" i="13"/>
  <c r="K15" i="13"/>
  <c r="J15" i="13"/>
  <c r="I15" i="13"/>
  <c r="F15" i="13"/>
  <c r="E15" i="13"/>
  <c r="H15" i="13"/>
  <c r="G15" i="13"/>
  <c r="L15" i="13"/>
  <c r="D27" i="13"/>
  <c r="G27" i="13"/>
  <c r="E27" i="13"/>
  <c r="J27" i="13"/>
  <c r="L27" i="13"/>
  <c r="K27" i="13"/>
  <c r="F27" i="13"/>
  <c r="I27" i="13"/>
  <c r="H27" i="13"/>
  <c r="J34" i="13"/>
  <c r="H34" i="13"/>
  <c r="G34" i="13"/>
  <c r="F34" i="13"/>
  <c r="E34" i="13"/>
  <c r="D34" i="13"/>
  <c r="K34" i="13"/>
  <c r="I34" i="13"/>
  <c r="L34" i="13"/>
  <c r="J18" i="13"/>
  <c r="E18" i="13"/>
  <c r="D18" i="13"/>
  <c r="G18" i="13"/>
  <c r="I18" i="13"/>
  <c r="K18" i="13"/>
  <c r="F18" i="13"/>
  <c r="H18" i="13"/>
  <c r="L18" i="13"/>
  <c r="D33" i="13"/>
  <c r="L33" i="13"/>
  <c r="F33" i="13"/>
  <c r="H33" i="13"/>
  <c r="G33" i="13"/>
  <c r="J33" i="13"/>
  <c r="E33" i="13"/>
  <c r="I33" i="13"/>
  <c r="K33" i="13"/>
  <c r="K17" i="13"/>
  <c r="J17" i="13"/>
  <c r="D17" i="13"/>
  <c r="F17" i="13"/>
  <c r="L17" i="13"/>
  <c r="H17" i="13"/>
  <c r="G17" i="13"/>
  <c r="E17" i="13"/>
  <c r="I17" i="13"/>
  <c r="E11" i="13"/>
  <c r="K11" i="13"/>
  <c r="D11" i="13"/>
  <c r="J11" i="13"/>
  <c r="H11" i="13"/>
  <c r="I11" i="13"/>
  <c r="G11" i="13"/>
  <c r="L11" i="13"/>
  <c r="F11" i="13"/>
  <c r="I7" i="13"/>
  <c r="K7" i="13"/>
  <c r="F7" i="13"/>
  <c r="J7" i="13"/>
  <c r="G7" i="13"/>
  <c r="D7" i="13"/>
  <c r="L7" i="13"/>
  <c r="E7" i="13"/>
  <c r="H7" i="13"/>
  <c r="F8" i="13"/>
  <c r="E8" i="13"/>
  <c r="H8" i="13"/>
  <c r="G8" i="13"/>
  <c r="D8" i="13"/>
  <c r="I8" i="13"/>
  <c r="K8" i="13"/>
  <c r="L8" i="13"/>
  <c r="J8" i="13"/>
  <c r="G10" i="13"/>
  <c r="H10" i="13"/>
  <c r="F10" i="13"/>
  <c r="E10" i="13"/>
  <c r="D10" i="13"/>
  <c r="I10" i="13"/>
  <c r="K10" i="13"/>
  <c r="L10" i="13"/>
  <c r="J10" i="13"/>
  <c r="I5" i="13"/>
  <c r="J5" i="13"/>
  <c r="K5" i="13"/>
  <c r="D5" i="13"/>
  <c r="G5" i="13"/>
  <c r="L5" i="13"/>
  <c r="H5" i="13"/>
  <c r="F5" i="13"/>
  <c r="E5" i="13"/>
  <c r="I9" i="13"/>
  <c r="K9" i="13"/>
  <c r="L9" i="13"/>
  <c r="H9" i="13"/>
  <c r="J9" i="13"/>
  <c r="F9" i="13"/>
  <c r="E9" i="13"/>
  <c r="G9" i="13"/>
  <c r="D9" i="13"/>
  <c r="G6" i="13"/>
  <c r="H6" i="13"/>
  <c r="F6" i="13"/>
  <c r="L6" i="13"/>
  <c r="E6" i="13"/>
  <c r="D6" i="13"/>
  <c r="K6" i="13"/>
  <c r="I6" i="13"/>
  <c r="J6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E62" i="10"/>
  <c r="D62" i="10"/>
  <c r="A36" i="12" s="1"/>
  <c r="C69" i="10"/>
  <c r="D70" i="10" s="1"/>
  <c r="A44" i="12" s="1"/>
  <c r="E58" i="10"/>
  <c r="D58" i="10"/>
  <c r="A32" i="12" s="1"/>
  <c r="C53" i="10"/>
  <c r="E54" i="10" s="1"/>
  <c r="C41" i="10"/>
  <c r="D42" i="10" s="1"/>
  <c r="A16" i="12" s="1"/>
  <c r="C39" i="10"/>
  <c r="E40" i="10" s="1"/>
  <c r="C33" i="10"/>
  <c r="E34" i="10" s="1"/>
  <c r="E38" i="10"/>
  <c r="D38" i="10"/>
  <c r="A12" i="12" s="1"/>
  <c r="C49" i="10"/>
  <c r="D50" i="10" s="1"/>
  <c r="A24" i="12" s="1"/>
  <c r="E64" i="10"/>
  <c r="D64" i="10"/>
  <c r="A38" i="12" s="1"/>
  <c r="C45" i="10"/>
  <c r="D46" i="10" s="1"/>
  <c r="A20" i="12" s="1"/>
  <c r="C67" i="10"/>
  <c r="D68" i="10" s="1"/>
  <c r="A42" i="12" s="1"/>
  <c r="C35" i="10"/>
  <c r="E36" i="10" s="1"/>
  <c r="C59" i="10"/>
  <c r="E60" i="10" s="1"/>
  <c r="E48" i="10"/>
  <c r="D48" i="10"/>
  <c r="A22" i="12" s="1"/>
  <c r="C43" i="10"/>
  <c r="D44" i="10" s="1"/>
  <c r="A18" i="12" s="1"/>
  <c r="E32" i="10"/>
  <c r="D32" i="10"/>
  <c r="A6" i="12" s="1"/>
  <c r="D65" i="11" l="1"/>
  <c r="A39" i="13" s="1"/>
  <c r="A40" i="13"/>
  <c r="D39" i="11"/>
  <c r="A13" i="13" s="1"/>
  <c r="A14" i="13"/>
  <c r="D63" i="11"/>
  <c r="A37" i="13" s="1"/>
  <c r="A38" i="13"/>
  <c r="D49" i="11"/>
  <c r="A23" i="13" s="1"/>
  <c r="A24" i="13"/>
  <c r="D55" i="11"/>
  <c r="A29" i="13" s="1"/>
  <c r="A30" i="13"/>
  <c r="D45" i="11"/>
  <c r="A19" i="13" s="1"/>
  <c r="A20" i="13"/>
  <c r="D61" i="11"/>
  <c r="A35" i="13" s="1"/>
  <c r="A36" i="13"/>
  <c r="G28" i="13"/>
  <c r="F28" i="13"/>
  <c r="E28" i="13"/>
  <c r="J28" i="13"/>
  <c r="H28" i="13"/>
  <c r="L28" i="13"/>
  <c r="D28" i="13"/>
  <c r="K28" i="13"/>
  <c r="I28" i="13"/>
  <c r="D41" i="11"/>
  <c r="A15" i="13" s="1"/>
  <c r="A16" i="13"/>
  <c r="D51" i="11"/>
  <c r="A25" i="13" s="1"/>
  <c r="A26" i="13"/>
  <c r="D67" i="11"/>
  <c r="A41" i="13" s="1"/>
  <c r="A42" i="13"/>
  <c r="D59" i="11"/>
  <c r="A33" i="13" s="1"/>
  <c r="A34" i="13"/>
  <c r="L44" i="13"/>
  <c r="F44" i="13"/>
  <c r="G44" i="13"/>
  <c r="I44" i="13"/>
  <c r="K44" i="13"/>
  <c r="E44" i="13"/>
  <c r="D44" i="13"/>
  <c r="H44" i="13"/>
  <c r="J44" i="13"/>
  <c r="D35" i="11"/>
  <c r="A9" i="13" s="1"/>
  <c r="A10" i="13"/>
  <c r="D33" i="11"/>
  <c r="A7" i="13" s="1"/>
  <c r="A8" i="13"/>
  <c r="M8" i="13" s="1"/>
  <c r="D4" i="13"/>
  <c r="K4" i="13"/>
  <c r="F4" i="13"/>
  <c r="L4" i="13"/>
  <c r="E4" i="13"/>
  <c r="I4" i="13"/>
  <c r="H4" i="13"/>
  <c r="G4" i="13"/>
  <c r="J4" i="13"/>
  <c r="D69" i="11"/>
  <c r="A43" i="13" s="1"/>
  <c r="A44" i="13"/>
  <c r="D29" i="11"/>
  <c r="A4" i="13"/>
  <c r="D47" i="10"/>
  <c r="D57" i="10"/>
  <c r="D49" i="10"/>
  <c r="D37" i="10"/>
  <c r="D61" i="10"/>
  <c r="D67" i="10"/>
  <c r="D45" i="10"/>
  <c r="D55" i="10"/>
  <c r="E46" i="10"/>
  <c r="D41" i="10"/>
  <c r="D43" i="10"/>
  <c r="D63" i="10"/>
  <c r="D31" i="10"/>
  <c r="A5" i="12" s="1"/>
  <c r="D69" i="10"/>
  <c r="A43" i="12" s="1"/>
  <c r="D29" i="10"/>
  <c r="E50" i="10"/>
  <c r="E49" i="10" s="1"/>
  <c r="D52" i="10"/>
  <c r="A26" i="12" s="1"/>
  <c r="E44" i="10"/>
  <c r="E43" i="10" s="1"/>
  <c r="D58" i="11"/>
  <c r="E50" i="11"/>
  <c r="E49" i="11" s="1"/>
  <c r="E68" i="10"/>
  <c r="E67" i="10" s="1"/>
  <c r="D34" i="10"/>
  <c r="A8" i="12" s="1"/>
  <c r="E42" i="10"/>
  <c r="E41" i="10" s="1"/>
  <c r="D60" i="10"/>
  <c r="A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E57" i="10"/>
  <c r="D54" i="10"/>
  <c r="A28" i="12" s="1"/>
  <c r="D66" i="10"/>
  <c r="A40" i="12" s="1"/>
  <c r="E63" i="10"/>
  <c r="E31" i="10"/>
  <c r="E33" i="10"/>
  <c r="E47" i="10"/>
  <c r="D36" i="10"/>
  <c r="A10" i="12" s="1"/>
  <c r="E45" i="10"/>
  <c r="E61" i="10"/>
  <c r="A11" i="12" l="1"/>
  <c r="A23" i="12"/>
  <c r="A19" i="12"/>
  <c r="A37" i="12"/>
  <c r="A17" i="12"/>
  <c r="A41" i="12"/>
  <c r="A31" i="12"/>
  <c r="A29" i="12"/>
  <c r="A15" i="12"/>
  <c r="A35" i="12"/>
  <c r="A21" i="12"/>
  <c r="T12" i="13"/>
  <c r="T20" i="13"/>
  <c r="T28" i="13"/>
  <c r="T36" i="13"/>
  <c r="T44" i="13"/>
  <c r="T15" i="13"/>
  <c r="T16" i="13"/>
  <c r="T17" i="13"/>
  <c r="T18" i="13"/>
  <c r="T34" i="13"/>
  <c r="T27" i="13"/>
  <c r="T7" i="13"/>
  <c r="T13" i="13"/>
  <c r="T21" i="13"/>
  <c r="T29" i="13"/>
  <c r="T37" i="13"/>
  <c r="T4" i="13"/>
  <c r="T23" i="13"/>
  <c r="T39" i="13"/>
  <c r="T8" i="13"/>
  <c r="T40" i="13"/>
  <c r="T9" i="13"/>
  <c r="T41" i="13"/>
  <c r="T10" i="13"/>
  <c r="T42" i="13"/>
  <c r="T19" i="13"/>
  <c r="T5" i="13"/>
  <c r="T14" i="13"/>
  <c r="T22" i="13"/>
  <c r="T30" i="13"/>
  <c r="T38" i="13"/>
  <c r="T6" i="13"/>
  <c r="T31" i="13"/>
  <c r="T24" i="13"/>
  <c r="T32" i="13"/>
  <c r="T25" i="13"/>
  <c r="T33" i="13"/>
  <c r="T26" i="13"/>
  <c r="T11" i="13"/>
  <c r="T35" i="13"/>
  <c r="T43" i="13"/>
  <c r="D47" i="11"/>
  <c r="A21" i="13" s="1"/>
  <c r="A22" i="13"/>
  <c r="D53" i="11"/>
  <c r="A27" i="13" s="1"/>
  <c r="A28" i="13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A32" i="13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A18" i="13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A12" i="13"/>
  <c r="P8" i="13"/>
  <c r="O8" i="13"/>
  <c r="N8" i="13"/>
  <c r="S8" i="13"/>
  <c r="R8" i="13"/>
  <c r="Q8" i="13"/>
  <c r="D31" i="11"/>
  <c r="A5" i="13" s="1"/>
  <c r="A6" i="13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C20" i="13"/>
  <c r="C42" i="13"/>
  <c r="A25" i="12"/>
  <c r="A39" i="12"/>
  <c r="A33" i="12"/>
  <c r="A27" i="12"/>
  <c r="A7" i="12"/>
  <c r="A13" i="12"/>
  <c r="A9" i="12"/>
  <c r="C43" i="13"/>
  <c r="C26" i="13"/>
  <c r="C16" i="13"/>
  <c r="C14" i="13"/>
  <c r="C29" i="13"/>
  <c r="C37" i="13"/>
  <c r="C33" i="13"/>
  <c r="S18" i="13"/>
  <c r="Q18" i="13"/>
  <c r="N18" i="13"/>
  <c r="P18" i="13"/>
  <c r="R18" i="13"/>
  <c r="O18" i="13"/>
  <c r="M18" i="13"/>
  <c r="C19" i="13"/>
  <c r="C36" i="13"/>
  <c r="C41" i="13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C25" i="13"/>
  <c r="C24" i="13"/>
  <c r="N27" i="13"/>
  <c r="S27" i="13"/>
  <c r="Q27" i="13"/>
  <c r="P27" i="13"/>
  <c r="R27" i="13"/>
  <c r="O27" i="13"/>
  <c r="M27" i="13"/>
  <c r="C30" i="13"/>
  <c r="C39" i="13"/>
  <c r="Q22" i="13"/>
  <c r="P22" i="13"/>
  <c r="S22" i="13"/>
  <c r="O22" i="13"/>
  <c r="R22" i="13"/>
  <c r="N22" i="13"/>
  <c r="M22" i="13"/>
  <c r="C34" i="13"/>
  <c r="C40" i="13"/>
  <c r="C44" i="13"/>
  <c r="S31" i="13"/>
  <c r="Q31" i="13"/>
  <c r="R31" i="13"/>
  <c r="O31" i="13"/>
  <c r="M31" i="13"/>
  <c r="N31" i="13"/>
  <c r="P31" i="13"/>
  <c r="C13" i="13"/>
  <c r="C35" i="13"/>
  <c r="C15" i="13"/>
  <c r="N21" i="13"/>
  <c r="S21" i="13"/>
  <c r="R21" i="13"/>
  <c r="Q21" i="13"/>
  <c r="M21" i="13"/>
  <c r="P21" i="13"/>
  <c r="O21" i="13"/>
  <c r="C9" i="13"/>
  <c r="C8" i="13"/>
  <c r="C10" i="13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E72" i="11"/>
  <c r="E19" i="11" s="1"/>
  <c r="D27" i="6" s="1"/>
  <c r="C5" i="13" l="1"/>
  <c r="C27" i="13"/>
  <c r="C6" i="13"/>
  <c r="C32" i="13"/>
  <c r="C21" i="13"/>
  <c r="C17" i="13"/>
  <c r="C28" i="13"/>
  <c r="C18" i="13"/>
  <c r="C31" i="13"/>
  <c r="C22" i="13"/>
  <c r="C12" i="13"/>
  <c r="C11" i="13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4" i="3"/>
  <c r="C29" i="3" s="1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I15" i="3"/>
  <c r="I14" i="3" s="1"/>
  <c r="E15" i="3"/>
  <c r="E14" i="3"/>
  <c r="B6" i="6" s="1"/>
  <c r="E6" i="6" s="1"/>
  <c r="K26" i="12" l="1"/>
  <c r="L26" i="12"/>
  <c r="D26" i="12"/>
  <c r="I26" i="12"/>
  <c r="G26" i="12"/>
  <c r="F26" i="12"/>
  <c r="E26" i="12"/>
  <c r="H26" i="12"/>
  <c r="J26" i="12"/>
  <c r="K16" i="12"/>
  <c r="E16" i="12"/>
  <c r="D16" i="12"/>
  <c r="G16" i="12"/>
  <c r="I16" i="12"/>
  <c r="L16" i="12"/>
  <c r="F16" i="12"/>
  <c r="H16" i="12"/>
  <c r="J16" i="12"/>
  <c r="H12" i="12"/>
  <c r="I12" i="12"/>
  <c r="G12" i="12"/>
  <c r="L12" i="12"/>
  <c r="E12" i="12"/>
  <c r="D12" i="12"/>
  <c r="J12" i="12"/>
  <c r="F12" i="12"/>
  <c r="K12" i="1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K35" i="12"/>
  <c r="J35" i="12"/>
  <c r="H35" i="12"/>
  <c r="G35" i="12"/>
  <c r="E35" i="12"/>
  <c r="F35" i="12"/>
  <c r="L35" i="12"/>
  <c r="I35" i="12"/>
  <c r="D35" i="12"/>
  <c r="K40" i="12"/>
  <c r="G40" i="12"/>
  <c r="F40" i="12"/>
  <c r="E40" i="12"/>
  <c r="D40" i="12"/>
  <c r="L40" i="12"/>
  <c r="I40" i="12"/>
  <c r="H40" i="12"/>
  <c r="J40" i="12"/>
  <c r="H39" i="12"/>
  <c r="K39" i="12"/>
  <c r="G39" i="12"/>
  <c r="J39" i="12"/>
  <c r="F39" i="12"/>
  <c r="L39" i="12"/>
  <c r="E39" i="12"/>
  <c r="D39" i="12"/>
  <c r="I39" i="12"/>
  <c r="K28" i="12"/>
  <c r="D28" i="12"/>
  <c r="G28" i="12"/>
  <c r="F28" i="12"/>
  <c r="L28" i="12"/>
  <c r="I28" i="12"/>
  <c r="E28" i="12"/>
  <c r="H28" i="12"/>
  <c r="J28" i="12"/>
  <c r="G23" i="12"/>
  <c r="I23" i="12"/>
  <c r="F23" i="12"/>
  <c r="L23" i="12"/>
  <c r="D23" i="12"/>
  <c r="H23" i="12"/>
  <c r="J23" i="12"/>
  <c r="K23" i="12"/>
  <c r="E23" i="12"/>
  <c r="H17" i="12"/>
  <c r="E17" i="12"/>
  <c r="J17" i="12"/>
  <c r="K17" i="12"/>
  <c r="D17" i="12"/>
  <c r="I17" i="12"/>
  <c r="G17" i="12"/>
  <c r="F17" i="12"/>
  <c r="L17" i="12"/>
  <c r="K42" i="12"/>
  <c r="D42" i="12"/>
  <c r="G42" i="12"/>
  <c r="L42" i="12"/>
  <c r="F42" i="12"/>
  <c r="E42" i="12"/>
  <c r="H42" i="12"/>
  <c r="I42" i="12"/>
  <c r="J42" i="12"/>
  <c r="K15" i="12"/>
  <c r="J15" i="12"/>
  <c r="I15" i="12"/>
  <c r="H15" i="12"/>
  <c r="E15" i="12"/>
  <c r="G15" i="12"/>
  <c r="L15" i="12"/>
  <c r="F15" i="12"/>
  <c r="D15" i="12"/>
  <c r="I21" i="12"/>
  <c r="K21" i="12"/>
  <c r="J21" i="12"/>
  <c r="H21" i="12"/>
  <c r="E21" i="12"/>
  <c r="G21" i="12"/>
  <c r="F21" i="12"/>
  <c r="L21" i="12"/>
  <c r="D21" i="12"/>
  <c r="K19" i="12"/>
  <c r="I19" i="12"/>
  <c r="J19" i="12"/>
  <c r="G19" i="12"/>
  <c r="F19" i="12"/>
  <c r="L19" i="12"/>
  <c r="E19" i="12"/>
  <c r="H19" i="12"/>
  <c r="D19" i="12"/>
  <c r="I37" i="12"/>
  <c r="K37" i="12"/>
  <c r="J37" i="12"/>
  <c r="H37" i="12"/>
  <c r="E37" i="12"/>
  <c r="G37" i="12"/>
  <c r="F37" i="12"/>
  <c r="L37" i="12"/>
  <c r="D37" i="12"/>
  <c r="K32" i="12"/>
  <c r="L32" i="12"/>
  <c r="I32" i="12"/>
  <c r="E32" i="12"/>
  <c r="G32" i="12"/>
  <c r="F32" i="12"/>
  <c r="D32" i="12"/>
  <c r="H32" i="12"/>
  <c r="J32" i="12"/>
  <c r="K36" i="12"/>
  <c r="I36" i="12"/>
  <c r="G36" i="12"/>
  <c r="F36" i="12"/>
  <c r="E36" i="12"/>
  <c r="D36" i="12"/>
  <c r="L36" i="12"/>
  <c r="J36" i="12"/>
  <c r="H36" i="12"/>
  <c r="K27" i="12"/>
  <c r="J27" i="12"/>
  <c r="I27" i="12"/>
  <c r="F27" i="12"/>
  <c r="L27" i="12"/>
  <c r="D27" i="12"/>
  <c r="E27" i="12"/>
  <c r="G27" i="12"/>
  <c r="H27" i="12"/>
  <c r="E33" i="12"/>
  <c r="K33" i="12"/>
  <c r="H33" i="12"/>
  <c r="G33" i="12"/>
  <c r="F33" i="12"/>
  <c r="L33" i="12"/>
  <c r="I33" i="12"/>
  <c r="D33" i="12"/>
  <c r="J33" i="12"/>
  <c r="H41" i="12"/>
  <c r="G41" i="12"/>
  <c r="F41" i="12"/>
  <c r="K41" i="12"/>
  <c r="E41" i="12"/>
  <c r="J41" i="12"/>
  <c r="L41" i="12"/>
  <c r="I41" i="12"/>
  <c r="D41" i="12"/>
  <c r="K34" i="12"/>
  <c r="E34" i="12"/>
  <c r="G34" i="12"/>
  <c r="D34" i="12"/>
  <c r="L34" i="12"/>
  <c r="F34" i="12"/>
  <c r="I34" i="12"/>
  <c r="J34" i="12"/>
  <c r="H34" i="12"/>
  <c r="K25" i="12"/>
  <c r="H25" i="12"/>
  <c r="E25" i="12"/>
  <c r="G25" i="12"/>
  <c r="F25" i="12"/>
  <c r="L25" i="12"/>
  <c r="D25" i="12"/>
  <c r="J25" i="12"/>
  <c r="I25" i="12"/>
  <c r="H14" i="12"/>
  <c r="J14" i="12"/>
  <c r="I14" i="12"/>
  <c r="F14" i="12"/>
  <c r="E14" i="12"/>
  <c r="D14" i="12"/>
  <c r="G14" i="12"/>
  <c r="L14" i="12"/>
  <c r="K14" i="12"/>
  <c r="K20" i="12"/>
  <c r="I20" i="12"/>
  <c r="G20" i="12"/>
  <c r="F20" i="12"/>
  <c r="E20" i="12"/>
  <c r="D20" i="12"/>
  <c r="L20" i="12"/>
  <c r="J20" i="12"/>
  <c r="H20" i="12"/>
  <c r="J43" i="12"/>
  <c r="K43" i="12"/>
  <c r="H43" i="12"/>
  <c r="I43" i="12"/>
  <c r="F43" i="12"/>
  <c r="E43" i="12"/>
  <c r="L43" i="12"/>
  <c r="D43" i="12"/>
  <c r="G43" i="12"/>
  <c r="K38" i="12"/>
  <c r="G38" i="12"/>
  <c r="F38" i="12"/>
  <c r="L38" i="12"/>
  <c r="E38" i="12"/>
  <c r="D38" i="12"/>
  <c r="I38" i="12"/>
  <c r="J38" i="12"/>
  <c r="H38" i="12"/>
  <c r="N36" i="12"/>
  <c r="P36" i="12"/>
  <c r="M36" i="12"/>
  <c r="S36" i="12"/>
  <c r="R36" i="12"/>
  <c r="O36" i="12"/>
  <c r="Q36" i="12"/>
  <c r="K22" i="12"/>
  <c r="G22" i="12"/>
  <c r="F22" i="12"/>
  <c r="L22" i="12"/>
  <c r="E22" i="12"/>
  <c r="D22" i="12"/>
  <c r="I22" i="12"/>
  <c r="J22" i="12"/>
  <c r="H22" i="12"/>
  <c r="K24" i="12"/>
  <c r="G24" i="12"/>
  <c r="L24" i="12"/>
  <c r="F24" i="12"/>
  <c r="E24" i="12"/>
  <c r="D24" i="12"/>
  <c r="I24" i="12"/>
  <c r="H24" i="12"/>
  <c r="J24" i="12"/>
  <c r="K18" i="12"/>
  <c r="G18" i="12"/>
  <c r="F18" i="12"/>
  <c r="E18" i="12"/>
  <c r="L18" i="12"/>
  <c r="D18" i="12"/>
  <c r="I18" i="12"/>
  <c r="J18" i="12"/>
  <c r="H18" i="12"/>
  <c r="S40" i="12"/>
  <c r="R40" i="12"/>
  <c r="Q40" i="12"/>
  <c r="O40" i="12"/>
  <c r="P40" i="12"/>
  <c r="N40" i="12"/>
  <c r="M40" i="12"/>
  <c r="G31" i="12"/>
  <c r="F31" i="12"/>
  <c r="E31" i="12"/>
  <c r="H31" i="12"/>
  <c r="J31" i="12"/>
  <c r="L31" i="12"/>
  <c r="K31" i="12"/>
  <c r="D31" i="12"/>
  <c r="I31" i="12"/>
  <c r="K30" i="12"/>
  <c r="E30" i="12"/>
  <c r="L30" i="12"/>
  <c r="I30" i="12"/>
  <c r="G30" i="12"/>
  <c r="D30" i="12"/>
  <c r="F30" i="12"/>
  <c r="H30" i="12"/>
  <c r="J30" i="12"/>
  <c r="L10" i="12"/>
  <c r="E10" i="12"/>
  <c r="I10" i="12"/>
  <c r="H10" i="12"/>
  <c r="F10" i="12"/>
  <c r="K10" i="12"/>
  <c r="D10" i="12"/>
  <c r="J10" i="12"/>
  <c r="G10" i="12"/>
  <c r="L6" i="12"/>
  <c r="I6" i="12"/>
  <c r="H6" i="12"/>
  <c r="F6" i="12"/>
  <c r="E6" i="12"/>
  <c r="K6" i="12"/>
  <c r="G6" i="12"/>
  <c r="J6" i="12"/>
  <c r="D6" i="12"/>
  <c r="F29" i="3"/>
  <c r="H5" i="12"/>
  <c r="I5" i="12"/>
  <c r="E5" i="12"/>
  <c r="K5" i="12"/>
  <c r="F5" i="12"/>
  <c r="L5" i="12"/>
  <c r="D5" i="12"/>
  <c r="J5" i="12"/>
  <c r="G5" i="12"/>
  <c r="L8" i="12"/>
  <c r="F8" i="12"/>
  <c r="E8" i="12"/>
  <c r="I8" i="12"/>
  <c r="H8" i="12"/>
  <c r="G8" i="12"/>
  <c r="K8" i="12"/>
  <c r="J8" i="12"/>
  <c r="D8" i="12"/>
  <c r="S44" i="12"/>
  <c r="O44" i="12"/>
  <c r="Q44" i="12"/>
  <c r="J26" i="2"/>
  <c r="K26" i="2"/>
  <c r="F26" i="2"/>
  <c r="D26" i="2"/>
  <c r="L26" i="2"/>
  <c r="E26" i="2"/>
  <c r="G26" i="2"/>
  <c r="H26" i="2"/>
  <c r="I26" i="2"/>
  <c r="E39" i="2"/>
  <c r="I39" i="2"/>
  <c r="K39" i="2"/>
  <c r="F39" i="2"/>
  <c r="L39" i="2"/>
  <c r="G39" i="2"/>
  <c r="H39" i="2"/>
  <c r="J39" i="2"/>
  <c r="D39" i="2"/>
  <c r="K33" i="2"/>
  <c r="H33" i="2"/>
  <c r="D33" i="2"/>
  <c r="L33" i="2"/>
  <c r="J33" i="2"/>
  <c r="E33" i="2"/>
  <c r="G33" i="2"/>
  <c r="F33" i="2"/>
  <c r="I33" i="2"/>
  <c r="J42" i="2"/>
  <c r="K42" i="2"/>
  <c r="L42" i="2"/>
  <c r="G42" i="2"/>
  <c r="D42" i="2"/>
  <c r="F42" i="2"/>
  <c r="E42" i="2"/>
  <c r="I42" i="2"/>
  <c r="H42" i="2"/>
  <c r="E23" i="2"/>
  <c r="D23" i="2"/>
  <c r="F23" i="2"/>
  <c r="G23" i="2"/>
  <c r="H23" i="2"/>
  <c r="L23" i="2"/>
  <c r="I23" i="2"/>
  <c r="J23" i="2"/>
  <c r="K23" i="2"/>
  <c r="I35" i="2"/>
  <c r="J35" i="2"/>
  <c r="E35" i="2"/>
  <c r="K35" i="2"/>
  <c r="H35" i="2"/>
  <c r="D35" i="2"/>
  <c r="L35" i="2"/>
  <c r="F35" i="2"/>
  <c r="G35" i="2"/>
  <c r="D40" i="2"/>
  <c r="L40" i="2"/>
  <c r="E40" i="2"/>
  <c r="G40" i="2"/>
  <c r="H40" i="2"/>
  <c r="J40" i="2"/>
  <c r="F40" i="2"/>
  <c r="I40" i="2"/>
  <c r="K40" i="2"/>
  <c r="I19" i="2"/>
  <c r="J19" i="2"/>
  <c r="K19" i="2"/>
  <c r="D19" i="2"/>
  <c r="L19" i="2"/>
  <c r="E19" i="2"/>
  <c r="F19" i="2"/>
  <c r="G19" i="2"/>
  <c r="H19" i="2"/>
  <c r="G37" i="2"/>
  <c r="L37" i="2"/>
  <c r="H37" i="2"/>
  <c r="J37" i="2"/>
  <c r="I37" i="2"/>
  <c r="K37" i="2"/>
  <c r="D37" i="2"/>
  <c r="E37" i="2"/>
  <c r="F37" i="2"/>
  <c r="D32" i="2"/>
  <c r="L32" i="2"/>
  <c r="H32" i="2"/>
  <c r="K32" i="2"/>
  <c r="E32" i="2"/>
  <c r="F32" i="2"/>
  <c r="G32" i="2"/>
  <c r="I32" i="2"/>
  <c r="J32" i="2"/>
  <c r="H28" i="2"/>
  <c r="D28" i="2"/>
  <c r="E28" i="2"/>
  <c r="I28" i="2"/>
  <c r="J28" i="2"/>
  <c r="L28" i="2"/>
  <c r="K28" i="2"/>
  <c r="G28" i="2"/>
  <c r="F28" i="2"/>
  <c r="H36" i="2"/>
  <c r="K36" i="2"/>
  <c r="L36" i="2"/>
  <c r="I36" i="2"/>
  <c r="J36" i="2"/>
  <c r="D36" i="2"/>
  <c r="E36" i="2"/>
  <c r="G36" i="2"/>
  <c r="F36" i="2"/>
  <c r="G21" i="2"/>
  <c r="L21" i="2"/>
  <c r="F21" i="2"/>
  <c r="H21" i="2"/>
  <c r="I21" i="2"/>
  <c r="J21" i="2"/>
  <c r="D21" i="2"/>
  <c r="K21" i="2"/>
  <c r="E21" i="2"/>
  <c r="K25" i="2"/>
  <c r="H25" i="2"/>
  <c r="D25" i="2"/>
  <c r="L25" i="2"/>
  <c r="E25" i="2"/>
  <c r="J25" i="2"/>
  <c r="F25" i="2"/>
  <c r="G25" i="2"/>
  <c r="I25" i="2"/>
  <c r="K41" i="2"/>
  <c r="E41" i="2"/>
  <c r="F41" i="2"/>
  <c r="H41" i="2"/>
  <c r="D41" i="2"/>
  <c r="L41" i="2"/>
  <c r="J41" i="2"/>
  <c r="I41" i="2"/>
  <c r="G41" i="2"/>
  <c r="J34" i="2"/>
  <c r="K34" i="2"/>
  <c r="G34" i="2"/>
  <c r="D34" i="2"/>
  <c r="L34" i="2"/>
  <c r="E34" i="2"/>
  <c r="I34" i="2"/>
  <c r="F34" i="2"/>
  <c r="H34" i="2"/>
  <c r="K17" i="2"/>
  <c r="D17" i="2"/>
  <c r="L17" i="2"/>
  <c r="E17" i="2"/>
  <c r="J17" i="2"/>
  <c r="F17" i="2"/>
  <c r="H17" i="2"/>
  <c r="G17" i="2"/>
  <c r="I17" i="2"/>
  <c r="H20" i="2"/>
  <c r="G20" i="2"/>
  <c r="I20" i="2"/>
  <c r="E20" i="2"/>
  <c r="J20" i="2"/>
  <c r="K20" i="2"/>
  <c r="D20" i="2"/>
  <c r="L20" i="2"/>
  <c r="F20" i="2"/>
  <c r="I43" i="2"/>
  <c r="K43" i="2"/>
  <c r="J43" i="2"/>
  <c r="L43" i="2"/>
  <c r="D43" i="2"/>
  <c r="F43" i="2"/>
  <c r="G43" i="2"/>
  <c r="E43" i="2"/>
  <c r="H43" i="2"/>
  <c r="F38" i="2"/>
  <c r="E38" i="2"/>
  <c r="G38" i="2"/>
  <c r="K38" i="2"/>
  <c r="H38" i="2"/>
  <c r="I38" i="2"/>
  <c r="J38" i="2"/>
  <c r="D38" i="2"/>
  <c r="L38" i="2"/>
  <c r="D16" i="2"/>
  <c r="L16" i="2"/>
  <c r="I16" i="2"/>
  <c r="E16" i="2"/>
  <c r="F16" i="2"/>
  <c r="G16" i="2"/>
  <c r="K16" i="2"/>
  <c r="H16" i="2"/>
  <c r="J16" i="2"/>
  <c r="F22" i="2"/>
  <c r="G22" i="2"/>
  <c r="H22" i="2"/>
  <c r="I22" i="2"/>
  <c r="K22" i="2"/>
  <c r="E22" i="2"/>
  <c r="J22" i="2"/>
  <c r="D22" i="2"/>
  <c r="L22" i="2"/>
  <c r="D24" i="2"/>
  <c r="L24" i="2"/>
  <c r="K24" i="2"/>
  <c r="E24" i="2"/>
  <c r="F24" i="2"/>
  <c r="I24" i="2"/>
  <c r="G24" i="2"/>
  <c r="H24" i="2"/>
  <c r="J24" i="2"/>
  <c r="J18" i="2"/>
  <c r="K18" i="2"/>
  <c r="I18" i="2"/>
  <c r="D18" i="2"/>
  <c r="L18" i="2"/>
  <c r="G18" i="2"/>
  <c r="E18" i="2"/>
  <c r="F18" i="2"/>
  <c r="H18" i="2"/>
  <c r="E31" i="2"/>
  <c r="F31" i="2"/>
  <c r="J31" i="2"/>
  <c r="G31" i="2"/>
  <c r="H31" i="2"/>
  <c r="I31" i="2"/>
  <c r="D31" i="2"/>
  <c r="K31" i="2"/>
  <c r="L31" i="2"/>
  <c r="F30" i="2"/>
  <c r="J30" i="2"/>
  <c r="E30" i="2"/>
  <c r="G30" i="2"/>
  <c r="H30" i="2"/>
  <c r="K30" i="2"/>
  <c r="I30" i="2"/>
  <c r="D30" i="2"/>
  <c r="L30" i="2"/>
  <c r="F10" i="2"/>
  <c r="G10" i="2"/>
  <c r="H10" i="2"/>
  <c r="D10" i="2"/>
  <c r="L10" i="2"/>
  <c r="I10" i="2"/>
  <c r="E10" i="2"/>
  <c r="J10" i="2"/>
  <c r="K10" i="2"/>
  <c r="J6" i="2"/>
  <c r="I6" i="2"/>
  <c r="K6" i="2"/>
  <c r="D6" i="2"/>
  <c r="L6" i="2"/>
  <c r="E6" i="2"/>
  <c r="H6" i="2"/>
  <c r="F6" i="2"/>
  <c r="G6" i="2"/>
  <c r="D12" i="2"/>
  <c r="L12" i="2"/>
  <c r="E12" i="2"/>
  <c r="F12" i="2"/>
  <c r="J12" i="2"/>
  <c r="G12" i="2"/>
  <c r="H12" i="2"/>
  <c r="I12" i="2"/>
  <c r="K12" i="2"/>
  <c r="I15" i="2"/>
  <c r="J15" i="2"/>
  <c r="K15" i="2"/>
  <c r="D15" i="2"/>
  <c r="L15" i="2"/>
  <c r="F15" i="2"/>
  <c r="G15" i="2"/>
  <c r="E15" i="2"/>
  <c r="H15" i="2"/>
  <c r="K5" i="2"/>
  <c r="D5" i="2"/>
  <c r="L5" i="2"/>
  <c r="E5" i="2"/>
  <c r="J5" i="2"/>
  <c r="F5" i="2"/>
  <c r="G5" i="2"/>
  <c r="H5" i="2"/>
  <c r="I5" i="2"/>
  <c r="J14" i="2"/>
  <c r="K14" i="2"/>
  <c r="D14" i="2"/>
  <c r="L14" i="2"/>
  <c r="E14" i="2"/>
  <c r="I14" i="2"/>
  <c r="F14" i="2"/>
  <c r="H14" i="2"/>
  <c r="G14" i="2"/>
  <c r="H8" i="2"/>
  <c r="I8" i="2"/>
  <c r="J8" i="2"/>
  <c r="F8" i="2"/>
  <c r="K8" i="2"/>
  <c r="D8" i="2"/>
  <c r="L8" i="2"/>
  <c r="E8" i="2"/>
  <c r="G8" i="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S43" i="2" s="1"/>
  <c r="D58" i="3"/>
  <c r="A32" i="2" s="1"/>
  <c r="T32" i="2" s="1"/>
  <c r="D60" i="3"/>
  <c r="A34" i="2" s="1"/>
  <c r="T34" i="2" s="1"/>
  <c r="E66" i="3"/>
  <c r="E65" i="3" s="1"/>
  <c r="D41" i="3"/>
  <c r="A15" i="2" s="1"/>
  <c r="T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N39" i="2" l="1"/>
  <c r="S42" i="2"/>
  <c r="T42" i="2"/>
  <c r="R42" i="2"/>
  <c r="T43" i="2"/>
  <c r="R15" i="12"/>
  <c r="P15" i="12"/>
  <c r="Q15" i="12"/>
  <c r="S15" i="12"/>
  <c r="M15" i="12"/>
  <c r="O15" i="12"/>
  <c r="N15" i="12"/>
  <c r="M38" i="2"/>
  <c r="K13" i="12"/>
  <c r="J13" i="12"/>
  <c r="H13" i="12"/>
  <c r="G13" i="12"/>
  <c r="I13" i="12"/>
  <c r="E13" i="12"/>
  <c r="L13" i="12"/>
  <c r="D13" i="12"/>
  <c r="F13" i="12"/>
  <c r="L44" i="12"/>
  <c r="G44" i="12"/>
  <c r="F44" i="12"/>
  <c r="E44" i="12"/>
  <c r="N44" i="12" s="1"/>
  <c r="D44" i="12"/>
  <c r="M44" i="12" s="1"/>
  <c r="H44" i="12"/>
  <c r="I44" i="12"/>
  <c r="R44" i="12" s="1"/>
  <c r="J44" i="12"/>
  <c r="K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I29" i="12"/>
  <c r="J29" i="12"/>
  <c r="K29" i="12"/>
  <c r="H29" i="12"/>
  <c r="E29" i="12"/>
  <c r="L29" i="12"/>
  <c r="D29" i="12"/>
  <c r="G29" i="12"/>
  <c r="F29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L4" i="12"/>
  <c r="E4" i="12"/>
  <c r="H4" i="12"/>
  <c r="I4" i="12"/>
  <c r="F4" i="12"/>
  <c r="G4" i="12"/>
  <c r="D4" i="12"/>
  <c r="K4" i="12"/>
  <c r="J4" i="12"/>
  <c r="H7" i="12"/>
  <c r="E7" i="12"/>
  <c r="G7" i="12"/>
  <c r="L7" i="12"/>
  <c r="I7" i="12"/>
  <c r="D7" i="12"/>
  <c r="F7" i="12"/>
  <c r="K7" i="12"/>
  <c r="J7" i="12"/>
  <c r="J11" i="12"/>
  <c r="G11" i="12"/>
  <c r="H11" i="12"/>
  <c r="I11" i="12"/>
  <c r="F11" i="12"/>
  <c r="L11" i="12"/>
  <c r="D11" i="12"/>
  <c r="K11" i="12"/>
  <c r="E11" i="12"/>
  <c r="H9" i="12"/>
  <c r="I9" i="12"/>
  <c r="K9" i="12"/>
  <c r="J9" i="12"/>
  <c r="E9" i="12"/>
  <c r="L9" i="12"/>
  <c r="D9" i="12"/>
  <c r="G9" i="12"/>
  <c r="F9" i="12"/>
  <c r="Q43" i="12"/>
  <c r="P43" i="12"/>
  <c r="O43" i="12"/>
  <c r="N43" i="12"/>
  <c r="M43" i="12"/>
  <c r="R43" i="12"/>
  <c r="S43" i="12"/>
  <c r="M43" i="2"/>
  <c r="S35" i="2"/>
  <c r="G29" i="2"/>
  <c r="H29" i="2"/>
  <c r="F29" i="2"/>
  <c r="I29" i="2"/>
  <c r="J29" i="2"/>
  <c r="D29" i="2"/>
  <c r="K29" i="2"/>
  <c r="L29" i="2"/>
  <c r="E29" i="2"/>
  <c r="H44" i="2"/>
  <c r="I44" i="2"/>
  <c r="K44" i="2"/>
  <c r="T44" i="2" s="1"/>
  <c r="D44" i="2"/>
  <c r="G44" i="2"/>
  <c r="J44" i="2"/>
  <c r="L44" i="2"/>
  <c r="E44" i="2"/>
  <c r="F44" i="2"/>
  <c r="I27" i="2"/>
  <c r="J27" i="2"/>
  <c r="F27" i="2"/>
  <c r="K27" i="2"/>
  <c r="D27" i="2"/>
  <c r="L27" i="2"/>
  <c r="E27" i="2"/>
  <c r="H27" i="2"/>
  <c r="G27" i="2"/>
  <c r="G9" i="2"/>
  <c r="H9" i="2"/>
  <c r="E9" i="2"/>
  <c r="F9" i="2"/>
  <c r="I9" i="2"/>
  <c r="J9" i="2"/>
  <c r="K9" i="2"/>
  <c r="D9" i="2"/>
  <c r="L9" i="2"/>
  <c r="I7" i="2"/>
  <c r="J7" i="2"/>
  <c r="K7" i="2"/>
  <c r="D7" i="2"/>
  <c r="L7" i="2"/>
  <c r="E7" i="2"/>
  <c r="G7" i="2"/>
  <c r="H7" i="2"/>
  <c r="F7" i="2"/>
  <c r="E11" i="2"/>
  <c r="D11" i="2"/>
  <c r="F11" i="2"/>
  <c r="G11" i="2"/>
  <c r="L11" i="2"/>
  <c r="H11" i="2"/>
  <c r="I11" i="2"/>
  <c r="J11" i="2"/>
  <c r="K11" i="2"/>
  <c r="D4" i="2"/>
  <c r="E4" i="2"/>
  <c r="L4" i="2"/>
  <c r="K4" i="2"/>
  <c r="G4" i="2"/>
  <c r="J4" i="2"/>
  <c r="I4" i="2"/>
  <c r="F4" i="2"/>
  <c r="H4" i="2"/>
  <c r="K13" i="2"/>
  <c r="D13" i="2"/>
  <c r="L13" i="2"/>
  <c r="I13" i="2"/>
  <c r="J13" i="2"/>
  <c r="E13" i="2"/>
  <c r="F13" i="2"/>
  <c r="G13" i="2"/>
  <c r="H13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O44" i="2"/>
  <c r="R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S44" i="2" l="1"/>
  <c r="M41" i="2"/>
  <c r="N41" i="2"/>
  <c r="Q41" i="2"/>
  <c r="S41" i="2"/>
  <c r="R41" i="2"/>
  <c r="O41" i="2"/>
  <c r="S4" i="2"/>
  <c r="M6" i="1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R6" i="12"/>
  <c r="N6" i="12"/>
  <c r="P6" i="12"/>
  <c r="Q6" i="12"/>
  <c r="S6" i="12"/>
  <c r="O6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T11" i="12"/>
  <c r="T12" i="12"/>
  <c r="T5" i="12"/>
  <c r="T13" i="12"/>
  <c r="T21" i="12"/>
  <c r="T29" i="12"/>
  <c r="T37" i="12"/>
  <c r="T4" i="12"/>
  <c r="T15" i="12"/>
  <c r="C15" i="12" s="1"/>
  <c r="T39" i="12"/>
  <c r="C39" i="12" s="1"/>
  <c r="T16" i="12"/>
  <c r="C16" i="12" s="1"/>
  <c r="T32" i="12"/>
  <c r="C32" i="12" s="1"/>
  <c r="T19" i="12"/>
  <c r="C19" i="12" s="1"/>
  <c r="T28" i="12"/>
  <c r="T6" i="12"/>
  <c r="C6" i="12" s="1"/>
  <c r="T14" i="12"/>
  <c r="C14" i="12" s="1"/>
  <c r="T22" i="12"/>
  <c r="C22" i="12" s="1"/>
  <c r="T30" i="12"/>
  <c r="C30" i="12" s="1"/>
  <c r="T38" i="12"/>
  <c r="C38" i="12" s="1"/>
  <c r="T23" i="12"/>
  <c r="C23" i="12" s="1"/>
  <c r="T31" i="12"/>
  <c r="C31" i="12" s="1"/>
  <c r="T24" i="12"/>
  <c r="C24" i="12" s="1"/>
  <c r="T40" i="12"/>
  <c r="C40" i="12" s="1"/>
  <c r="T27" i="12"/>
  <c r="T43" i="12"/>
  <c r="C43" i="12" s="1"/>
  <c r="T20" i="12"/>
  <c r="C20" i="12" s="1"/>
  <c r="T44" i="12"/>
  <c r="C44" i="12" s="1"/>
  <c r="T7" i="12"/>
  <c r="T8" i="12"/>
  <c r="T9" i="12"/>
  <c r="C9" i="12" s="1"/>
  <c r="T17" i="12"/>
  <c r="C17" i="12" s="1"/>
  <c r="T25" i="12"/>
  <c r="C25" i="12" s="1"/>
  <c r="T33" i="12"/>
  <c r="C33" i="12" s="1"/>
  <c r="T41" i="12"/>
  <c r="T10" i="12"/>
  <c r="C10" i="12" s="1"/>
  <c r="T18" i="12"/>
  <c r="C18" i="12" s="1"/>
  <c r="T26" i="12"/>
  <c r="C26" i="12" s="1"/>
  <c r="T34" i="12"/>
  <c r="C34" i="12" s="1"/>
  <c r="T42" i="12"/>
  <c r="C42" i="12" s="1"/>
  <c r="T35" i="12"/>
  <c r="C35" i="12" s="1"/>
  <c r="T36" i="12"/>
  <c r="C36" i="12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S4" i="12"/>
  <c r="R11" i="12"/>
  <c r="O11" i="12"/>
  <c r="S11" i="12"/>
  <c r="P11" i="12"/>
  <c r="Q11" i="12"/>
  <c r="M11" i="12"/>
  <c r="N11" i="12"/>
  <c r="P5" i="12"/>
  <c r="R5" i="12"/>
  <c r="Q5" i="12"/>
  <c r="S5" i="12"/>
  <c r="N5" i="12"/>
  <c r="O5" i="12"/>
  <c r="M5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C29" i="12"/>
  <c r="C41" i="12"/>
  <c r="C4" i="12"/>
  <c r="C8" i="12"/>
  <c r="C37" i="12"/>
  <c r="C27" i="12"/>
  <c r="C13" i="12"/>
  <c r="C28" i="12"/>
  <c r="C12" i="12"/>
  <c r="C11" i="12"/>
  <c r="P7" i="12"/>
  <c r="R7" i="12"/>
  <c r="S7" i="12"/>
  <c r="O7" i="12"/>
  <c r="N7" i="12"/>
  <c r="Q7" i="12"/>
  <c r="M7" i="12"/>
  <c r="C5" i="12"/>
  <c r="G60" i="3"/>
  <c r="H60" i="3" s="1"/>
  <c r="G60" i="11"/>
  <c r="H60" i="11" s="1"/>
  <c r="G60" i="10"/>
  <c r="H60" i="10" s="1"/>
  <c r="G61" i="3"/>
  <c r="H61" i="3" s="1"/>
  <c r="G61" i="10"/>
  <c r="H61" i="10" s="1"/>
  <c r="G61" i="11"/>
  <c r="H61" i="11" s="1"/>
  <c r="G70" i="3"/>
  <c r="H70" i="3" s="1"/>
  <c r="G70" i="10"/>
  <c r="H70" i="10" s="1"/>
  <c r="G70" i="11"/>
  <c r="H70" i="11" s="1"/>
  <c r="G44" i="3"/>
  <c r="H44" i="3" s="1"/>
  <c r="G44" i="11"/>
  <c r="H44" i="11" s="1"/>
  <c r="G44" i="10"/>
  <c r="H44" i="10" s="1"/>
  <c r="G50" i="3"/>
  <c r="H50" i="3" s="1"/>
  <c r="G50" i="10"/>
  <c r="H50" i="10" s="1"/>
  <c r="G50" i="11"/>
  <c r="H50" i="11" s="1"/>
  <c r="G59" i="3"/>
  <c r="H59" i="3" s="1"/>
  <c r="G59" i="11"/>
  <c r="H59" i="11" s="1"/>
  <c r="G59" i="10"/>
  <c r="H59" i="10" s="1"/>
  <c r="G68" i="3"/>
  <c r="H68" i="3" s="1"/>
  <c r="G68" i="11"/>
  <c r="H68" i="11" s="1"/>
  <c r="G68" i="10"/>
  <c r="H68" i="10" s="1"/>
  <c r="G67" i="3"/>
  <c r="H67" i="3" s="1"/>
  <c r="G67" i="10"/>
  <c r="H67" i="10" s="1"/>
  <c r="G67" i="11"/>
  <c r="H67" i="11" s="1"/>
  <c r="G57" i="3"/>
  <c r="H57" i="3" s="1"/>
  <c r="G57" i="10"/>
  <c r="H57" i="10" s="1"/>
  <c r="G57" i="11"/>
  <c r="H57" i="11" s="1"/>
  <c r="G38" i="3"/>
  <c r="H38" i="3" s="1"/>
  <c r="G38" i="11"/>
  <c r="H38" i="11" s="1"/>
  <c r="G38" i="10"/>
  <c r="H38" i="10" s="1"/>
  <c r="G65" i="3"/>
  <c r="H65" i="3" s="1"/>
  <c r="G65" i="10"/>
  <c r="H65" i="10" s="1"/>
  <c r="G65" i="11"/>
  <c r="H65" i="11" s="1"/>
  <c r="G51" i="3"/>
  <c r="H51" i="3" s="1"/>
  <c r="G51" i="10"/>
  <c r="H51" i="10" s="1"/>
  <c r="G51" i="11"/>
  <c r="H51" i="11" s="1"/>
  <c r="G66" i="3"/>
  <c r="H66" i="3" s="1"/>
  <c r="G66" i="10"/>
  <c r="H66" i="10" s="1"/>
  <c r="G66" i="11"/>
  <c r="H66" i="11" s="1"/>
  <c r="G62" i="3"/>
  <c r="H62" i="3" s="1"/>
  <c r="G62" i="11"/>
  <c r="H62" i="11" s="1"/>
  <c r="G62" i="10"/>
  <c r="H62" i="10" s="1"/>
  <c r="G64" i="3"/>
  <c r="H64" i="3" s="1"/>
  <c r="G64" i="11"/>
  <c r="H64" i="11" s="1"/>
  <c r="G64" i="10"/>
  <c r="H64" i="10" s="1"/>
  <c r="G63" i="3"/>
  <c r="H63" i="3" s="1"/>
  <c r="G63" i="11"/>
  <c r="H63" i="11" s="1"/>
  <c r="G63" i="10"/>
  <c r="H63" i="10" s="1"/>
  <c r="G52" i="3"/>
  <c r="H52" i="3" s="1"/>
  <c r="G52" i="11"/>
  <c r="H52" i="11" s="1"/>
  <c r="G52" i="10"/>
  <c r="H52" i="10" s="1"/>
  <c r="G69" i="3"/>
  <c r="H69" i="3" s="1"/>
  <c r="G69" i="10"/>
  <c r="H69" i="10" s="1"/>
  <c r="G69" i="11"/>
  <c r="H69" i="11" s="1"/>
  <c r="G58" i="3"/>
  <c r="H58" i="3" s="1"/>
  <c r="G58" i="10"/>
  <c r="H58" i="10" s="1"/>
  <c r="G58" i="11"/>
  <c r="H58" i="11" s="1"/>
  <c r="G36" i="3"/>
  <c r="H36" i="3" s="1"/>
  <c r="G36" i="11"/>
  <c r="H36" i="11" s="1"/>
  <c r="G36" i="10"/>
  <c r="H36" i="10" s="1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G53" i="11" l="1"/>
  <c r="H53" i="11" s="1"/>
  <c r="G53" i="10"/>
  <c r="H53" i="10" s="1"/>
  <c r="C7" i="12"/>
  <c r="G30" i="11"/>
  <c r="H30" i="11" s="1"/>
  <c r="G30" i="10"/>
  <c r="H30" i="10" s="1"/>
  <c r="G43" i="3"/>
  <c r="H43" i="3" s="1"/>
  <c r="G43" i="11"/>
  <c r="H43" i="11" s="1"/>
  <c r="G43" i="10"/>
  <c r="H43" i="10" s="1"/>
  <c r="G48" i="3"/>
  <c r="H48" i="3" s="1"/>
  <c r="G48" i="11"/>
  <c r="H48" i="11" s="1"/>
  <c r="G48" i="10"/>
  <c r="H48" i="10" s="1"/>
  <c r="G32" i="3"/>
  <c r="H32" i="3" s="1"/>
  <c r="G32" i="11"/>
  <c r="H32" i="11" s="1"/>
  <c r="G32" i="10"/>
  <c r="H32" i="10" s="1"/>
  <c r="G35" i="3"/>
  <c r="H35" i="3" s="1"/>
  <c r="G35" i="10"/>
  <c r="H35" i="10" s="1"/>
  <c r="G35" i="11"/>
  <c r="H35" i="11" s="1"/>
  <c r="G47" i="3"/>
  <c r="H47" i="3" s="1"/>
  <c r="G47" i="11"/>
  <c r="H47" i="11" s="1"/>
  <c r="G47" i="10"/>
  <c r="H47" i="10" s="1"/>
  <c r="G37" i="3"/>
  <c r="H37" i="3" s="1"/>
  <c r="G37" i="11"/>
  <c r="H37" i="11" s="1"/>
  <c r="G37" i="10"/>
  <c r="H37" i="10" s="1"/>
  <c r="G55" i="3"/>
  <c r="H55" i="3" s="1"/>
  <c r="G55" i="10"/>
  <c r="H55" i="10" s="1"/>
  <c r="G55" i="11"/>
  <c r="H55" i="11" s="1"/>
  <c r="G46" i="3"/>
  <c r="H46" i="3" s="1"/>
  <c r="G46" i="11"/>
  <c r="H46" i="11" s="1"/>
  <c r="G46" i="10"/>
  <c r="H46" i="10" s="1"/>
  <c r="G56" i="3"/>
  <c r="H56" i="3" s="1"/>
  <c r="G56" i="11"/>
  <c r="H56" i="11" s="1"/>
  <c r="G56" i="10"/>
  <c r="H56" i="10" s="1"/>
  <c r="G54" i="3"/>
  <c r="H54" i="3" s="1"/>
  <c r="G54" i="10"/>
  <c r="H54" i="10" s="1"/>
  <c r="G54" i="11"/>
  <c r="H54" i="11" s="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G40" i="11"/>
  <c r="H40" i="11" s="1"/>
  <c r="G40" i="10"/>
  <c r="H40" i="10" s="1"/>
  <c r="G34" i="3"/>
  <c r="H34" i="3" s="1"/>
  <c r="G34" i="10"/>
  <c r="H34" i="10" s="1"/>
  <c r="G34" i="11"/>
  <c r="H34" i="11" s="1"/>
  <c r="G49" i="3"/>
  <c r="H49" i="3" s="1"/>
  <c r="G49" i="10"/>
  <c r="H49" i="10" s="1"/>
  <c r="G49" i="11"/>
  <c r="H49" i="11" s="1"/>
  <c r="G45" i="3"/>
  <c r="H45" i="3" s="1"/>
  <c r="G45" i="10"/>
  <c r="H45" i="10" s="1"/>
  <c r="G45" i="11"/>
  <c r="H45" i="11" s="1"/>
  <c r="G33" i="3"/>
  <c r="H33" i="3" s="1"/>
  <c r="G33" i="10"/>
  <c r="H33" i="10" s="1"/>
  <c r="G33" i="11"/>
  <c r="H33" i="11" s="1"/>
  <c r="G42" i="3"/>
  <c r="H42" i="3" s="1"/>
  <c r="G42" i="11"/>
  <c r="H42" i="11" s="1"/>
  <c r="G42" i="10"/>
  <c r="H42" i="10" s="1"/>
  <c r="G31" i="3"/>
  <c r="H31" i="3" s="1"/>
  <c r="G31" i="11"/>
  <c r="H31" i="11" s="1"/>
  <c r="G31" i="10"/>
  <c r="H31" i="10" s="1"/>
  <c r="C13" i="2"/>
  <c r="C15" i="2"/>
  <c r="G39" i="3" l="1"/>
  <c r="H39" i="3" s="1"/>
  <c r="G39" i="11"/>
  <c r="H39" i="11" s="1"/>
  <c r="G39" i="10"/>
  <c r="H39" i="10" s="1"/>
  <c r="G41" i="3"/>
  <c r="H41" i="3" s="1"/>
  <c r="G41" i="10"/>
  <c r="H41" i="10" s="1"/>
  <c r="G41" i="11"/>
  <c r="H41" i="11" s="1"/>
  <c r="H72" i="11" l="1"/>
  <c r="E20" i="11" s="1"/>
  <c r="D28" i="6" s="1"/>
  <c r="H72" i="10"/>
  <c r="E20" i="10" s="1"/>
  <c r="C28" i="6" s="1"/>
  <c r="H72" i="3"/>
  <c r="E20" i="3" s="1"/>
  <c r="E21" i="3" s="1"/>
  <c r="B29" i="6" s="1"/>
  <c r="E21" i="11" l="1"/>
  <c r="D29" i="6" s="1"/>
  <c r="E21" i="10"/>
  <c r="C29" i="6" s="1"/>
  <c r="B28" i="6"/>
  <c r="E28" i="6" s="1"/>
  <c r="E29" i="6" s="1"/>
</calcChain>
</file>

<file path=xl/sharedStrings.xml><?xml version="1.0" encoding="utf-8"?>
<sst xmlns="http://schemas.openxmlformats.org/spreadsheetml/2006/main" count="803" uniqueCount="141">
  <si>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</si>
  <si>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</si>
  <si>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</si>
  <si>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</si>
  <si>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</si>
  <si>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</si>
  <si>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</si>
  <si>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</si>
  <si>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</si>
  <si>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</si>
  <si>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</si>
  <si>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</si>
  <si>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</si>
  <si>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</si>
  <si>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</si>
  <si>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</si>
  <si>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</si>
  <si>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</si>
  <si>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</si>
  <si>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</si>
  <si>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</si>
  <si>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</si>
  <si>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</si>
  <si>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</si>
  <si>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</si>
  <si>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</si>
  <si>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</si>
  <si>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</si>
  <si>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</si>
  <si>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</si>
  <si>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</si>
  <si>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</si>
  <si>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</si>
  <si>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</si>
  <si>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</si>
  <si>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</si>
  <si>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</si>
  <si>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</si>
  <si>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</si>
  <si>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Antiochia ad Pyrmum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</si>
  <si>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</si>
  <si>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</si>
  <si>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</si>
  <si>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</si>
  <si>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</si>
  <si>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</si>
  <si>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</si>
  <si>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</si>
  <si>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</si>
  <si>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</si>
  <si>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</si>
  <si>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</si>
  <si>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</si>
  <si>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</si>
  <si>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</si>
  <si>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</si>
  <si>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</si>
  <si>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</si>
  <si>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</si>
  <si>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</si>
  <si>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</si>
  <si>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</si>
  <si>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</si>
  <si>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According to the formula provided by the French IGN:</t>
  </si>
  <si>
    <r>
      <t>Consider two points A and B on a sphere, with latitudes Lat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and Lat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and longitudes Lon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and Lon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, </t>
    </r>
  </si>
  <si>
    <t>then the angular distance s(AB) between A and B is given by the following fundamental spherical trigonometry formulae:</t>
  </si>
  <si>
    <t>Test Arr</t>
  </si>
  <si>
    <t>Test Dep</t>
  </si>
  <si>
    <t>Bearing (°N):</t>
  </si>
  <si>
    <r>
      <t>s(AB) = arc cos (sin Lat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sin Lat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+ cos Lat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cos Lat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cosdLon)   where: dLon = LonB - LonA</t>
    </r>
  </si>
  <si>
    <t>pm: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</si>
  <si>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</si>
  <si>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</si>
  <si>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</si>
  <si>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</si>
  <si>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</si>
  <si>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</si>
  <si>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</si>
  <si>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</si>
  <si>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</si>
  <si>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</si>
  <si>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</si>
  <si>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</si>
  <si>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</si>
  <si>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</t>
  </si>
  <si>
    <t>°N</t>
  </si>
  <si>
    <t>planar trigo: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</si>
  <si>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</si>
  <si>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</si>
  <si>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</si>
  <si>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</si>
  <si>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</si>
  <si>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</si>
  <si>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</si>
  <si>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</si>
  <si>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</si>
  <si>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</si>
  <si>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</si>
  <si>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</si>
  <si>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</si>
  <si>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</si>
  <si>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</si>
  <si>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</si>
  <si>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</si>
  <si>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</si>
  <si>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</si>
  <si>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</si>
  <si>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</si>
  <si>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</si>
  <si>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</si>
  <si>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Zacynthus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</si>
  <si>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</si>
  <si>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</si>
  <si>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</si>
  <si>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</si>
  <si>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</si>
  <si>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</si>
  <si>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</si>
  <si>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</si>
  <si>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</si>
  <si>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</si>
  <si>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</si>
  <si>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</si>
  <si>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</si>
  <si>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</si>
  <si>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</si>
  <si>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Vmg: "made good" ship velocity (knots)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</si>
  <si>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</si>
  <si>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</si>
  <si>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</si>
  <si>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</si>
  <si>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</si>
  <si>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</si>
  <si>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</si>
  <si>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</si>
  <si>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Samonio</t>
  </si>
  <si>
    <t>Cape Sidero</t>
  </si>
  <si>
    <t>Athena</t>
  </si>
  <si>
    <t>Athens, Pireaus</t>
  </si>
  <si>
    <t>Eiones</t>
  </si>
  <si>
    <t>near Cape Skyllaion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</si>
</sst>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6" xfId="0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2" fontId="0" fillId="0" borderId="7" xfId="0" applyNumberForma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180975</xdr:rowOff>
    </xdr:from>
    <xdr:to>
      <xdr:col>14</xdr:col>
      <xdr:colOff>245984</xdr:colOff>
      <xdr:row>18</xdr:row>
      <xdr:rowOff>190500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20000" y="561975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workbookViewId="0">
      <selection activeCell="E27" sqref="E27:E29"/>
    </sheetView>
  </sheetViews>
  <sheetFormatPr baseColWidth="10" defaultRowHeight="15" x14ac:dyDescent="0.25"/>
  <cols>
    <col min="1" max="1" width="23" style="22" customWidth="1"/>
    <col min="2" max="5" width="16.7109375" style="22" customWidth="1"/>
    <col min="6" max="16384" width="11.42578125" style="22"/>
  </cols>
  <sheetData>
    <row r="1" spans="1:5" s="68" customFormat="1" x14ac:dyDescent="0.25">
      <c r="A1" s="68" t="s">
        <v>127</v>
      </c>
      <c r="B1" s="68" t="s">
        <v>131</v>
      </c>
      <c r="C1" s="68" t="s">
        <v>132</v>
      </c>
      <c r="D1" s="68" t="s">
        <v>133</v>
      </c>
      <c r="E1" s="68" t="s">
        <v>128</v>
      </c>
    </row>
    <row r="2" spans="1:5" x14ac:dyDescent="0.25">
      <c r="A2" s="68" t="s">
        <v>92</v>
      </c>
      <c r="B2" s="22" t="str">
        <f>Segment1!$B$1</f>
        <v>Arcenas fast ship</v>
      </c>
      <c r="C2" s="22" t="str">
        <f>B2</f>
        <v>Arcenas fast ship</v>
      </c>
      <c r="D2" s="22" t="str">
        <f>B2</f>
        <v>Arcenas fast ship</v>
      </c>
      <c r="E2" s="22" t="str">
        <f>B2</f>
        <v>Arcenas fast ship</v>
      </c>
    </row>
    <row r="3" spans="1:5" x14ac:dyDescent="0.25">
      <c r="A3" s="68" t="s">
        <v>21</v>
      </c>
      <c r="B3" s="22" t="str">
        <f>Segment1!$A$4</f>
        <v>Samonio</v>
      </c>
      <c r="C3" s="22">
        <f>Segment2!$A$4</f>
        <v>0</v>
      </c>
      <c r="D3" s="22">
        <f>Segment3!$A$4</f>
        <v>0</v>
      </c>
      <c r="E3" s="22" t="str">
        <f>B3</f>
        <v>Samonio</v>
      </c>
    </row>
    <row r="4" spans="1:5" x14ac:dyDescent="0.25">
      <c r="A4" s="68" t="s">
        <v>25</v>
      </c>
      <c r="B4" s="22" t="str">
        <f>Segment1!$D$4</f>
        <v>Alexandria</v>
      </c>
      <c r="C4" s="22">
        <f>Segment2!$D$4</f>
        <v>0</v>
      </c>
      <c r="D4" s="22">
        <f>Segment3!$D$4</f>
        <v>0</v>
      </c>
      <c r="E4" s="22">
        <f>D4</f>
        <v>0</v>
      </c>
    </row>
    <row r="5" spans="1:5" x14ac:dyDescent="0.25">
      <c r="A5" s="68" t="s">
        <v>60</v>
      </c>
      <c r="B5" s="22" t="str">
        <f>Segment1!$B$2</f>
        <v>summer</v>
      </c>
      <c r="C5" s="22" t="str">
        <f>Segment2!$B$2</f>
        <v>summer</v>
      </c>
      <c r="D5" s="22" t="str">
        <f>Segment3!$B$2</f>
        <v>summer</v>
      </c>
      <c r="E5" s="79" t="s">
        <v>130</v>
      </c>
    </row>
    <row r="6" spans="1:5" x14ac:dyDescent="0.25">
      <c r="A6" s="69" t="s">
        <v>91</v>
      </c>
      <c r="B6" s="67">
        <f>Segment1!$E$14</f>
        <v>305.2215743288391</v>
      </c>
      <c r="C6" s="67" t="e">
        <f>Segment2!$E$14</f>
        <v>#N/A</v>
      </c>
      <c r="D6" s="67">
        <f>IFERROR(Segment3!$E$14,0)</f>
        <v>0</v>
      </c>
      <c r="E6" s="67" t="e">
        <f>SUM(B6:D6)</f>
        <v>#N/A</v>
      </c>
    </row>
    <row r="7" spans="1:5" x14ac:dyDescent="0.25">
      <c r="A7" s="68" t="s">
        <v>134</v>
      </c>
      <c r="B7" s="22">
        <f>Segment1!$A6</f>
        <v>3527</v>
      </c>
      <c r="C7" s="22">
        <f>Segment2!$A6</f>
        <v>0</v>
      </c>
      <c r="D7" s="22">
        <f>Segment3!$A6</f>
        <v>0</v>
      </c>
    </row>
    <row r="8" spans="1:5" x14ac:dyDescent="0.25">
      <c r="A8" s="68"/>
      <c r="B8" s="22">
        <f>Segment1!$A7</f>
        <v>3428</v>
      </c>
      <c r="C8" s="22">
        <f>Segment2!$A7</f>
        <v>0</v>
      </c>
      <c r="D8" s="22">
        <f>Segment3!$A7</f>
        <v>0</v>
      </c>
    </row>
    <row r="9" spans="1:5" x14ac:dyDescent="0.25">
      <c r="A9" s="68"/>
      <c r="B9" s="22">
        <f>Segment1!$A8</f>
        <v>3329</v>
      </c>
      <c r="C9" s="22">
        <f>Segment2!$A8</f>
        <v>0</v>
      </c>
      <c r="D9" s="22">
        <f>Segment3!$A8</f>
        <v>0</v>
      </c>
    </row>
    <row r="10" spans="1:5" x14ac:dyDescent="0.25">
      <c r="A10" s="68"/>
      <c r="B10" s="22">
        <f>Segment1!$A9</f>
        <v>3329</v>
      </c>
      <c r="C10" s="22">
        <f>Segment2!$A9</f>
        <v>0</v>
      </c>
      <c r="D10" s="22">
        <f>Segment3!$A9</f>
        <v>0</v>
      </c>
    </row>
    <row r="11" spans="1:5" x14ac:dyDescent="0.25">
      <c r="A11" s="68"/>
      <c r="B11" s="22">
        <f>Segment1!$A10</f>
        <v>3329</v>
      </c>
      <c r="C11" s="22">
        <f>Segment2!$A10</f>
        <v>0</v>
      </c>
      <c r="D11" s="22">
        <f>Segment3!$A10</f>
        <v>0</v>
      </c>
    </row>
    <row r="12" spans="1:5" x14ac:dyDescent="0.25">
      <c r="A12" s="68"/>
      <c r="B12" s="22">
        <f>Segment1!$A11</f>
        <v>3329</v>
      </c>
      <c r="C12" s="22">
        <f>Segment2!$A11</f>
        <v>0</v>
      </c>
      <c r="D12" s="22">
        <f>Segment3!$A11</f>
        <v>0</v>
      </c>
    </row>
    <row r="13" spans="1:5" x14ac:dyDescent="0.25">
      <c r="A13" s="68"/>
      <c r="B13" s="22">
        <f>Segment1!$A12</f>
        <v>3329</v>
      </c>
      <c r="C13" s="22">
        <f>Segment2!$A12</f>
        <v>0</v>
      </c>
      <c r="D13" s="22">
        <f>Segment3!$A12</f>
        <v>0</v>
      </c>
    </row>
    <row r="14" spans="1:5" x14ac:dyDescent="0.25">
      <c r="A14" s="68"/>
      <c r="B14" s="22">
        <f>Segment1!$A13</f>
        <v>3329</v>
      </c>
      <c r="C14" s="22">
        <f>Segment2!$A13</f>
        <v>0</v>
      </c>
      <c r="D14" s="22">
        <f>Segment3!$A13</f>
        <v>0</v>
      </c>
    </row>
    <row r="15" spans="1:5" x14ac:dyDescent="0.25">
      <c r="A15" s="68"/>
      <c r="B15" s="22">
        <f>Segment1!$A14</f>
        <v>3329</v>
      </c>
      <c r="C15" s="22">
        <f>Segment2!$A14</f>
        <v>0</v>
      </c>
      <c r="D15" s="22">
        <f>Segment3!$A14</f>
        <v>0</v>
      </c>
    </row>
    <row r="16" spans="1:5" x14ac:dyDescent="0.25">
      <c r="A16" s="68"/>
      <c r="B16" s="22">
        <f>Segment1!$A15</f>
        <v>3329</v>
      </c>
      <c r="C16" s="22">
        <f>Segment2!$A15</f>
        <v>0</v>
      </c>
      <c r="D16" s="22">
        <f>Segment3!$A15</f>
        <v>0</v>
      </c>
    </row>
    <row r="17" spans="1:5" x14ac:dyDescent="0.25">
      <c r="A17" s="68"/>
      <c r="B17" s="22">
        <f>Segment1!$A16</f>
        <v>3329</v>
      </c>
      <c r="C17" s="22">
        <f>Segment2!$A16</f>
        <v>0</v>
      </c>
      <c r="D17" s="22">
        <f>Segment3!$A16</f>
        <v>0</v>
      </c>
    </row>
    <row r="18" spans="1:5" x14ac:dyDescent="0.25">
      <c r="A18" s="68"/>
      <c r="B18" s="22">
        <f>Segment1!$A17</f>
        <v>3329</v>
      </c>
      <c r="C18" s="22">
        <f>Segment2!$A17</f>
        <v>0</v>
      </c>
      <c r="D18" s="22">
        <f>Segment3!$A17</f>
        <v>0</v>
      </c>
    </row>
    <row r="19" spans="1:5" x14ac:dyDescent="0.25">
      <c r="A19" s="68"/>
      <c r="B19" s="22">
        <f>Segment1!$A18</f>
        <v>3329</v>
      </c>
      <c r="C19" s="22">
        <f>Segment2!$A18</f>
        <v>0</v>
      </c>
      <c r="D19" s="22">
        <f>Segment3!$A18</f>
        <v>0</v>
      </c>
    </row>
    <row r="20" spans="1:5" x14ac:dyDescent="0.25">
      <c r="A20" s="68"/>
      <c r="B20" s="22">
        <f>Segment1!$A19</f>
        <v>3329</v>
      </c>
      <c r="C20" s="22">
        <f>Segment2!$A19</f>
        <v>0</v>
      </c>
      <c r="D20" s="22">
        <f>Segment3!$A19</f>
        <v>0</v>
      </c>
    </row>
    <row r="21" spans="1:5" x14ac:dyDescent="0.25">
      <c r="A21" s="68"/>
      <c r="B21" s="22">
        <f>Segment1!$A20</f>
        <v>3329</v>
      </c>
      <c r="C21" s="22">
        <f>Segment2!$A20</f>
        <v>0</v>
      </c>
      <c r="D21" s="22">
        <f>Segment3!$A20</f>
        <v>0</v>
      </c>
    </row>
    <row r="22" spans="1:5" x14ac:dyDescent="0.25">
      <c r="A22" s="68"/>
      <c r="B22" s="22">
        <f>Segment1!$A21</f>
        <v>3329</v>
      </c>
      <c r="C22" s="22">
        <f>Segment2!$A21</f>
        <v>0</v>
      </c>
      <c r="D22" s="22">
        <f>Segment3!$A21</f>
        <v>0</v>
      </c>
    </row>
    <row r="23" spans="1:5" x14ac:dyDescent="0.25">
      <c r="A23" s="68"/>
      <c r="B23" s="22">
        <f>Segment1!$A22</f>
        <v>3329</v>
      </c>
      <c r="C23" s="22">
        <f>Segment2!$A22</f>
        <v>0</v>
      </c>
      <c r="D23" s="22">
        <f>Segment3!$A22</f>
        <v>0</v>
      </c>
    </row>
    <row r="24" spans="1:5" x14ac:dyDescent="0.25">
      <c r="A24" s="68"/>
      <c r="B24" s="22">
        <f>Segment1!$A23</f>
        <v>3329</v>
      </c>
      <c r="C24" s="22">
        <f>Segment2!$A23</f>
        <v>0</v>
      </c>
      <c r="D24" s="22">
        <f>Segment3!$A23</f>
        <v>0</v>
      </c>
    </row>
    <row r="25" spans="1:5" x14ac:dyDescent="0.25">
      <c r="A25" s="68"/>
      <c r="B25" s="22">
        <f>Segment1!$A24</f>
        <v>3329</v>
      </c>
      <c r="C25" s="22">
        <f>Segment2!$A24</f>
        <v>0</v>
      </c>
      <c r="D25" s="22">
        <f>Segment3!$A24</f>
        <v>0</v>
      </c>
    </row>
    <row r="26" spans="1:5" x14ac:dyDescent="0.25">
      <c r="A26" s="69"/>
      <c r="B26" s="66">
        <f>Segment1!$A25</f>
        <v>3329</v>
      </c>
      <c r="C26" s="66">
        <f>Segment2!$A25</f>
        <v>0</v>
      </c>
      <c r="D26" s="66">
        <f>Segment3!$A25</f>
        <v>0</v>
      </c>
      <c r="E26" s="66"/>
    </row>
    <row r="27" spans="1:5" x14ac:dyDescent="0.25">
      <c r="A27" s="68" t="s">
        <v>62</v>
      </c>
      <c r="B27" s="78">
        <f>Segment1!$E$19</f>
        <v>311.8800549535448</v>
      </c>
      <c r="C27" s="78">
        <f>IFERROR(Segment2!$E$19,0)</f>
        <v>0</v>
      </c>
      <c r="D27" s="78">
        <f>IFERROR(Segment3!$E$19,0)</f>
        <v>0</v>
      </c>
      <c r="E27" s="78">
        <f t="shared" ref="E27:E28" si="0">SUM(B27:D27)</f>
        <v>311.8800549535448</v>
      </c>
    </row>
    <row r="28" spans="1:5" x14ac:dyDescent="0.25">
      <c r="A28" s="68" t="s">
        <v>94</v>
      </c>
      <c r="B28" s="78">
        <f>Segment1!$E$20</f>
        <v>61.426397594630139</v>
      </c>
      <c r="C28" s="78">
        <f>IFERROR(Segment2!$E$20,0)</f>
        <v>0</v>
      </c>
      <c r="D28" s="78">
        <f>IFERROR(Segment3!$E$20,0)</f>
        <v>0</v>
      </c>
      <c r="E28" s="78">
        <f t="shared" si="0"/>
        <v>61.426397594630139</v>
      </c>
    </row>
    <row r="29" spans="1:5" x14ac:dyDescent="0.25">
      <c r="A29" s="68" t="s">
        <v>97</v>
      </c>
      <c r="B29" s="59">
        <f>Segment1!$E$21</f>
        <v>5.0772968490147825</v>
      </c>
      <c r="C29" s="59">
        <f>IFERROR(Segment2!$E$21,0)</f>
        <v>0</v>
      </c>
      <c r="D29" s="59">
        <f>IFERROR(Segment3!$E$21,0)</f>
        <v>0</v>
      </c>
      <c r="E29" s="59">
        <f>E27/E28</f>
        <v>5.0772968490147825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tabSelected="1" workbookViewId="0">
      <selection activeCell="E19" sqref="E19:E21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129</v>
      </c>
      <c r="B1" s="23" t="s">
        <v>93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23" t="s">
        <v>135</v>
      </c>
      <c r="B4" s="19">
        <f>VLOOKUP(A4,Harbours!A4:D114,3,FALSE)</f>
        <v>35.314</v>
      </c>
      <c r="C4" s="19">
        <f>VLOOKUP(A4,Harbours!A4:D114,4,FALSE)</f>
        <v>26.311399999999999</v>
      </c>
      <c r="D4" s="23" t="s">
        <v>22</v>
      </c>
      <c r="E4" s="19">
        <f>VLOOKUP(D4,Harbours!A4:D114,3,FALSE)</f>
        <v>31.194005000000001</v>
      </c>
      <c r="F4" s="19">
        <f>VLOOKUP(D4,Harbours!A4:D114,4,FALSE)</f>
        <v>29.874503000000001</v>
      </c>
    </row>
    <row r="5" spans="1:10" x14ac:dyDescent="0.25">
      <c r="A5" s="17" t="s">
        <v>81</v>
      </c>
      <c r="B5" s="65"/>
      <c r="C5" s="21"/>
      <c r="E5" s="21"/>
      <c r="F5" s="21"/>
    </row>
    <row r="6" spans="1:10" x14ac:dyDescent="0.25">
      <c r="A6" s="3">
        <v>3527</v>
      </c>
      <c r="B6" s="65"/>
      <c r="C6" s="21"/>
      <c r="E6" s="21"/>
      <c r="F6" s="21"/>
    </row>
    <row r="7" spans="1:10" x14ac:dyDescent="0.25">
      <c r="A7" s="3">
        <v>3428</v>
      </c>
      <c r="B7" s="65"/>
      <c r="C7" s="59" t="s">
        <v>119</v>
      </c>
      <c r="H7" s="25" t="s">
        <v>63</v>
      </c>
    </row>
    <row r="8" spans="1:10" x14ac:dyDescent="0.25">
      <c r="A8" s="3">
        <v>3329</v>
      </c>
      <c r="B8" s="65"/>
      <c r="C8" s="59" t="s">
        <v>120</v>
      </c>
      <c r="H8" s="25" t="s">
        <v>64</v>
      </c>
    </row>
    <row r="9" spans="1:10" x14ac:dyDescent="0.25">
      <c r="A9" s="3">
        <v>3329</v>
      </c>
      <c r="B9" s="65"/>
      <c r="C9" s="59" t="s">
        <v>95</v>
      </c>
      <c r="H9" s="25" t="s">
        <v>65</v>
      </c>
    </row>
    <row r="10" spans="1:10" x14ac:dyDescent="0.25">
      <c r="A10" s="3">
        <v>3329</v>
      </c>
      <c r="B10" s="65"/>
      <c r="C10" s="21"/>
      <c r="H10" s="25" t="s">
        <v>69</v>
      </c>
    </row>
    <row r="11" spans="1:10" x14ac:dyDescent="0.25">
      <c r="A11" s="3">
        <v>3329</v>
      </c>
      <c r="B11" s="75"/>
      <c r="H11" s="25"/>
    </row>
    <row r="12" spans="1:10" x14ac:dyDescent="0.25">
      <c r="A12" s="3">
        <v>3329</v>
      </c>
      <c r="B12" s="20"/>
    </row>
    <row r="13" spans="1:10" ht="15.75" thickBot="1" x14ac:dyDescent="0.3">
      <c r="A13" s="3">
        <v>3329</v>
      </c>
      <c r="B13" s="20"/>
      <c r="C13" s="22" t="s">
        <v>83</v>
      </c>
      <c r="D13" s="21"/>
      <c r="E13" s="21"/>
    </row>
    <row r="14" spans="1:10" x14ac:dyDescent="0.25">
      <c r="A14" s="3">
        <v>3329</v>
      </c>
      <c r="B14" s="20"/>
      <c r="C14" s="26" t="s">
        <v>62</v>
      </c>
      <c r="D14" s="27"/>
      <c r="E14" s="28">
        <f>ACOS(SIN(RADIANS(B4))*SIN(RADIANS(E4))+COS(RADIANS(B4))*COS(RADIANS(E4))*COS((RADIANS(F4-C4))))*6371/1.852</f>
        <v>305.2215743288391</v>
      </c>
      <c r="G14" s="52" t="s">
        <v>70</v>
      </c>
      <c r="H14" s="25" t="s">
        <v>86</v>
      </c>
      <c r="I14" s="51">
        <f>(E4-B4)/COS(RADIANS(I15))*60</f>
        <v>-326.82139226048616</v>
      </c>
      <c r="J14" s="25" t="s">
        <v>84</v>
      </c>
    </row>
    <row r="15" spans="1:10" ht="15.75" thickBot="1" x14ac:dyDescent="0.3">
      <c r="A15" s="3">
        <v>3329</v>
      </c>
      <c r="B15" s="20"/>
      <c r="C15" s="29" t="s">
        <v>68</v>
      </c>
      <c r="D15" s="30"/>
      <c r="E15" s="31">
        <f>DEGREES(MOD(ATAN2(COS(RADIANS(B4))*SIN(RADIANS(E4))-SIN(RADIANS(B4))*COS(RADIANS(E4))*COS(RADIANS(F4-C4)),SIN(RADIANS(F4-C4))*COS(RADIANS(E4))),2*PI()))</f>
        <v>143.13262510228938</v>
      </c>
      <c r="G15" s="52" t="s">
        <v>70</v>
      </c>
      <c r="H15" s="25" t="s">
        <v>86</v>
      </c>
      <c r="I15" s="51">
        <f>DEGREES(MOD(ATAN((F4-C4)/(E4-B4)),2*PI()))</f>
        <v>319.14570510955156</v>
      </c>
      <c r="J15" s="25" t="s">
        <v>85</v>
      </c>
    </row>
    <row r="16" spans="1:10" x14ac:dyDescent="0.25">
      <c r="A16" s="3">
        <v>3329</v>
      </c>
      <c r="B16" s="20"/>
      <c r="C16" s="22"/>
      <c r="D16" s="21"/>
      <c r="E16" s="21"/>
      <c r="H16" s="25"/>
    </row>
    <row r="17" spans="1:8" x14ac:dyDescent="0.25">
      <c r="A17" s="3">
        <v>3329</v>
      </c>
      <c r="B17" s="20"/>
      <c r="C17" s="22"/>
      <c r="D17" s="24"/>
      <c r="H17" s="25"/>
    </row>
    <row r="18" spans="1:8" ht="15.75" thickBot="1" x14ac:dyDescent="0.3">
      <c r="A18" s="3">
        <v>3329</v>
      </c>
      <c r="B18" s="20"/>
      <c r="C18" s="22" t="s">
        <v>90</v>
      </c>
      <c r="D18" s="3"/>
      <c r="H18" s="25"/>
    </row>
    <row r="19" spans="1:8" x14ac:dyDescent="0.25">
      <c r="A19" s="3">
        <v>3329</v>
      </c>
      <c r="B19" s="20"/>
      <c r="C19" s="26" t="s">
        <v>62</v>
      </c>
      <c r="D19" s="27"/>
      <c r="E19" s="28">
        <f>E72</f>
        <v>311.8800549535448</v>
      </c>
      <c r="H19" s="25"/>
    </row>
    <row r="20" spans="1:8" x14ac:dyDescent="0.25">
      <c r="A20" s="3">
        <v>3329</v>
      </c>
      <c r="B20" s="20"/>
      <c r="C20" s="70" t="s">
        <v>89</v>
      </c>
      <c r="D20" s="32"/>
      <c r="E20" s="71">
        <f>H72</f>
        <v>61.426397594630139</v>
      </c>
      <c r="H20" s="25"/>
    </row>
    <row r="21" spans="1:8" ht="15.75" thickBot="1" x14ac:dyDescent="0.3">
      <c r="A21" s="3">
        <v>3329</v>
      </c>
      <c r="B21" s="20"/>
      <c r="C21" s="72" t="s">
        <v>96</v>
      </c>
      <c r="D21" s="73"/>
      <c r="E21" s="74">
        <f>E19/E20</f>
        <v>5.0772968490147825</v>
      </c>
      <c r="H21" s="25"/>
    </row>
    <row r="22" spans="1:8" x14ac:dyDescent="0.25">
      <c r="A22" s="3">
        <v>3329</v>
      </c>
      <c r="B22" s="20"/>
      <c r="H22" s="25"/>
    </row>
    <row r="23" spans="1:8" x14ac:dyDescent="0.25">
      <c r="A23" s="3">
        <v>3329</v>
      </c>
      <c r="B23" s="20"/>
      <c r="H23" s="25"/>
    </row>
    <row r="24" spans="1:8" x14ac:dyDescent="0.25">
      <c r="A24" s="3">
        <v>3329</v>
      </c>
      <c r="B24" s="20"/>
      <c r="H24" s="25"/>
    </row>
    <row r="25" spans="1:8" x14ac:dyDescent="0.25">
      <c r="A25" s="3">
        <v>3329</v>
      </c>
      <c r="B25" s="65"/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71</v>
      </c>
      <c r="B28" s="43" t="s">
        <v>23</v>
      </c>
      <c r="C28" s="43" t="s">
        <v>24</v>
      </c>
      <c r="D28" s="43" t="s">
        <v>74</v>
      </c>
      <c r="E28" s="43" t="s">
        <v>75</v>
      </c>
      <c r="F28" s="43" t="s">
        <v>19</v>
      </c>
      <c r="G28" s="43" t="s">
        <v>76</v>
      </c>
      <c r="H28" s="43" t="s">
        <v>80</v>
      </c>
    </row>
    <row r="29" spans="1:8" s="3" customFormat="1" x14ac:dyDescent="0.25">
      <c r="A29" s="48" t="s">
        <v>72</v>
      </c>
      <c r="B29" s="50">
        <f>B4</f>
        <v>35.314</v>
      </c>
      <c r="C29" s="50">
        <f>C4</f>
        <v>26.311399999999999</v>
      </c>
      <c r="D29" s="49">
        <f>D30</f>
        <v>118.95168911217726</v>
      </c>
      <c r="E29" s="48"/>
      <c r="F29" s="48">
        <f>F30</f>
        <v>35274</v>
      </c>
      <c r="G29" s="48"/>
      <c r="H29" s="48"/>
    </row>
    <row r="30" spans="1:8" s="3" customFormat="1" x14ac:dyDescent="0.25">
      <c r="A30" s="47">
        <f>A6</f>
        <v>3527</v>
      </c>
      <c r="B30" s="37">
        <f>INT(A30/100)</f>
        <v>35</v>
      </c>
      <c r="C30" s="37">
        <f>A30-B30*100</f>
        <v>27</v>
      </c>
      <c r="D30" s="41">
        <f>IFERROR(DEGREES(MOD(ATAN2(COS(RADIANS(B29))*SIN(RADIANS(B30))-SIN(RADIANS(B29))*COS(RADIANS(B30))*COS(RADIANS(C30-C29)),SIN(RADIANS(C30-C29))*COS(RADIANS(B30))),2*PI())),"")</f>
        <v>118.95168911217726</v>
      </c>
      <c r="E30" s="41">
        <f>ACOS(SIN(RADIANS(B29))*SIN(RADIANS(B30))+COS(RADIANS(B29))*COS(RADIANS(B30))*COS((RADIANS(C30-C29))))*6371/1.852</f>
        <v>38.703674262874756</v>
      </c>
      <c r="F30" s="37">
        <f>A30*10+$C$2</f>
        <v>35274</v>
      </c>
      <c r="G30" s="42">
        <f>IFERROR(Interpol1!C4,"")</f>
        <v>5.2392137517043293</v>
      </c>
      <c r="H30" s="41">
        <f>IFERROR(E30/G30,"")</f>
        <v>7.3873058243299106</v>
      </c>
    </row>
    <row r="31" spans="1:8" s="3" customFormat="1" x14ac:dyDescent="0.25">
      <c r="A31" s="45">
        <f>A30</f>
        <v>3527</v>
      </c>
      <c r="B31" s="43">
        <f t="shared" ref="B31:B60" si="0">INT(A31/100)</f>
        <v>35</v>
      </c>
      <c r="C31" s="43">
        <f t="shared" ref="C31:C60" si="1">A31-B31*100</f>
        <v>27</v>
      </c>
      <c r="D31" s="46">
        <f>D32</f>
        <v>140.22288190194311</v>
      </c>
      <c r="E31" s="46">
        <f>E32</f>
        <v>38.900665456756371</v>
      </c>
      <c r="F31" s="43">
        <f t="shared" ref="F31:F60" si="2">A31*10+$C$2</f>
        <v>35274</v>
      </c>
      <c r="G31" s="44">
        <f>IFERROR(Interpol1!C5,"")</f>
        <v>5.1074573459829109</v>
      </c>
      <c r="H31" s="46">
        <f t="shared" ref="H31:H32" si="3">IFERROR(E31/G31,"")</f>
        <v>7.6164445088028598</v>
      </c>
    </row>
    <row r="32" spans="1:8" s="3" customFormat="1" x14ac:dyDescent="0.25">
      <c r="A32" s="47">
        <f>A7</f>
        <v>3428</v>
      </c>
      <c r="B32" s="37">
        <f t="shared" si="0"/>
        <v>34</v>
      </c>
      <c r="C32" s="37">
        <f t="shared" si="1"/>
        <v>28</v>
      </c>
      <c r="D32" s="41">
        <f>IFERROR(DEGREES(MOD(ATAN2(COS(RADIANS(B31))*SIN(RADIANS(B32))-SIN(RADIANS(B31))*COS(RADIANS(B32))*COS(RADIANS(C32-C31)),SIN(RADIANS(C32-C31))*COS(RADIANS(B32))),2*PI())),"")</f>
        <v>140.22288190194311</v>
      </c>
      <c r="E32" s="41">
        <f>ACOS(SIN(RADIANS(B31))*SIN(RADIANS(B32))+COS(RADIANS(B31))*COS(RADIANS(B32))*COS((RADIANS(C32-C31))))*6371/1.852/2</f>
        <v>38.900665456756371</v>
      </c>
      <c r="F32" s="37">
        <f t="shared" si="2"/>
        <v>34284</v>
      </c>
      <c r="G32" s="42">
        <f>IFERROR(Interpol1!C6,"")</f>
        <v>5.0099591805940715</v>
      </c>
      <c r="H32" s="41">
        <f t="shared" si="3"/>
        <v>7.764667146877553</v>
      </c>
    </row>
    <row r="33" spans="1:8" s="3" customFormat="1" x14ac:dyDescent="0.25">
      <c r="A33" s="45">
        <f>A32</f>
        <v>3428</v>
      </c>
      <c r="B33" s="43">
        <f t="shared" si="0"/>
        <v>34</v>
      </c>
      <c r="C33" s="43">
        <f t="shared" si="1"/>
        <v>28</v>
      </c>
      <c r="D33" s="46">
        <f>D34</f>
        <v>139.89869521676496</v>
      </c>
      <c r="E33" s="46">
        <f>E34</f>
        <v>39.087667223790724</v>
      </c>
      <c r="F33" s="43">
        <f t="shared" si="2"/>
        <v>34284</v>
      </c>
      <c r="G33" s="44">
        <f>IFERROR(Interpol1!C7,"")</f>
        <v>5.0067216362314255</v>
      </c>
      <c r="H33" s="46">
        <f t="shared" ref="H33:H70" si="4">IFERROR(E33/G33,"")</f>
        <v>7.8070382305520241</v>
      </c>
    </row>
    <row r="34" spans="1:8" s="3" customFormat="1" x14ac:dyDescent="0.25">
      <c r="A34" s="47">
        <f>A8</f>
        <v>3329</v>
      </c>
      <c r="B34" s="37">
        <f t="shared" si="0"/>
        <v>33</v>
      </c>
      <c r="C34" s="37">
        <f t="shared" si="1"/>
        <v>29</v>
      </c>
      <c r="D34" s="41">
        <f>IFERROR(DEGREES(MOD(ATAN2(COS(RADIANS(B33))*SIN(RADIANS(B34))-SIN(RADIANS(B33))*COS(RADIANS(B34))*COS(RADIANS(C34-C33)),SIN(RADIANS(C34-C33))*COS(RADIANS(B34))),2*PI())),"")</f>
        <v>139.89869521676496</v>
      </c>
      <c r="E34" s="41">
        <f>ACOS(SIN(RADIANS(B33))*SIN(RADIANS(B34))+COS(RADIANS(B33))*COS(RADIANS(B34))*COS((RADIANS(C34-C33))))*6371/1.852/2</f>
        <v>39.087667223790724</v>
      </c>
      <c r="F34" s="37">
        <f t="shared" si="2"/>
        <v>33294</v>
      </c>
      <c r="G34" s="42">
        <f>IFERROR(Interpol1!C8,"")</f>
        <v>4.977841003835402</v>
      </c>
      <c r="H34" s="41">
        <f t="shared" si="4"/>
        <v>7.8523334099409503</v>
      </c>
    </row>
    <row r="35" spans="1:8" s="3" customFormat="1" x14ac:dyDescent="0.25">
      <c r="A35" s="45">
        <f>A34</f>
        <v>3329</v>
      </c>
      <c r="B35" s="43">
        <f t="shared" si="0"/>
        <v>33</v>
      </c>
      <c r="C35" s="43">
        <f t="shared" si="1"/>
        <v>29</v>
      </c>
      <c r="D35" s="46" t="str">
        <f>D36</f>
        <v/>
      </c>
      <c r="E35" s="46">
        <f>E36</f>
        <v>0</v>
      </c>
      <c r="F35" s="43">
        <f t="shared" si="2"/>
        <v>33294</v>
      </c>
      <c r="G35" s="44">
        <f>IFERROR(Interpol1!C9,"")</f>
        <v>0</v>
      </c>
      <c r="H35" s="46" t="str">
        <f t="shared" si="4"/>
        <v/>
      </c>
    </row>
    <row r="36" spans="1:8" s="3" customFormat="1" x14ac:dyDescent="0.25">
      <c r="A36" s="47">
        <f>A9</f>
        <v>3329</v>
      </c>
      <c r="B36" s="37">
        <f t="shared" si="0"/>
        <v>33</v>
      </c>
      <c r="C36" s="37">
        <f t="shared" si="1"/>
        <v>29</v>
      </c>
      <c r="D36" s="41" t="str">
        <f>IFERROR(DEGREES(MOD(ATAN2(COS(RADIANS(B35))*SIN(RADIANS(B36))-SIN(RADIANS(B35))*COS(RADIANS(B36))*COS(RADIANS(C36-C35)),SIN(RADIANS(C36-C35))*COS(RADIANS(B36))),2*PI())),"")</f>
        <v/>
      </c>
      <c r="E36" s="41">
        <f>ACOS(SIN(RADIANS(B35))*SIN(RADIANS(B36))+COS(RADIANS(B35))*COS(RADIANS(B36))*COS((RADIANS(C36-C35))))*6371/1.852/2</f>
        <v>0</v>
      </c>
      <c r="F36" s="37">
        <f t="shared" si="2"/>
        <v>33294</v>
      </c>
      <c r="G36" s="42">
        <f>IFERROR(Interpol1!C10,"")</f>
        <v>0</v>
      </c>
      <c r="H36" s="41" t="str">
        <f t="shared" si="4"/>
        <v/>
      </c>
    </row>
    <row r="37" spans="1:8" s="3" customFormat="1" x14ac:dyDescent="0.25">
      <c r="A37" s="45">
        <f>A36</f>
        <v>3329</v>
      </c>
      <c r="B37" s="43">
        <f t="shared" si="0"/>
        <v>33</v>
      </c>
      <c r="C37" s="43">
        <f t="shared" si="1"/>
        <v>29</v>
      </c>
      <c r="D37" s="46" t="str">
        <f>D38</f>
        <v/>
      </c>
      <c r="E37" s="46">
        <f>E38</f>
        <v>0</v>
      </c>
      <c r="F37" s="43">
        <f t="shared" si="2"/>
        <v>33294</v>
      </c>
      <c r="G37" s="44">
        <f>IFERROR(Interpol1!C11,"")</f>
        <v>0</v>
      </c>
      <c r="H37" s="46" t="str">
        <f t="shared" si="4"/>
        <v/>
      </c>
    </row>
    <row r="38" spans="1:8" s="3" customFormat="1" x14ac:dyDescent="0.25">
      <c r="A38" s="47">
        <f>A10</f>
        <v>3329</v>
      </c>
      <c r="B38" s="37">
        <f t="shared" si="0"/>
        <v>33</v>
      </c>
      <c r="C38" s="37">
        <f t="shared" si="1"/>
        <v>29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0</v>
      </c>
      <c r="F38" s="37">
        <f t="shared" si="2"/>
        <v>33294</v>
      </c>
      <c r="G38" s="42">
        <f>IFERROR(Interpol1!C12,"")</f>
        <v>0</v>
      </c>
      <c r="H38" s="41" t="str">
        <f t="shared" si="4"/>
        <v/>
      </c>
    </row>
    <row r="39" spans="1:8" s="3" customFormat="1" x14ac:dyDescent="0.25">
      <c r="A39" s="45">
        <f>A38</f>
        <v>3329</v>
      </c>
      <c r="B39" s="43">
        <f t="shared" si="0"/>
        <v>33</v>
      </c>
      <c r="C39" s="43">
        <f t="shared" si="1"/>
        <v>29</v>
      </c>
      <c r="D39" s="46" t="str">
        <f>D40</f>
        <v/>
      </c>
      <c r="E39" s="46">
        <f>E40</f>
        <v>0</v>
      </c>
      <c r="F39" s="43">
        <f t="shared" si="2"/>
        <v>33294</v>
      </c>
      <c r="G39" s="44">
        <f>IFERROR(Interpol1!C13,"")</f>
        <v>0</v>
      </c>
      <c r="H39" s="46" t="str">
        <f t="shared" si="4"/>
        <v/>
      </c>
    </row>
    <row r="40" spans="1:8" s="3" customFormat="1" x14ac:dyDescent="0.25">
      <c r="A40" s="47">
        <f>A11</f>
        <v>3329</v>
      </c>
      <c r="B40" s="37">
        <f t="shared" ref="B40:B46" si="5">INT(A40/100)</f>
        <v>33</v>
      </c>
      <c r="C40" s="37">
        <f t="shared" ref="C40:C46" si="6">A40-B40*100</f>
        <v>29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0</v>
      </c>
      <c r="F40" s="37">
        <f t="shared" ref="F40:F46" si="7">A40*10+$C$2</f>
        <v>33294</v>
      </c>
      <c r="G40" s="42">
        <f>IFERROR(Interpol1!C14,"")</f>
        <v>0</v>
      </c>
      <c r="H40" s="41" t="str">
        <f t="shared" si="4"/>
        <v/>
      </c>
    </row>
    <row r="41" spans="1:8" s="3" customFormat="1" x14ac:dyDescent="0.25">
      <c r="A41" s="45">
        <f>A40</f>
        <v>3329</v>
      </c>
      <c r="B41" s="43">
        <f t="shared" si="5"/>
        <v>33</v>
      </c>
      <c r="C41" s="43">
        <f t="shared" si="6"/>
        <v>29</v>
      </c>
      <c r="D41" s="46" t="str">
        <f>D42</f>
        <v/>
      </c>
      <c r="E41" s="46">
        <f>E42</f>
        <v>0</v>
      </c>
      <c r="F41" s="43">
        <f t="shared" si="7"/>
        <v>33294</v>
      </c>
      <c r="G41" s="44">
        <f>IFERROR(Interpol1!C15,"")</f>
        <v>0</v>
      </c>
      <c r="H41" s="46" t="str">
        <f t="shared" si="4"/>
        <v/>
      </c>
    </row>
    <row r="42" spans="1:8" s="3" customFormat="1" x14ac:dyDescent="0.25">
      <c r="A42" s="47">
        <f>A12</f>
        <v>3329</v>
      </c>
      <c r="B42" s="37">
        <f t="shared" si="5"/>
        <v>33</v>
      </c>
      <c r="C42" s="37">
        <f t="shared" si="6"/>
        <v>29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0</v>
      </c>
      <c r="F42" s="37">
        <f t="shared" si="7"/>
        <v>33294</v>
      </c>
      <c r="G42" s="42">
        <f>IFERROR(Interpol1!C16,"")</f>
        <v>0</v>
      </c>
      <c r="H42" s="41" t="str">
        <f t="shared" si="4"/>
        <v/>
      </c>
    </row>
    <row r="43" spans="1:8" s="3" customFormat="1" x14ac:dyDescent="0.25">
      <c r="A43" s="45">
        <f>A42</f>
        <v>3329</v>
      </c>
      <c r="B43" s="43">
        <f t="shared" si="5"/>
        <v>33</v>
      </c>
      <c r="C43" s="43">
        <f t="shared" si="6"/>
        <v>29</v>
      </c>
      <c r="D43" s="46" t="str">
        <f>D44</f>
        <v/>
      </c>
      <c r="E43" s="46">
        <f>E44</f>
        <v>0</v>
      </c>
      <c r="F43" s="43">
        <f t="shared" si="7"/>
        <v>33294</v>
      </c>
      <c r="G43" s="44">
        <f>IFERROR(Interpol1!C17,"")</f>
        <v>0</v>
      </c>
      <c r="H43" s="46" t="str">
        <f t="shared" si="4"/>
        <v/>
      </c>
    </row>
    <row r="44" spans="1:8" s="3" customFormat="1" x14ac:dyDescent="0.25">
      <c r="A44" s="47">
        <f>A13</f>
        <v>3329</v>
      </c>
      <c r="B44" s="37">
        <f t="shared" si="5"/>
        <v>33</v>
      </c>
      <c r="C44" s="37">
        <f t="shared" si="6"/>
        <v>29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0</v>
      </c>
      <c r="F44" s="37">
        <f t="shared" si="7"/>
        <v>33294</v>
      </c>
      <c r="G44" s="42">
        <f>IFERROR(Interpol1!C18,"")</f>
        <v>0</v>
      </c>
      <c r="H44" s="41" t="str">
        <f t="shared" si="4"/>
        <v/>
      </c>
    </row>
    <row r="45" spans="1:8" s="3" customFormat="1" x14ac:dyDescent="0.25">
      <c r="A45" s="45">
        <f>A44</f>
        <v>3329</v>
      </c>
      <c r="B45" s="43">
        <f t="shared" si="5"/>
        <v>33</v>
      </c>
      <c r="C45" s="43">
        <f t="shared" si="6"/>
        <v>29</v>
      </c>
      <c r="D45" s="46" t="str">
        <f>D46</f>
        <v/>
      </c>
      <c r="E45" s="46">
        <f>E46</f>
        <v>0</v>
      </c>
      <c r="F45" s="43">
        <f t="shared" si="7"/>
        <v>33294</v>
      </c>
      <c r="G45" s="44">
        <f>IFERROR(Interpol1!C19,"")</f>
        <v>0</v>
      </c>
      <c r="H45" s="46" t="str">
        <f t="shared" si="4"/>
        <v/>
      </c>
    </row>
    <row r="46" spans="1:8" s="3" customFormat="1" x14ac:dyDescent="0.25">
      <c r="A46" s="47">
        <f>A14</f>
        <v>3329</v>
      </c>
      <c r="B46" s="37">
        <f t="shared" si="5"/>
        <v>33</v>
      </c>
      <c r="C46" s="37">
        <f t="shared" si="6"/>
        <v>29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0</v>
      </c>
      <c r="F46" s="37">
        <f t="shared" si="7"/>
        <v>33294</v>
      </c>
      <c r="G46" s="42">
        <f>IFERROR(Interpol1!C20,"")</f>
        <v>0</v>
      </c>
      <c r="H46" s="41" t="str">
        <f t="shared" si="4"/>
        <v/>
      </c>
    </row>
    <row r="47" spans="1:8" s="3" customFormat="1" x14ac:dyDescent="0.25">
      <c r="A47" s="45">
        <f>A46</f>
        <v>3329</v>
      </c>
      <c r="B47" s="43">
        <f t="shared" si="0"/>
        <v>33</v>
      </c>
      <c r="C47" s="43">
        <f t="shared" si="1"/>
        <v>29</v>
      </c>
      <c r="D47" s="46" t="str">
        <f>D48</f>
        <v/>
      </c>
      <c r="E47" s="46">
        <f>E48</f>
        <v>0</v>
      </c>
      <c r="F47" s="43">
        <f t="shared" si="2"/>
        <v>33294</v>
      </c>
      <c r="G47" s="44">
        <f>IFERROR(Interpol1!C21,"")</f>
        <v>0</v>
      </c>
      <c r="H47" s="46" t="str">
        <f t="shared" si="4"/>
        <v/>
      </c>
    </row>
    <row r="48" spans="1:8" s="3" customFormat="1" x14ac:dyDescent="0.25">
      <c r="A48" s="47">
        <f>A15</f>
        <v>3329</v>
      </c>
      <c r="B48" s="37">
        <f t="shared" si="0"/>
        <v>33</v>
      </c>
      <c r="C48" s="37">
        <f t="shared" si="1"/>
        <v>29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0</v>
      </c>
      <c r="F48" s="37">
        <f t="shared" si="2"/>
        <v>33294</v>
      </c>
      <c r="G48" s="42">
        <f>IFERROR(Interpol1!C22,"")</f>
        <v>0</v>
      </c>
      <c r="H48" s="41" t="str">
        <f t="shared" si="4"/>
        <v/>
      </c>
    </row>
    <row r="49" spans="1:8" s="3" customFormat="1" x14ac:dyDescent="0.25">
      <c r="A49" s="45">
        <f>A48</f>
        <v>3329</v>
      </c>
      <c r="B49" s="43">
        <f t="shared" si="0"/>
        <v>33</v>
      </c>
      <c r="C49" s="43">
        <f t="shared" si="1"/>
        <v>29</v>
      </c>
      <c r="D49" s="46" t="str">
        <f>D50</f>
        <v/>
      </c>
      <c r="E49" s="46">
        <f>E50</f>
        <v>0</v>
      </c>
      <c r="F49" s="43">
        <f t="shared" si="2"/>
        <v>33294</v>
      </c>
      <c r="G49" s="44">
        <f>IFERROR(Interpol1!C23,"")</f>
        <v>0</v>
      </c>
      <c r="H49" s="46" t="str">
        <f t="shared" si="4"/>
        <v/>
      </c>
    </row>
    <row r="50" spans="1:8" s="3" customFormat="1" x14ac:dyDescent="0.25">
      <c r="A50" s="47">
        <f>A16</f>
        <v>3329</v>
      </c>
      <c r="B50" s="37">
        <f t="shared" si="0"/>
        <v>33</v>
      </c>
      <c r="C50" s="37">
        <f t="shared" si="1"/>
        <v>29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0</v>
      </c>
      <c r="F50" s="37">
        <f t="shared" si="2"/>
        <v>33294</v>
      </c>
      <c r="G50" s="42">
        <f>IFERROR(Interpol1!C24,"")</f>
        <v>0</v>
      </c>
      <c r="H50" s="41" t="str">
        <f t="shared" si="4"/>
        <v/>
      </c>
    </row>
    <row r="51" spans="1:8" s="3" customFormat="1" x14ac:dyDescent="0.25">
      <c r="A51" s="45">
        <f>A50</f>
        <v>3329</v>
      </c>
      <c r="B51" s="43">
        <f t="shared" si="0"/>
        <v>33</v>
      </c>
      <c r="C51" s="43">
        <f t="shared" si="1"/>
        <v>29</v>
      </c>
      <c r="D51" s="46" t="str">
        <f>D52</f>
        <v/>
      </c>
      <c r="E51" s="46">
        <f>E52</f>
        <v>0</v>
      </c>
      <c r="F51" s="43">
        <f t="shared" si="2"/>
        <v>33294</v>
      </c>
      <c r="G51" s="44">
        <f>IFERROR(Interpol1!C25,"")</f>
        <v>0</v>
      </c>
      <c r="H51" s="46" t="str">
        <f t="shared" si="4"/>
        <v/>
      </c>
    </row>
    <row r="52" spans="1:8" s="3" customFormat="1" x14ac:dyDescent="0.25">
      <c r="A52" s="47">
        <f>A17</f>
        <v>3329</v>
      </c>
      <c r="B52" s="37">
        <f t="shared" ref="B52:B53" si="8">INT(A52/100)</f>
        <v>33</v>
      </c>
      <c r="C52" s="37">
        <f t="shared" ref="C52:C53" si="9">A52-B52*100</f>
        <v>29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0</v>
      </c>
      <c r="F52" s="37">
        <f t="shared" ref="F52:F53" si="10">A52*10+$C$2</f>
        <v>33294</v>
      </c>
      <c r="G52" s="42">
        <f>IFERROR(Interpol1!C26,"")</f>
        <v>0</v>
      </c>
      <c r="H52" s="41" t="str">
        <f t="shared" si="4"/>
        <v/>
      </c>
    </row>
    <row r="53" spans="1:8" s="3" customFormat="1" x14ac:dyDescent="0.25">
      <c r="A53" s="45">
        <f>A52</f>
        <v>3329</v>
      </c>
      <c r="B53" s="43">
        <f t="shared" si="8"/>
        <v>33</v>
      </c>
      <c r="C53" s="43">
        <f t="shared" si="9"/>
        <v>29</v>
      </c>
      <c r="D53" s="46" t="str">
        <f>D54</f>
        <v/>
      </c>
      <c r="E53" s="46">
        <f>E54</f>
        <v>0</v>
      </c>
      <c r="F53" s="43">
        <f t="shared" si="10"/>
        <v>33294</v>
      </c>
      <c r="G53" s="44">
        <f>IFERROR(Interpol1!C27,"")</f>
        <v>0</v>
      </c>
      <c r="H53" s="46" t="str">
        <f t="shared" si="4"/>
        <v/>
      </c>
    </row>
    <row r="54" spans="1:8" s="3" customFormat="1" x14ac:dyDescent="0.25">
      <c r="A54" s="47">
        <f>A18</f>
        <v>3329</v>
      </c>
      <c r="B54" s="37">
        <f t="shared" si="0"/>
        <v>33</v>
      </c>
      <c r="C54" s="37">
        <f t="shared" si="1"/>
        <v>29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0</v>
      </c>
      <c r="F54" s="37">
        <f t="shared" si="2"/>
        <v>33294</v>
      </c>
      <c r="G54" s="42">
        <f>IFERROR(Interpol1!C28,"")</f>
        <v>0</v>
      </c>
      <c r="H54" s="41" t="str">
        <f t="shared" si="4"/>
        <v/>
      </c>
    </row>
    <row r="55" spans="1:8" s="3" customFormat="1" x14ac:dyDescent="0.25">
      <c r="A55" s="45">
        <f>A54</f>
        <v>3329</v>
      </c>
      <c r="B55" s="43">
        <f t="shared" si="0"/>
        <v>33</v>
      </c>
      <c r="C55" s="43">
        <f t="shared" si="1"/>
        <v>29</v>
      </c>
      <c r="D55" s="46" t="str">
        <f>D56</f>
        <v/>
      </c>
      <c r="E55" s="46">
        <f>E56</f>
        <v>0</v>
      </c>
      <c r="F55" s="43">
        <f t="shared" si="2"/>
        <v>33294</v>
      </c>
      <c r="G55" s="44">
        <f>IFERROR(Interpol1!C29,"")</f>
        <v>0</v>
      </c>
      <c r="H55" s="46" t="str">
        <f t="shared" si="4"/>
        <v/>
      </c>
    </row>
    <row r="56" spans="1:8" s="3" customFormat="1" x14ac:dyDescent="0.25">
      <c r="A56" s="47">
        <f>A19</f>
        <v>3329</v>
      </c>
      <c r="B56" s="37">
        <f t="shared" si="0"/>
        <v>33</v>
      </c>
      <c r="C56" s="37">
        <f t="shared" si="1"/>
        <v>29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0</v>
      </c>
      <c r="F56" s="37">
        <f t="shared" si="2"/>
        <v>33294</v>
      </c>
      <c r="G56" s="42">
        <f>IFERROR(Interpol1!C30,"")</f>
        <v>0</v>
      </c>
      <c r="H56" s="41" t="str">
        <f t="shared" si="4"/>
        <v/>
      </c>
    </row>
    <row r="57" spans="1:8" s="3" customFormat="1" x14ac:dyDescent="0.25">
      <c r="A57" s="45">
        <f>A56</f>
        <v>3329</v>
      </c>
      <c r="B57" s="43">
        <f t="shared" si="0"/>
        <v>33</v>
      </c>
      <c r="C57" s="43">
        <f t="shared" si="1"/>
        <v>29</v>
      </c>
      <c r="D57" s="46" t="str">
        <f>D58</f>
        <v/>
      </c>
      <c r="E57" s="46">
        <f>E58</f>
        <v>0</v>
      </c>
      <c r="F57" s="43">
        <f t="shared" si="2"/>
        <v>33294</v>
      </c>
      <c r="G57" s="44">
        <f>IFERROR(Interpol1!C31,"")</f>
        <v>0</v>
      </c>
      <c r="H57" s="46" t="str">
        <f t="shared" si="4"/>
        <v/>
      </c>
    </row>
    <row r="58" spans="1:8" s="3" customFormat="1" x14ac:dyDescent="0.25">
      <c r="A58" s="47">
        <f>A20</f>
        <v>3329</v>
      </c>
      <c r="B58" s="37">
        <f t="shared" si="0"/>
        <v>33</v>
      </c>
      <c r="C58" s="37">
        <f t="shared" si="1"/>
        <v>29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0</v>
      </c>
      <c r="F58" s="37">
        <f t="shared" si="2"/>
        <v>33294</v>
      </c>
      <c r="G58" s="42">
        <f>IFERROR(Interpol1!C32,"")</f>
        <v>0</v>
      </c>
      <c r="H58" s="41" t="str">
        <f t="shared" si="4"/>
        <v/>
      </c>
    </row>
    <row r="59" spans="1:8" s="3" customFormat="1" x14ac:dyDescent="0.25">
      <c r="A59" s="45">
        <f>A58</f>
        <v>3329</v>
      </c>
      <c r="B59" s="43">
        <f t="shared" si="0"/>
        <v>33</v>
      </c>
      <c r="C59" s="43">
        <f t="shared" si="1"/>
        <v>29</v>
      </c>
      <c r="D59" s="46" t="str">
        <f>D60</f>
        <v/>
      </c>
      <c r="E59" s="46">
        <f>E60</f>
        <v>0</v>
      </c>
      <c r="F59" s="43">
        <f t="shared" si="2"/>
        <v>33294</v>
      </c>
      <c r="G59" s="44">
        <f>IFERROR(Interpol1!C33,"")</f>
        <v>0</v>
      </c>
      <c r="H59" s="46" t="str">
        <f t="shared" si="4"/>
        <v/>
      </c>
    </row>
    <row r="60" spans="1:8" s="3" customFormat="1" x14ac:dyDescent="0.25">
      <c r="A60" s="47">
        <f>A21</f>
        <v>3329</v>
      </c>
      <c r="B60" s="37">
        <f t="shared" si="0"/>
        <v>33</v>
      </c>
      <c r="C60" s="37">
        <f t="shared" si="1"/>
        <v>29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0</v>
      </c>
      <c r="F60" s="37">
        <f t="shared" si="2"/>
        <v>33294</v>
      </c>
      <c r="G60" s="42">
        <f>IFERROR(Interpol1!C34,"")</f>
        <v>0</v>
      </c>
      <c r="H60" s="41" t="str">
        <f t="shared" si="4"/>
        <v/>
      </c>
    </row>
    <row r="61" spans="1:8" s="3" customFormat="1" x14ac:dyDescent="0.25">
      <c r="A61" s="45">
        <f>A60</f>
        <v>3329</v>
      </c>
      <c r="B61" s="43">
        <f t="shared" ref="B61:B69" si="11">INT(A61/100)</f>
        <v>33</v>
      </c>
      <c r="C61" s="43">
        <f t="shared" ref="C61:C69" si="12">A61-B61*100</f>
        <v>29</v>
      </c>
      <c r="D61" s="46" t="str">
        <f>D62</f>
        <v/>
      </c>
      <c r="E61" s="46">
        <f>E62</f>
        <v>0</v>
      </c>
      <c r="F61" s="43">
        <f t="shared" ref="F61:F69" si="13">A61*10+$C$2</f>
        <v>33294</v>
      </c>
      <c r="G61" s="44">
        <f>IFERROR(Interpol1!C35,"")</f>
        <v>0</v>
      </c>
      <c r="H61" s="46" t="str">
        <f t="shared" si="4"/>
        <v/>
      </c>
    </row>
    <row r="62" spans="1:8" s="3" customFormat="1" x14ac:dyDescent="0.25">
      <c r="A62" s="47">
        <f>A22</f>
        <v>3329</v>
      </c>
      <c r="B62" s="37">
        <f t="shared" si="11"/>
        <v>33</v>
      </c>
      <c r="C62" s="37">
        <f t="shared" si="12"/>
        <v>29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0</v>
      </c>
      <c r="F62" s="37">
        <f t="shared" si="13"/>
        <v>33294</v>
      </c>
      <c r="G62" s="42">
        <f>IFERROR(Interpol1!C36,"")</f>
        <v>0</v>
      </c>
      <c r="H62" s="41" t="str">
        <f t="shared" si="4"/>
        <v/>
      </c>
    </row>
    <row r="63" spans="1:8" s="3" customFormat="1" x14ac:dyDescent="0.25">
      <c r="A63" s="45">
        <f>A62</f>
        <v>3329</v>
      </c>
      <c r="B63" s="43">
        <f t="shared" si="11"/>
        <v>33</v>
      </c>
      <c r="C63" s="43">
        <f t="shared" si="12"/>
        <v>29</v>
      </c>
      <c r="D63" s="46" t="str">
        <f>D64</f>
        <v/>
      </c>
      <c r="E63" s="46">
        <f>E64</f>
        <v>0</v>
      </c>
      <c r="F63" s="43">
        <f t="shared" si="13"/>
        <v>33294</v>
      </c>
      <c r="G63" s="44">
        <f>IFERROR(Interpol1!C37,"")</f>
        <v>0</v>
      </c>
      <c r="H63" s="46" t="str">
        <f t="shared" si="4"/>
        <v/>
      </c>
    </row>
    <row r="64" spans="1:8" s="3" customFormat="1" x14ac:dyDescent="0.25">
      <c r="A64" s="47">
        <f>A23</f>
        <v>3329</v>
      </c>
      <c r="B64" s="37">
        <f t="shared" si="11"/>
        <v>33</v>
      </c>
      <c r="C64" s="37">
        <f t="shared" si="12"/>
        <v>29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0</v>
      </c>
      <c r="F64" s="37">
        <f t="shared" si="13"/>
        <v>33294</v>
      </c>
      <c r="G64" s="42">
        <f>IFERROR(Interpol1!C38,"")</f>
        <v>0</v>
      </c>
      <c r="H64" s="41" t="str">
        <f t="shared" si="4"/>
        <v/>
      </c>
    </row>
    <row r="65" spans="1:11" s="3" customFormat="1" x14ac:dyDescent="0.25">
      <c r="A65" s="45">
        <f>A64</f>
        <v>3329</v>
      </c>
      <c r="B65" s="43">
        <f t="shared" si="11"/>
        <v>33</v>
      </c>
      <c r="C65" s="43">
        <f t="shared" si="12"/>
        <v>29</v>
      </c>
      <c r="D65" s="46" t="str">
        <f>D66</f>
        <v/>
      </c>
      <c r="E65" s="46">
        <f>E66</f>
        <v>0</v>
      </c>
      <c r="F65" s="43">
        <f t="shared" si="13"/>
        <v>33294</v>
      </c>
      <c r="G65" s="44">
        <f>IFERROR(Interpol1!C39,"")</f>
        <v>0</v>
      </c>
      <c r="H65" s="46" t="str">
        <f t="shared" si="4"/>
        <v/>
      </c>
    </row>
    <row r="66" spans="1:11" s="3" customFormat="1" x14ac:dyDescent="0.25">
      <c r="A66" s="47">
        <f>A24</f>
        <v>3329</v>
      </c>
      <c r="B66" s="37">
        <f t="shared" si="11"/>
        <v>33</v>
      </c>
      <c r="C66" s="37">
        <f t="shared" si="12"/>
        <v>29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0</v>
      </c>
      <c r="F66" s="37">
        <f t="shared" si="13"/>
        <v>33294</v>
      </c>
      <c r="G66" s="42">
        <f>IFERROR(Interpol1!C40,"")</f>
        <v>0</v>
      </c>
      <c r="H66" s="41" t="str">
        <f t="shared" si="4"/>
        <v/>
      </c>
    </row>
    <row r="67" spans="1:11" s="3" customFormat="1" x14ac:dyDescent="0.25">
      <c r="A67" s="45">
        <f>A66</f>
        <v>3329</v>
      </c>
      <c r="B67" s="43">
        <f t="shared" si="11"/>
        <v>33</v>
      </c>
      <c r="C67" s="43">
        <f t="shared" si="12"/>
        <v>29</v>
      </c>
      <c r="D67" s="46" t="str">
        <f>D68</f>
        <v/>
      </c>
      <c r="E67" s="46">
        <f>E68</f>
        <v>0</v>
      </c>
      <c r="F67" s="43">
        <f t="shared" si="13"/>
        <v>33294</v>
      </c>
      <c r="G67" s="44">
        <f>IFERROR(Interpol1!C41,"")</f>
        <v>0</v>
      </c>
      <c r="H67" s="46" t="str">
        <f t="shared" si="4"/>
        <v/>
      </c>
    </row>
    <row r="68" spans="1:11" s="3" customFormat="1" x14ac:dyDescent="0.25">
      <c r="A68" s="47">
        <f>A25</f>
        <v>3329</v>
      </c>
      <c r="B68" s="37">
        <f t="shared" si="11"/>
        <v>33</v>
      </c>
      <c r="C68" s="37">
        <f t="shared" si="12"/>
        <v>29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0</v>
      </c>
      <c r="F68" s="37">
        <f t="shared" si="13"/>
        <v>33294</v>
      </c>
      <c r="G68" s="42">
        <f>IFERROR(Interpol1!C42,"")</f>
        <v>0</v>
      </c>
      <c r="H68" s="41" t="str">
        <f t="shared" si="4"/>
        <v/>
      </c>
    </row>
    <row r="69" spans="1:11" s="3" customFormat="1" x14ac:dyDescent="0.25">
      <c r="A69" s="45">
        <f>A68</f>
        <v>3329</v>
      </c>
      <c r="B69" s="43">
        <f t="shared" si="11"/>
        <v>33</v>
      </c>
      <c r="C69" s="43">
        <f t="shared" si="12"/>
        <v>29</v>
      </c>
      <c r="D69" s="46">
        <f>D70</f>
        <v>157.46254077627381</v>
      </c>
      <c r="E69" s="46">
        <f>E70</f>
        <v>58.599857664787933</v>
      </c>
      <c r="F69" s="43">
        <f t="shared" si="13"/>
        <v>33294</v>
      </c>
      <c r="G69" s="44">
        <f>IFERROR(Interpol1!C43,"")</f>
        <v>5.0959481075311217</v>
      </c>
      <c r="H69" s="46">
        <f t="shared" si="4"/>
        <v>11.499304237063418</v>
      </c>
    </row>
    <row r="70" spans="1:11" x14ac:dyDescent="0.25">
      <c r="A70" s="50" t="s">
        <v>73</v>
      </c>
      <c r="B70" s="50">
        <f>E4</f>
        <v>31.194005000000001</v>
      </c>
      <c r="C70" s="50">
        <f>F4</f>
        <v>29.874503000000001</v>
      </c>
      <c r="D70" s="49">
        <f>DEGREES(MOD(ATAN2(COS(RADIANS(B69))*SIN(RADIANS(B70))-SIN(RADIANS(B69))*COS(RADIANS(B70))*COS(RADIANS(C70-C69)),SIN(RADIANS(C70-C69))*COS(RADIANS(B70))),2*PI()))</f>
        <v>157.46254077627381</v>
      </c>
      <c r="E70" s="49">
        <f>ACOS(SIN(RADIANS(B55))*SIN(RADIANS(B70))+COS(RADIANS(B55))*COS(RADIANS(B70))*COS((RADIANS(C70-C55))))*6371/1.852/2</f>
        <v>58.599857664787933</v>
      </c>
      <c r="F70" s="49">
        <f>F54</f>
        <v>33294</v>
      </c>
      <c r="G70" s="50">
        <f>IFERROR(Interpol1!C44,"")</f>
        <v>5.0959481075311217</v>
      </c>
      <c r="H70" s="49">
        <f t="shared" si="4"/>
        <v>11.499304237063418</v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82</v>
      </c>
      <c r="B72" s="54"/>
      <c r="C72" s="54"/>
      <c r="D72" s="54" t="s">
        <v>87</v>
      </c>
      <c r="E72" s="55">
        <f>SUM(E30:E70)</f>
        <v>311.8800549535448</v>
      </c>
      <c r="F72" s="54"/>
      <c r="G72" s="57" t="s">
        <v>88</v>
      </c>
      <c r="H72" s="56">
        <f>SUM(H30:H70)</f>
        <v>61.426397594630139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A6" sqref="A6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129</v>
      </c>
      <c r="B1" s="23" t="s">
        <v>93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23"/>
      <c r="B4" s="19" t="e">
        <f>VLOOKUP(A4,Harbours!A4:D114,3,FALSE)</f>
        <v>#N/A</v>
      </c>
      <c r="C4" s="19" t="e">
        <f>VLOOKUP(A4,Harbours!A4:D114,4,FALSE)</f>
        <v>#N/A</v>
      </c>
      <c r="D4" s="23"/>
      <c r="E4" s="19" t="e">
        <f>VLOOKUP(D4,Harbours!A4:D114,3,FALSE)</f>
        <v>#N/A</v>
      </c>
      <c r="F4" s="19" t="e">
        <f>VLOOKUP(D4,Harbours!A4:D114,4,FALSE)</f>
        <v>#N/A</v>
      </c>
    </row>
    <row r="5" spans="1:10" x14ac:dyDescent="0.25">
      <c r="A5" s="17" t="s">
        <v>81</v>
      </c>
      <c r="B5" s="65"/>
      <c r="C5" s="21"/>
      <c r="E5" s="21"/>
      <c r="F5" s="21"/>
    </row>
    <row r="6" spans="1:10" x14ac:dyDescent="0.25">
      <c r="A6" s="3"/>
      <c r="B6" s="65"/>
      <c r="C6" s="21"/>
      <c r="E6" s="21"/>
      <c r="F6" s="21"/>
    </row>
    <row r="7" spans="1:10" x14ac:dyDescent="0.25">
      <c r="A7" s="3"/>
      <c r="B7" s="65"/>
      <c r="C7" s="59" t="s">
        <v>119</v>
      </c>
      <c r="H7" s="25" t="s">
        <v>63</v>
      </c>
    </row>
    <row r="8" spans="1:10" x14ac:dyDescent="0.25">
      <c r="A8" s="3"/>
      <c r="B8" s="65"/>
      <c r="C8" s="59" t="s">
        <v>120</v>
      </c>
      <c r="H8" s="25" t="s">
        <v>64</v>
      </c>
    </row>
    <row r="9" spans="1:10" x14ac:dyDescent="0.25">
      <c r="A9" s="3"/>
      <c r="B9" s="65"/>
      <c r="C9" s="59" t="s">
        <v>95</v>
      </c>
      <c r="H9" s="25" t="s">
        <v>65</v>
      </c>
    </row>
    <row r="10" spans="1:10" x14ac:dyDescent="0.25">
      <c r="A10" s="3"/>
      <c r="B10" s="65"/>
      <c r="C10" s="21"/>
      <c r="H10" s="25" t="s">
        <v>69</v>
      </c>
    </row>
    <row r="11" spans="1:10" x14ac:dyDescent="0.25">
      <c r="A11" s="3"/>
      <c r="B11" s="75"/>
      <c r="H11" s="25"/>
    </row>
    <row r="12" spans="1:10" x14ac:dyDescent="0.25">
      <c r="A12" s="3"/>
      <c r="B12" s="20"/>
    </row>
    <row r="13" spans="1:10" ht="15.75" thickBot="1" x14ac:dyDescent="0.3">
      <c r="A13" s="3"/>
      <c r="B13" s="20"/>
      <c r="C13" s="22" t="s">
        <v>83</v>
      </c>
      <c r="D13" s="21"/>
      <c r="E13" s="21"/>
    </row>
    <row r="14" spans="1:10" x14ac:dyDescent="0.25">
      <c r="A14" s="3"/>
      <c r="B14" s="20"/>
      <c r="C14" s="26" t="s">
        <v>62</v>
      </c>
      <c r="D14" s="27"/>
      <c r="E14" s="28" t="e">
        <f>ACOS(SIN(RADIANS(B4))*SIN(RADIANS(E4))+COS(RADIANS(B4))*COS(RADIANS(E4))*COS((RADIANS(F4-C4))))*6371/1.852</f>
        <v>#N/A</v>
      </c>
      <c r="G14" s="52" t="s">
        <v>70</v>
      </c>
      <c r="H14" s="25" t="s">
        <v>86</v>
      </c>
      <c r="I14" s="51" t="e">
        <f>(E4-B4)/COS(RADIANS(I15))*60</f>
        <v>#N/A</v>
      </c>
      <c r="J14" s="25" t="s">
        <v>84</v>
      </c>
    </row>
    <row r="15" spans="1:10" ht="15.75" thickBot="1" x14ac:dyDescent="0.3">
      <c r="A15" s="3"/>
      <c r="B15" s="20"/>
      <c r="C15" s="29" t="s">
        <v>68</v>
      </c>
      <c r="D15" s="30"/>
      <c r="E15" s="31" t="e">
        <f>DEGREES(MOD(ATAN2(COS(RADIANS(B4))*SIN(RADIANS(E4))-SIN(RADIANS(B4))*COS(RADIANS(E4))*COS(RADIANS(F4-C4)),SIN(RADIANS(F4-C4))*COS(RADIANS(E4))),2*PI()))</f>
        <v>#N/A</v>
      </c>
      <c r="G15" s="52" t="s">
        <v>70</v>
      </c>
      <c r="H15" s="25" t="s">
        <v>86</v>
      </c>
      <c r="I15" s="51" t="e">
        <f>DEGREES(MOD(ATAN((F4-C4)/(E4-B4)),2*PI()))</f>
        <v>#N/A</v>
      </c>
      <c r="J15" s="25" t="s">
        <v>85</v>
      </c>
    </row>
    <row r="16" spans="1:10" x14ac:dyDescent="0.25">
      <c r="A16" s="3"/>
      <c r="B16" s="20"/>
      <c r="C16" s="22"/>
      <c r="D16" s="21"/>
      <c r="E16" s="21"/>
      <c r="H16" s="25"/>
    </row>
    <row r="17" spans="1:8" x14ac:dyDescent="0.25">
      <c r="A17" s="3"/>
      <c r="B17" s="20"/>
      <c r="C17" s="22"/>
      <c r="D17" s="24"/>
      <c r="H17" s="25"/>
    </row>
    <row r="18" spans="1:8" ht="15.75" thickBot="1" x14ac:dyDescent="0.3">
      <c r="A18" s="3"/>
      <c r="B18" s="20"/>
      <c r="C18" s="22" t="s">
        <v>90</v>
      </c>
      <c r="D18" s="3"/>
      <c r="H18" s="25"/>
    </row>
    <row r="19" spans="1:8" x14ac:dyDescent="0.25">
      <c r="A19" s="3"/>
      <c r="B19" s="20"/>
      <c r="C19" s="26" t="s">
        <v>62</v>
      </c>
      <c r="D19" s="27"/>
      <c r="E19" s="28" t="e">
        <f>E72</f>
        <v>#N/A</v>
      </c>
      <c r="H19" s="25"/>
    </row>
    <row r="20" spans="1:8" x14ac:dyDescent="0.25">
      <c r="A20" s="3"/>
      <c r="B20" s="20"/>
      <c r="C20" s="70" t="s">
        <v>89</v>
      </c>
      <c r="D20" s="32"/>
      <c r="E20" s="71">
        <f>H72</f>
        <v>0</v>
      </c>
      <c r="H20" s="25"/>
    </row>
    <row r="21" spans="1:8" ht="15.75" thickBot="1" x14ac:dyDescent="0.3">
      <c r="A21" s="3"/>
      <c r="B21" s="20"/>
      <c r="C21" s="72" t="s">
        <v>96</v>
      </c>
      <c r="D21" s="73"/>
      <c r="E21" s="74" t="e">
        <f>E19/E20</f>
        <v>#N/A</v>
      </c>
      <c r="H21" s="25"/>
    </row>
    <row r="22" spans="1:8" x14ac:dyDescent="0.25">
      <c r="A22" s="3"/>
      <c r="B22" s="20"/>
      <c r="H22" s="25"/>
    </row>
    <row r="23" spans="1:8" x14ac:dyDescent="0.25">
      <c r="A23" s="3"/>
      <c r="B23" s="20"/>
      <c r="H23" s="25"/>
    </row>
    <row r="24" spans="1:8" x14ac:dyDescent="0.25">
      <c r="A24" s="3"/>
      <c r="B24" s="20"/>
      <c r="H24" s="25"/>
    </row>
    <row r="25" spans="1:8" x14ac:dyDescent="0.25">
      <c r="A25" s="3"/>
      <c r="B25" s="65"/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71</v>
      </c>
      <c r="B28" s="43" t="s">
        <v>23</v>
      </c>
      <c r="C28" s="43" t="s">
        <v>24</v>
      </c>
      <c r="D28" s="43" t="s">
        <v>74</v>
      </c>
      <c r="E28" s="43" t="s">
        <v>75</v>
      </c>
      <c r="F28" s="43" t="s">
        <v>19</v>
      </c>
      <c r="G28" s="43" t="s">
        <v>76</v>
      </c>
      <c r="H28" s="43" t="s">
        <v>80</v>
      </c>
    </row>
    <row r="29" spans="1:8" s="3" customFormat="1" x14ac:dyDescent="0.25">
      <c r="A29" s="48" t="s">
        <v>72</v>
      </c>
      <c r="B29" s="50" t="e">
        <f>B4</f>
        <v>#N/A</v>
      </c>
      <c r="C29" s="50" t="e">
        <f>C4</f>
        <v>#N/A</v>
      </c>
      <c r="D29" s="49" t="str">
        <f>D30</f>
        <v/>
      </c>
      <c r="E29" s="48"/>
      <c r="F29" s="48">
        <f>F30</f>
        <v>4</v>
      </c>
      <c r="G29" s="48"/>
      <c r="H29" s="48"/>
    </row>
    <row r="30" spans="1:8" s="3" customFormat="1" x14ac:dyDescent="0.25">
      <c r="A30" s="47">
        <f>A6</f>
        <v>0</v>
      </c>
      <c r="B30" s="37">
        <f>INT(A30/100)</f>
        <v>0</v>
      </c>
      <c r="C30" s="37">
        <f>A30-B30*100</f>
        <v>0</v>
      </c>
      <c r="D30" s="41" t="str">
        <f>IFERROR(DEGREES(MOD(ATAN2(COS(RADIANS(B29))*SIN(RADIANS(B30))-SIN(RADIANS(B29))*COS(RADIANS(B30))*COS(RADIANS(C30-C29)),SIN(RADIANS(C30-C29))*COS(RADIANS(B30))),2*PI())),"")</f>
        <v/>
      </c>
      <c r="E30" s="41" t="e">
        <f>ACOS(SIN(RADIANS(B29))*SIN(RADIANS(B30))+COS(RADIANS(B29))*COS(RADIANS(B30))*COS((RADIANS(C30-C29))))*6371/1.852</f>
        <v>#N/A</v>
      </c>
      <c r="F30" s="37">
        <f>A30*10+$C$2</f>
        <v>4</v>
      </c>
      <c r="G30" s="42">
        <f>IFERROR(Interpol1!C4,"")</f>
        <v>5.2392137517043293</v>
      </c>
      <c r="H30" s="41" t="str">
        <f>IFERROR(E30/G30,"")</f>
        <v/>
      </c>
    </row>
    <row r="31" spans="1:8" s="3" customFormat="1" x14ac:dyDescent="0.25">
      <c r="A31" s="45">
        <f>A30</f>
        <v>0</v>
      </c>
      <c r="B31" s="43">
        <f t="shared" ref="B31:B69" si="0">INT(A31/100)</f>
        <v>0</v>
      </c>
      <c r="C31" s="43">
        <f t="shared" ref="C31:C69" si="1">A31-B31*100</f>
        <v>0</v>
      </c>
      <c r="D31" s="46" t="str">
        <f>D32</f>
        <v/>
      </c>
      <c r="E31" s="46">
        <f>E32</f>
        <v>0</v>
      </c>
      <c r="F31" s="43">
        <f t="shared" ref="F31:F69" si="2">A31*10+$C$2</f>
        <v>4</v>
      </c>
      <c r="G31" s="44">
        <f>IFERROR(Interpol1!C5,"")</f>
        <v>5.1074573459829109</v>
      </c>
      <c r="H31" s="46">
        <f t="shared" ref="H31:H70" si="3">IFERROR(E31/G31,"")</f>
        <v>0</v>
      </c>
    </row>
    <row r="32" spans="1:8" s="3" customFormat="1" x14ac:dyDescent="0.25">
      <c r="A32" s="47">
        <f>A7</f>
        <v>0</v>
      </c>
      <c r="B32" s="37">
        <f t="shared" si="0"/>
        <v>0</v>
      </c>
      <c r="C32" s="37">
        <f t="shared" si="1"/>
        <v>0</v>
      </c>
      <c r="D32" s="41" t="str">
        <f>IFERROR(DEGREES(MOD(ATAN2(COS(RADIANS(B31))*SIN(RADIANS(B32))-SIN(RADIANS(B31))*COS(RADIANS(B32))*COS(RADIANS(C32-C31)),SIN(RADIANS(C32-C31))*COS(RADIANS(B32))),2*PI())),"")</f>
        <v/>
      </c>
      <c r="E32" s="41">
        <f>ACOS(SIN(RADIANS(B31))*SIN(RADIANS(B32))+COS(RADIANS(B31))*COS(RADIANS(B32))*COS((RADIANS(C32-C31))))*6371/1.852/2</f>
        <v>0</v>
      </c>
      <c r="F32" s="37">
        <f t="shared" si="2"/>
        <v>4</v>
      </c>
      <c r="G32" s="42">
        <f>IFERROR(Interpol1!C6,"")</f>
        <v>5.0099591805940715</v>
      </c>
      <c r="H32" s="41">
        <f t="shared" si="3"/>
        <v>0</v>
      </c>
    </row>
    <row r="33" spans="1:8" s="3" customFormat="1" x14ac:dyDescent="0.25">
      <c r="A33" s="45">
        <f>A32</f>
        <v>0</v>
      </c>
      <c r="B33" s="43">
        <f t="shared" si="0"/>
        <v>0</v>
      </c>
      <c r="C33" s="43">
        <f t="shared" si="1"/>
        <v>0</v>
      </c>
      <c r="D33" s="46" t="str">
        <f>D34</f>
        <v/>
      </c>
      <c r="E33" s="46">
        <f>E34</f>
        <v>0</v>
      </c>
      <c r="F33" s="43">
        <f t="shared" si="2"/>
        <v>4</v>
      </c>
      <c r="G33" s="44">
        <f>IFERROR(Interpol1!C7,"")</f>
        <v>5.0067216362314255</v>
      </c>
      <c r="H33" s="46">
        <f t="shared" si="3"/>
        <v>0</v>
      </c>
    </row>
    <row r="34" spans="1:8" s="3" customFormat="1" x14ac:dyDescent="0.25">
      <c r="A34" s="47">
        <f>A8</f>
        <v>0</v>
      </c>
      <c r="B34" s="37">
        <f t="shared" si="0"/>
        <v>0</v>
      </c>
      <c r="C34" s="37">
        <f t="shared" si="1"/>
        <v>0</v>
      </c>
      <c r="D34" s="41" t="str">
        <f>IFERROR(DEGREES(MOD(ATAN2(COS(RADIANS(B33))*SIN(RADIANS(B34))-SIN(RADIANS(B33))*COS(RADIANS(B34))*COS(RADIANS(C34-C33)),SIN(RADIANS(C34-C33))*COS(RADIANS(B34))),2*PI())),"")</f>
        <v/>
      </c>
      <c r="E34" s="41">
        <f>ACOS(SIN(RADIANS(B33))*SIN(RADIANS(B34))+COS(RADIANS(B33))*COS(RADIANS(B34))*COS((RADIANS(C34-C33))))*6371/1.852/2</f>
        <v>0</v>
      </c>
      <c r="F34" s="37">
        <f t="shared" si="2"/>
        <v>4</v>
      </c>
      <c r="G34" s="42">
        <f>IFERROR(Interpol1!C8,"")</f>
        <v>4.977841003835402</v>
      </c>
      <c r="H34" s="41">
        <f t="shared" si="3"/>
        <v>0</v>
      </c>
    </row>
    <row r="35" spans="1:8" s="3" customFormat="1" x14ac:dyDescent="0.25">
      <c r="A35" s="45">
        <f>A34</f>
        <v>0</v>
      </c>
      <c r="B35" s="43">
        <f t="shared" si="0"/>
        <v>0</v>
      </c>
      <c r="C35" s="43">
        <f t="shared" si="1"/>
        <v>0</v>
      </c>
      <c r="D35" s="46" t="str">
        <f>D36</f>
        <v/>
      </c>
      <c r="E35" s="46">
        <f>E36</f>
        <v>0</v>
      </c>
      <c r="F35" s="43">
        <f t="shared" si="2"/>
        <v>4</v>
      </c>
      <c r="G35" s="44">
        <f>IFERROR(Interpol1!C9,"")</f>
        <v>0</v>
      </c>
      <c r="H35" s="46" t="str">
        <f t="shared" si="3"/>
        <v/>
      </c>
    </row>
    <row r="36" spans="1:8" s="3" customFormat="1" x14ac:dyDescent="0.25">
      <c r="A36" s="47">
        <f>A9</f>
        <v>0</v>
      </c>
      <c r="B36" s="37">
        <f t="shared" si="0"/>
        <v>0</v>
      </c>
      <c r="C36" s="37">
        <f t="shared" si="1"/>
        <v>0</v>
      </c>
      <c r="D36" s="41" t="str">
        <f>IFERROR(DEGREES(MOD(ATAN2(COS(RADIANS(B35))*SIN(RADIANS(B36))-SIN(RADIANS(B35))*COS(RADIANS(B36))*COS(RADIANS(C36-C35)),SIN(RADIANS(C36-C35))*COS(RADIANS(B36))),2*PI())),"")</f>
        <v/>
      </c>
      <c r="E36" s="41">
        <f>ACOS(SIN(RADIANS(B35))*SIN(RADIANS(B36))+COS(RADIANS(B35))*COS(RADIANS(B36))*COS((RADIANS(C36-C35))))*6371/1.852/2</f>
        <v>0</v>
      </c>
      <c r="F36" s="37">
        <f t="shared" si="2"/>
        <v>4</v>
      </c>
      <c r="G36" s="42">
        <f>IFERROR(Interpol1!C10,"")</f>
        <v>0</v>
      </c>
      <c r="H36" s="41" t="str">
        <f t="shared" si="3"/>
        <v/>
      </c>
    </row>
    <row r="37" spans="1:8" s="3" customFormat="1" x14ac:dyDescent="0.25">
      <c r="A37" s="45">
        <f>A36</f>
        <v>0</v>
      </c>
      <c r="B37" s="43">
        <f t="shared" si="0"/>
        <v>0</v>
      </c>
      <c r="C37" s="43">
        <f t="shared" si="1"/>
        <v>0</v>
      </c>
      <c r="D37" s="46" t="str">
        <f>D38</f>
        <v/>
      </c>
      <c r="E37" s="46">
        <f>E38</f>
        <v>0</v>
      </c>
      <c r="F37" s="43">
        <f t="shared" si="2"/>
        <v>4</v>
      </c>
      <c r="G37" s="44">
        <f>IFERROR(Interpol1!C11,"")</f>
        <v>0</v>
      </c>
      <c r="H37" s="46" t="str">
        <f t="shared" si="3"/>
        <v/>
      </c>
    </row>
    <row r="38" spans="1:8" s="3" customFormat="1" x14ac:dyDescent="0.25">
      <c r="A38" s="47">
        <f>A10</f>
        <v>0</v>
      </c>
      <c r="B38" s="37">
        <f t="shared" si="0"/>
        <v>0</v>
      </c>
      <c r="C38" s="37">
        <f t="shared" si="1"/>
        <v>0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0</v>
      </c>
      <c r="F38" s="37">
        <f t="shared" si="2"/>
        <v>4</v>
      </c>
      <c r="G38" s="42">
        <f>IFERROR(Interpol1!C12,"")</f>
        <v>0</v>
      </c>
      <c r="H38" s="41" t="str">
        <f t="shared" si="3"/>
        <v/>
      </c>
    </row>
    <row r="39" spans="1:8" s="3" customFormat="1" x14ac:dyDescent="0.25">
      <c r="A39" s="45">
        <f>A38</f>
        <v>0</v>
      </c>
      <c r="B39" s="43">
        <f t="shared" si="0"/>
        <v>0</v>
      </c>
      <c r="C39" s="43">
        <f t="shared" si="1"/>
        <v>0</v>
      </c>
      <c r="D39" s="46" t="str">
        <f>D40</f>
        <v/>
      </c>
      <c r="E39" s="46">
        <f>E40</f>
        <v>0</v>
      </c>
      <c r="F39" s="43">
        <f t="shared" si="2"/>
        <v>4</v>
      </c>
      <c r="G39" s="44">
        <f>IFERROR(Interpol1!C13,"")</f>
        <v>0</v>
      </c>
      <c r="H39" s="46" t="str">
        <f t="shared" si="3"/>
        <v/>
      </c>
    </row>
    <row r="40" spans="1:8" s="3" customFormat="1" x14ac:dyDescent="0.25">
      <c r="A40" s="47">
        <f>A11</f>
        <v>0</v>
      </c>
      <c r="B40" s="37">
        <f t="shared" si="0"/>
        <v>0</v>
      </c>
      <c r="C40" s="37">
        <f t="shared" si="1"/>
        <v>0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0</v>
      </c>
      <c r="F40" s="37">
        <f t="shared" si="2"/>
        <v>4</v>
      </c>
      <c r="G40" s="42">
        <f>IFERROR(Interpol1!C14,"")</f>
        <v>0</v>
      </c>
      <c r="H40" s="41" t="str">
        <f t="shared" si="3"/>
        <v/>
      </c>
    </row>
    <row r="41" spans="1:8" s="3" customFormat="1" x14ac:dyDescent="0.25">
      <c r="A41" s="45">
        <f>A40</f>
        <v>0</v>
      </c>
      <c r="B41" s="43">
        <f t="shared" si="0"/>
        <v>0</v>
      </c>
      <c r="C41" s="43">
        <f t="shared" si="1"/>
        <v>0</v>
      </c>
      <c r="D41" s="46" t="str">
        <f>D42</f>
        <v/>
      </c>
      <c r="E41" s="46">
        <f>E42</f>
        <v>0</v>
      </c>
      <c r="F41" s="43">
        <f t="shared" si="2"/>
        <v>4</v>
      </c>
      <c r="G41" s="44">
        <f>IFERROR(Interpol1!C15,"")</f>
        <v>0</v>
      </c>
      <c r="H41" s="46" t="str">
        <f t="shared" si="3"/>
        <v/>
      </c>
    </row>
    <row r="42" spans="1:8" s="3" customFormat="1" x14ac:dyDescent="0.25">
      <c r="A42" s="47">
        <f>A12</f>
        <v>0</v>
      </c>
      <c r="B42" s="37">
        <f t="shared" si="0"/>
        <v>0</v>
      </c>
      <c r="C42" s="37">
        <f t="shared" si="1"/>
        <v>0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0</v>
      </c>
      <c r="F42" s="37">
        <f t="shared" si="2"/>
        <v>4</v>
      </c>
      <c r="G42" s="42">
        <f>IFERROR(Interpol1!C16,"")</f>
        <v>0</v>
      </c>
      <c r="H42" s="41" t="str">
        <f t="shared" si="3"/>
        <v/>
      </c>
    </row>
    <row r="43" spans="1:8" s="3" customFormat="1" x14ac:dyDescent="0.25">
      <c r="A43" s="45">
        <f>A42</f>
        <v>0</v>
      </c>
      <c r="B43" s="43">
        <f t="shared" si="0"/>
        <v>0</v>
      </c>
      <c r="C43" s="43">
        <f t="shared" si="1"/>
        <v>0</v>
      </c>
      <c r="D43" s="46" t="str">
        <f>D44</f>
        <v/>
      </c>
      <c r="E43" s="46">
        <f>E44</f>
        <v>0</v>
      </c>
      <c r="F43" s="43">
        <f t="shared" si="2"/>
        <v>4</v>
      </c>
      <c r="G43" s="44">
        <f>IFERROR(Interpol1!C17,"")</f>
        <v>0</v>
      </c>
      <c r="H43" s="46" t="str">
        <f t="shared" si="3"/>
        <v/>
      </c>
    </row>
    <row r="44" spans="1:8" s="3" customFormat="1" x14ac:dyDescent="0.25">
      <c r="A44" s="47">
        <f>A13</f>
        <v>0</v>
      </c>
      <c r="B44" s="37">
        <f t="shared" si="0"/>
        <v>0</v>
      </c>
      <c r="C44" s="37">
        <f t="shared" si="1"/>
        <v>0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0</v>
      </c>
      <c r="F44" s="37">
        <f t="shared" si="2"/>
        <v>4</v>
      </c>
      <c r="G44" s="42">
        <f>IFERROR(Interpol1!C18,"")</f>
        <v>0</v>
      </c>
      <c r="H44" s="41" t="str">
        <f t="shared" si="3"/>
        <v/>
      </c>
    </row>
    <row r="45" spans="1:8" s="3" customFormat="1" x14ac:dyDescent="0.25">
      <c r="A45" s="45">
        <f>A44</f>
        <v>0</v>
      </c>
      <c r="B45" s="43">
        <f t="shared" si="0"/>
        <v>0</v>
      </c>
      <c r="C45" s="43">
        <f t="shared" si="1"/>
        <v>0</v>
      </c>
      <c r="D45" s="46" t="str">
        <f>D46</f>
        <v/>
      </c>
      <c r="E45" s="46">
        <f>E46</f>
        <v>0</v>
      </c>
      <c r="F45" s="43">
        <f t="shared" si="2"/>
        <v>4</v>
      </c>
      <c r="G45" s="44">
        <f>IFERROR(Interpol1!C19,"")</f>
        <v>0</v>
      </c>
      <c r="H45" s="46" t="str">
        <f t="shared" si="3"/>
        <v/>
      </c>
    </row>
    <row r="46" spans="1:8" s="3" customFormat="1" x14ac:dyDescent="0.25">
      <c r="A46" s="47">
        <f>A14</f>
        <v>0</v>
      </c>
      <c r="B46" s="37">
        <f t="shared" si="0"/>
        <v>0</v>
      </c>
      <c r="C46" s="37">
        <f t="shared" si="1"/>
        <v>0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0</v>
      </c>
      <c r="F46" s="37">
        <f t="shared" si="2"/>
        <v>4</v>
      </c>
      <c r="G46" s="42">
        <f>IFERROR(Interpol1!C20,"")</f>
        <v>0</v>
      </c>
      <c r="H46" s="41" t="str">
        <f t="shared" si="3"/>
        <v/>
      </c>
    </row>
    <row r="47" spans="1:8" s="3" customFormat="1" x14ac:dyDescent="0.25">
      <c r="A47" s="45">
        <f>A46</f>
        <v>0</v>
      </c>
      <c r="B47" s="43">
        <f t="shared" si="0"/>
        <v>0</v>
      </c>
      <c r="C47" s="43">
        <f t="shared" si="1"/>
        <v>0</v>
      </c>
      <c r="D47" s="46" t="str">
        <f>D48</f>
        <v/>
      </c>
      <c r="E47" s="46">
        <f>E48</f>
        <v>0</v>
      </c>
      <c r="F47" s="43">
        <f t="shared" si="2"/>
        <v>4</v>
      </c>
      <c r="G47" s="44">
        <f>IFERROR(Interpol1!C21,"")</f>
        <v>0</v>
      </c>
      <c r="H47" s="46" t="str">
        <f t="shared" si="3"/>
        <v/>
      </c>
    </row>
    <row r="48" spans="1:8" s="3" customFormat="1" x14ac:dyDescent="0.25">
      <c r="A48" s="47">
        <f>A15</f>
        <v>0</v>
      </c>
      <c r="B48" s="37">
        <f t="shared" si="0"/>
        <v>0</v>
      </c>
      <c r="C48" s="37">
        <f t="shared" si="1"/>
        <v>0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0</v>
      </c>
      <c r="F48" s="37">
        <f t="shared" si="2"/>
        <v>4</v>
      </c>
      <c r="G48" s="42">
        <f>IFERROR(Interpol1!C22,"")</f>
        <v>0</v>
      </c>
      <c r="H48" s="41" t="str">
        <f t="shared" si="3"/>
        <v/>
      </c>
    </row>
    <row r="49" spans="1:8" s="3" customFormat="1" x14ac:dyDescent="0.25">
      <c r="A49" s="45">
        <f>A48</f>
        <v>0</v>
      </c>
      <c r="B49" s="43">
        <f t="shared" si="0"/>
        <v>0</v>
      </c>
      <c r="C49" s="43">
        <f t="shared" si="1"/>
        <v>0</v>
      </c>
      <c r="D49" s="46" t="str">
        <f>D50</f>
        <v/>
      </c>
      <c r="E49" s="46">
        <f>E50</f>
        <v>0</v>
      </c>
      <c r="F49" s="43">
        <f t="shared" si="2"/>
        <v>4</v>
      </c>
      <c r="G49" s="44">
        <f>IFERROR(Interpol1!C23,"")</f>
        <v>0</v>
      </c>
      <c r="H49" s="46" t="str">
        <f t="shared" si="3"/>
        <v/>
      </c>
    </row>
    <row r="50" spans="1:8" s="3" customFormat="1" x14ac:dyDescent="0.25">
      <c r="A50" s="47">
        <f>A16</f>
        <v>0</v>
      </c>
      <c r="B50" s="37">
        <f t="shared" si="0"/>
        <v>0</v>
      </c>
      <c r="C50" s="37">
        <f t="shared" si="1"/>
        <v>0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0</v>
      </c>
      <c r="F50" s="37">
        <f t="shared" si="2"/>
        <v>4</v>
      </c>
      <c r="G50" s="42">
        <f>IFERROR(Interpol1!C24,"")</f>
        <v>0</v>
      </c>
      <c r="H50" s="41" t="str">
        <f t="shared" si="3"/>
        <v/>
      </c>
    </row>
    <row r="51" spans="1:8" s="3" customFormat="1" x14ac:dyDescent="0.25">
      <c r="A51" s="45">
        <f>A50</f>
        <v>0</v>
      </c>
      <c r="B51" s="43">
        <f t="shared" si="0"/>
        <v>0</v>
      </c>
      <c r="C51" s="43">
        <f t="shared" si="1"/>
        <v>0</v>
      </c>
      <c r="D51" s="46" t="str">
        <f>D52</f>
        <v/>
      </c>
      <c r="E51" s="46">
        <f>E52</f>
        <v>0</v>
      </c>
      <c r="F51" s="43">
        <f t="shared" si="2"/>
        <v>4</v>
      </c>
      <c r="G51" s="44">
        <f>IFERROR(Interpol1!C25,"")</f>
        <v>0</v>
      </c>
      <c r="H51" s="46" t="str">
        <f t="shared" si="3"/>
        <v/>
      </c>
    </row>
    <row r="52" spans="1:8" s="3" customFormat="1" x14ac:dyDescent="0.25">
      <c r="A52" s="47">
        <f>A17</f>
        <v>0</v>
      </c>
      <c r="B52" s="37">
        <f t="shared" si="0"/>
        <v>0</v>
      </c>
      <c r="C52" s="37">
        <f t="shared" si="1"/>
        <v>0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0</v>
      </c>
      <c r="F52" s="37">
        <f t="shared" si="2"/>
        <v>4</v>
      </c>
      <c r="G52" s="42">
        <f>IFERROR(Interpol1!C26,"")</f>
        <v>0</v>
      </c>
      <c r="H52" s="41" t="str">
        <f t="shared" si="3"/>
        <v/>
      </c>
    </row>
    <row r="53" spans="1:8" s="3" customFormat="1" x14ac:dyDescent="0.25">
      <c r="A53" s="45">
        <f>A52</f>
        <v>0</v>
      </c>
      <c r="B53" s="43">
        <f t="shared" si="0"/>
        <v>0</v>
      </c>
      <c r="C53" s="43">
        <f t="shared" si="1"/>
        <v>0</v>
      </c>
      <c r="D53" s="46" t="str">
        <f>D54</f>
        <v/>
      </c>
      <c r="E53" s="46">
        <f>E54</f>
        <v>0</v>
      </c>
      <c r="F53" s="43">
        <f t="shared" si="2"/>
        <v>4</v>
      </c>
      <c r="G53" s="44">
        <f>IFERROR(Interpol1!C27,"")</f>
        <v>0</v>
      </c>
      <c r="H53" s="46" t="str">
        <f t="shared" si="3"/>
        <v/>
      </c>
    </row>
    <row r="54" spans="1:8" s="3" customFormat="1" x14ac:dyDescent="0.25">
      <c r="A54" s="47">
        <f>A18</f>
        <v>0</v>
      </c>
      <c r="B54" s="37">
        <f t="shared" si="0"/>
        <v>0</v>
      </c>
      <c r="C54" s="37">
        <f t="shared" si="1"/>
        <v>0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0</v>
      </c>
      <c r="F54" s="37">
        <f t="shared" si="2"/>
        <v>4</v>
      </c>
      <c r="G54" s="42">
        <f>IFERROR(Interpol1!C28,"")</f>
        <v>0</v>
      </c>
      <c r="H54" s="41" t="str">
        <f t="shared" si="3"/>
        <v/>
      </c>
    </row>
    <row r="55" spans="1:8" s="3" customFormat="1" x14ac:dyDescent="0.25">
      <c r="A55" s="45">
        <f>A54</f>
        <v>0</v>
      </c>
      <c r="B55" s="43">
        <f t="shared" si="0"/>
        <v>0</v>
      </c>
      <c r="C55" s="43">
        <f t="shared" si="1"/>
        <v>0</v>
      </c>
      <c r="D55" s="46" t="str">
        <f>D56</f>
        <v/>
      </c>
      <c r="E55" s="46">
        <f>E56</f>
        <v>0</v>
      </c>
      <c r="F55" s="43">
        <f t="shared" si="2"/>
        <v>4</v>
      </c>
      <c r="G55" s="44">
        <f>IFERROR(Interpol1!C29,"")</f>
        <v>0</v>
      </c>
      <c r="H55" s="46" t="str">
        <f t="shared" si="3"/>
        <v/>
      </c>
    </row>
    <row r="56" spans="1:8" s="3" customFormat="1" x14ac:dyDescent="0.25">
      <c r="A56" s="47">
        <f>A19</f>
        <v>0</v>
      </c>
      <c r="B56" s="37">
        <f t="shared" si="0"/>
        <v>0</v>
      </c>
      <c r="C56" s="37">
        <f t="shared" si="1"/>
        <v>0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0</v>
      </c>
      <c r="F56" s="37">
        <f t="shared" si="2"/>
        <v>4</v>
      </c>
      <c r="G56" s="42">
        <f>IFERROR(Interpol1!C30,"")</f>
        <v>0</v>
      </c>
      <c r="H56" s="41" t="str">
        <f t="shared" si="3"/>
        <v/>
      </c>
    </row>
    <row r="57" spans="1:8" s="3" customFormat="1" x14ac:dyDescent="0.25">
      <c r="A57" s="45">
        <f>A56</f>
        <v>0</v>
      </c>
      <c r="B57" s="43">
        <f t="shared" si="0"/>
        <v>0</v>
      </c>
      <c r="C57" s="43">
        <f t="shared" si="1"/>
        <v>0</v>
      </c>
      <c r="D57" s="46" t="str">
        <f>D58</f>
        <v/>
      </c>
      <c r="E57" s="46">
        <f>E58</f>
        <v>0</v>
      </c>
      <c r="F57" s="43">
        <f t="shared" si="2"/>
        <v>4</v>
      </c>
      <c r="G57" s="44">
        <f>IFERROR(Interpol1!C31,"")</f>
        <v>0</v>
      </c>
      <c r="H57" s="46" t="str">
        <f t="shared" si="3"/>
        <v/>
      </c>
    </row>
    <row r="58" spans="1:8" s="3" customFormat="1" x14ac:dyDescent="0.25">
      <c r="A58" s="47">
        <f>A20</f>
        <v>0</v>
      </c>
      <c r="B58" s="37">
        <f t="shared" si="0"/>
        <v>0</v>
      </c>
      <c r="C58" s="37">
        <f t="shared" si="1"/>
        <v>0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0</v>
      </c>
      <c r="F58" s="37">
        <f t="shared" si="2"/>
        <v>4</v>
      </c>
      <c r="G58" s="42">
        <f>IFERROR(Interpol1!C32,"")</f>
        <v>0</v>
      </c>
      <c r="H58" s="41" t="str">
        <f t="shared" si="3"/>
        <v/>
      </c>
    </row>
    <row r="59" spans="1:8" s="3" customFormat="1" x14ac:dyDescent="0.25">
      <c r="A59" s="45">
        <f>A58</f>
        <v>0</v>
      </c>
      <c r="B59" s="43">
        <f t="shared" si="0"/>
        <v>0</v>
      </c>
      <c r="C59" s="43">
        <f t="shared" si="1"/>
        <v>0</v>
      </c>
      <c r="D59" s="46" t="str">
        <f>D60</f>
        <v/>
      </c>
      <c r="E59" s="46">
        <f>E60</f>
        <v>0</v>
      </c>
      <c r="F59" s="43">
        <f t="shared" si="2"/>
        <v>4</v>
      </c>
      <c r="G59" s="44">
        <f>IFERROR(Interpol1!C33,"")</f>
        <v>0</v>
      </c>
      <c r="H59" s="46" t="str">
        <f t="shared" si="3"/>
        <v/>
      </c>
    </row>
    <row r="60" spans="1:8" s="3" customFormat="1" x14ac:dyDescent="0.25">
      <c r="A60" s="47">
        <f>A21</f>
        <v>0</v>
      </c>
      <c r="B60" s="37">
        <f t="shared" si="0"/>
        <v>0</v>
      </c>
      <c r="C60" s="37">
        <f t="shared" si="1"/>
        <v>0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0</v>
      </c>
      <c r="F60" s="37">
        <f t="shared" si="2"/>
        <v>4</v>
      </c>
      <c r="G60" s="42">
        <f>IFERROR(Interpol1!C34,"")</f>
        <v>0</v>
      </c>
      <c r="H60" s="41" t="str">
        <f t="shared" si="3"/>
        <v/>
      </c>
    </row>
    <row r="61" spans="1:8" s="3" customFormat="1" x14ac:dyDescent="0.25">
      <c r="A61" s="45">
        <f>A60</f>
        <v>0</v>
      </c>
      <c r="B61" s="43">
        <f t="shared" si="0"/>
        <v>0</v>
      </c>
      <c r="C61" s="43">
        <f t="shared" si="1"/>
        <v>0</v>
      </c>
      <c r="D61" s="46" t="str">
        <f>D62</f>
        <v/>
      </c>
      <c r="E61" s="46">
        <f>E62</f>
        <v>0</v>
      </c>
      <c r="F61" s="43">
        <f t="shared" si="2"/>
        <v>4</v>
      </c>
      <c r="G61" s="44">
        <f>IFERROR(Interpol1!C35,"")</f>
        <v>0</v>
      </c>
      <c r="H61" s="46" t="str">
        <f t="shared" si="3"/>
        <v/>
      </c>
    </row>
    <row r="62" spans="1:8" s="3" customFormat="1" x14ac:dyDescent="0.25">
      <c r="A62" s="47">
        <f>A22</f>
        <v>0</v>
      </c>
      <c r="B62" s="37">
        <f t="shared" si="0"/>
        <v>0</v>
      </c>
      <c r="C62" s="37">
        <f t="shared" si="1"/>
        <v>0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0</v>
      </c>
      <c r="F62" s="37">
        <f t="shared" si="2"/>
        <v>4</v>
      </c>
      <c r="G62" s="42">
        <f>IFERROR(Interpol1!C36,"")</f>
        <v>0</v>
      </c>
      <c r="H62" s="41" t="str">
        <f t="shared" si="3"/>
        <v/>
      </c>
    </row>
    <row r="63" spans="1:8" s="3" customFormat="1" x14ac:dyDescent="0.25">
      <c r="A63" s="45">
        <f>A62</f>
        <v>0</v>
      </c>
      <c r="B63" s="43">
        <f t="shared" si="0"/>
        <v>0</v>
      </c>
      <c r="C63" s="43">
        <f t="shared" si="1"/>
        <v>0</v>
      </c>
      <c r="D63" s="46" t="str">
        <f>D64</f>
        <v/>
      </c>
      <c r="E63" s="46">
        <f>E64</f>
        <v>0</v>
      </c>
      <c r="F63" s="43">
        <f t="shared" si="2"/>
        <v>4</v>
      </c>
      <c r="G63" s="44">
        <f>IFERROR(Interpol1!C37,"")</f>
        <v>0</v>
      </c>
      <c r="H63" s="46" t="str">
        <f t="shared" si="3"/>
        <v/>
      </c>
    </row>
    <row r="64" spans="1:8" s="3" customFormat="1" x14ac:dyDescent="0.25">
      <c r="A64" s="47">
        <f>A23</f>
        <v>0</v>
      </c>
      <c r="B64" s="37">
        <f t="shared" si="0"/>
        <v>0</v>
      </c>
      <c r="C64" s="37">
        <f t="shared" si="1"/>
        <v>0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0</v>
      </c>
      <c r="F64" s="37">
        <f t="shared" si="2"/>
        <v>4</v>
      </c>
      <c r="G64" s="42">
        <f>IFERROR(Interpol1!C38,"")</f>
        <v>0</v>
      </c>
      <c r="H64" s="41" t="str">
        <f t="shared" si="3"/>
        <v/>
      </c>
    </row>
    <row r="65" spans="1:11" s="3" customFormat="1" x14ac:dyDescent="0.25">
      <c r="A65" s="45">
        <f>A64</f>
        <v>0</v>
      </c>
      <c r="B65" s="43">
        <f t="shared" si="0"/>
        <v>0</v>
      </c>
      <c r="C65" s="43">
        <f t="shared" si="1"/>
        <v>0</v>
      </c>
      <c r="D65" s="46" t="str">
        <f>D66</f>
        <v/>
      </c>
      <c r="E65" s="46">
        <f>E66</f>
        <v>0</v>
      </c>
      <c r="F65" s="43">
        <f t="shared" si="2"/>
        <v>4</v>
      </c>
      <c r="G65" s="44">
        <f>IFERROR(Interpol1!C39,"")</f>
        <v>0</v>
      </c>
      <c r="H65" s="46" t="str">
        <f t="shared" si="3"/>
        <v/>
      </c>
    </row>
    <row r="66" spans="1:11" s="3" customFormat="1" x14ac:dyDescent="0.25">
      <c r="A66" s="47">
        <f>A24</f>
        <v>0</v>
      </c>
      <c r="B66" s="37">
        <f t="shared" si="0"/>
        <v>0</v>
      </c>
      <c r="C66" s="37">
        <f t="shared" si="1"/>
        <v>0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0</v>
      </c>
      <c r="F66" s="37">
        <f t="shared" si="2"/>
        <v>4</v>
      </c>
      <c r="G66" s="42">
        <f>IFERROR(Interpol1!C40,"")</f>
        <v>0</v>
      </c>
      <c r="H66" s="41" t="str">
        <f t="shared" si="3"/>
        <v/>
      </c>
    </row>
    <row r="67" spans="1:11" s="3" customFormat="1" x14ac:dyDescent="0.25">
      <c r="A67" s="45">
        <f>A66</f>
        <v>0</v>
      </c>
      <c r="B67" s="43">
        <f t="shared" si="0"/>
        <v>0</v>
      </c>
      <c r="C67" s="43">
        <f t="shared" si="1"/>
        <v>0</v>
      </c>
      <c r="D67" s="46" t="str">
        <f>D68</f>
        <v/>
      </c>
      <c r="E67" s="46">
        <f>E68</f>
        <v>0</v>
      </c>
      <c r="F67" s="43">
        <f t="shared" si="2"/>
        <v>4</v>
      </c>
      <c r="G67" s="44">
        <f>IFERROR(Interpol1!C41,"")</f>
        <v>0</v>
      </c>
      <c r="H67" s="46" t="str">
        <f t="shared" si="3"/>
        <v/>
      </c>
    </row>
    <row r="68" spans="1:11" s="3" customFormat="1" x14ac:dyDescent="0.25">
      <c r="A68" s="47">
        <f>A25</f>
        <v>0</v>
      </c>
      <c r="B68" s="37">
        <f t="shared" si="0"/>
        <v>0</v>
      </c>
      <c r="C68" s="37">
        <f t="shared" si="1"/>
        <v>0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0</v>
      </c>
      <c r="F68" s="37">
        <f t="shared" si="2"/>
        <v>4</v>
      </c>
      <c r="G68" s="42">
        <f>IFERROR(Interpol1!C42,"")</f>
        <v>0</v>
      </c>
      <c r="H68" s="41" t="str">
        <f t="shared" si="3"/>
        <v/>
      </c>
    </row>
    <row r="69" spans="1:11" s="3" customFormat="1" x14ac:dyDescent="0.25">
      <c r="A69" s="45">
        <f>A68</f>
        <v>0</v>
      </c>
      <c r="B69" s="43">
        <f t="shared" si="0"/>
        <v>0</v>
      </c>
      <c r="C69" s="43">
        <f t="shared" si="1"/>
        <v>0</v>
      </c>
      <c r="D69" s="46" t="e">
        <f>D70</f>
        <v>#N/A</v>
      </c>
      <c r="E69" s="46" t="e">
        <f>E70</f>
        <v>#N/A</v>
      </c>
      <c r="F69" s="43">
        <f t="shared" si="2"/>
        <v>4</v>
      </c>
      <c r="G69" s="44">
        <f>IFERROR(Interpol1!C43,"")</f>
        <v>5.0959481075311217</v>
      </c>
      <c r="H69" s="46" t="str">
        <f t="shared" si="3"/>
        <v/>
      </c>
    </row>
    <row r="70" spans="1:11" x14ac:dyDescent="0.25">
      <c r="A70" s="50" t="s">
        <v>73</v>
      </c>
      <c r="B70" s="50" t="e">
        <f>E4</f>
        <v>#N/A</v>
      </c>
      <c r="C70" s="50" t="e">
        <f>F4</f>
        <v>#N/A</v>
      </c>
      <c r="D70" s="49" t="e">
        <f>DEGREES(MOD(ATAN2(COS(RADIANS(B69))*SIN(RADIANS(B70))-SIN(RADIANS(B69))*COS(RADIANS(B70))*COS(RADIANS(C70-C69)),SIN(RADIANS(C70-C69))*COS(RADIANS(B70))),2*PI()))</f>
        <v>#N/A</v>
      </c>
      <c r="E70" s="49" t="e">
        <f>ACOS(SIN(RADIANS(B55))*SIN(RADIANS(B70))+COS(RADIANS(B55))*COS(RADIANS(B70))*COS((RADIANS(C70-C55))))*6371/1.852/2</f>
        <v>#N/A</v>
      </c>
      <c r="F70" s="49">
        <f>F54</f>
        <v>4</v>
      </c>
      <c r="G70" s="50">
        <f>IFERROR(Interpol1!C44,"")</f>
        <v>5.0959481075311217</v>
      </c>
      <c r="H70" s="49" t="str">
        <f t="shared" si="3"/>
        <v/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82</v>
      </c>
      <c r="B72" s="54"/>
      <c r="C72" s="54"/>
      <c r="D72" s="54" t="s">
        <v>87</v>
      </c>
      <c r="E72" s="55" t="e">
        <f>SUM(E30:E70)</f>
        <v>#N/A</v>
      </c>
      <c r="F72" s="54"/>
      <c r="G72" s="57" t="s">
        <v>88</v>
      </c>
      <c r="H72" s="56">
        <f>SUM(H30:H70)</f>
        <v>0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>
      <selection activeCell="A6" sqref="A6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129</v>
      </c>
      <c r="B1" s="23" t="s">
        <v>93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80"/>
      <c r="B4" s="19" t="e">
        <f>VLOOKUP(A4,Harbours!A4:D114,3,FALSE)</f>
        <v>#N/A</v>
      </c>
      <c r="C4" s="19" t="e">
        <f>VLOOKUP(A4,Harbours!A4:D114,4,FALSE)</f>
        <v>#N/A</v>
      </c>
      <c r="D4" s="80"/>
      <c r="E4" s="19" t="e">
        <f>VLOOKUP(D4,Harbours!A4:D114,3,FALSE)</f>
        <v>#N/A</v>
      </c>
      <c r="F4" s="19" t="e">
        <f>VLOOKUP(D4,Harbours!A4:D114,4,FALSE)</f>
        <v>#N/A</v>
      </c>
    </row>
    <row r="5" spans="1:10" x14ac:dyDescent="0.25">
      <c r="A5" s="17" t="s">
        <v>81</v>
      </c>
      <c r="B5" s="65"/>
      <c r="C5" s="21"/>
      <c r="E5" s="21"/>
      <c r="F5" s="21"/>
    </row>
    <row r="6" spans="1:10" x14ac:dyDescent="0.25">
      <c r="A6" s="3"/>
      <c r="B6" s="65"/>
      <c r="C6" s="21"/>
      <c r="E6" s="21"/>
      <c r="F6" s="21"/>
    </row>
    <row r="7" spans="1:10" x14ac:dyDescent="0.25">
      <c r="A7" s="3"/>
      <c r="B7" s="65"/>
      <c r="C7" s="59" t="s">
        <v>119</v>
      </c>
      <c r="H7" s="25" t="s">
        <v>63</v>
      </c>
    </row>
    <row r="8" spans="1:10" x14ac:dyDescent="0.25">
      <c r="A8" s="3"/>
      <c r="B8" s="65"/>
      <c r="C8" s="59" t="s">
        <v>120</v>
      </c>
      <c r="H8" s="25" t="s">
        <v>64</v>
      </c>
    </row>
    <row r="9" spans="1:10" x14ac:dyDescent="0.25">
      <c r="A9" s="3"/>
      <c r="B9" s="65"/>
      <c r="C9" s="59" t="s">
        <v>95</v>
      </c>
      <c r="H9" s="25" t="s">
        <v>65</v>
      </c>
    </row>
    <row r="10" spans="1:10" x14ac:dyDescent="0.25">
      <c r="A10" s="3"/>
      <c r="B10" s="65"/>
      <c r="C10" s="21"/>
      <c r="H10" s="25" t="s">
        <v>69</v>
      </c>
    </row>
    <row r="11" spans="1:10" x14ac:dyDescent="0.25">
      <c r="A11" s="3"/>
      <c r="B11" s="75"/>
      <c r="H11" s="25"/>
    </row>
    <row r="12" spans="1:10" x14ac:dyDescent="0.25">
      <c r="A12" s="3"/>
      <c r="B12" s="20"/>
    </row>
    <row r="13" spans="1:10" ht="15.75" thickBot="1" x14ac:dyDescent="0.3">
      <c r="A13" s="3"/>
      <c r="B13" s="20"/>
      <c r="C13" s="22" t="s">
        <v>83</v>
      </c>
      <c r="D13" s="21"/>
      <c r="E13" s="21"/>
    </row>
    <row r="14" spans="1:10" x14ac:dyDescent="0.25">
      <c r="A14" s="3"/>
      <c r="B14" s="20"/>
      <c r="C14" s="26" t="s">
        <v>62</v>
      </c>
      <c r="D14" s="27"/>
      <c r="E14" s="28" t="e">
        <f>ACOS(SIN(RADIANS(B4))*SIN(RADIANS(E4))+COS(RADIANS(B4))*COS(RADIANS(E4))*COS((RADIANS(F4-C4))))*6371/1.852</f>
        <v>#N/A</v>
      </c>
      <c r="G14" s="52" t="s">
        <v>70</v>
      </c>
      <c r="H14" s="25" t="s">
        <v>86</v>
      </c>
      <c r="I14" s="51" t="e">
        <f>(E4-B4)/COS(RADIANS(I15))*60</f>
        <v>#N/A</v>
      </c>
      <c r="J14" s="25" t="s">
        <v>84</v>
      </c>
    </row>
    <row r="15" spans="1:10" ht="15.75" thickBot="1" x14ac:dyDescent="0.3">
      <c r="A15" s="3"/>
      <c r="B15" s="20"/>
      <c r="C15" s="29" t="s">
        <v>68</v>
      </c>
      <c r="D15" s="30"/>
      <c r="E15" s="31" t="e">
        <f>DEGREES(MOD(ATAN2(COS(RADIANS(B4))*SIN(RADIANS(E4))-SIN(RADIANS(B4))*COS(RADIANS(E4))*COS(RADIANS(F4-C4)),SIN(RADIANS(F4-C4))*COS(RADIANS(E4))),2*PI()))</f>
        <v>#N/A</v>
      </c>
      <c r="G15" s="52" t="s">
        <v>70</v>
      </c>
      <c r="H15" s="25" t="s">
        <v>86</v>
      </c>
      <c r="I15" s="51" t="e">
        <f>DEGREES(MOD(ATAN((F4-C4)/(E4-B4)),2*PI()))</f>
        <v>#N/A</v>
      </c>
      <c r="J15" s="25" t="s">
        <v>85</v>
      </c>
    </row>
    <row r="16" spans="1:10" x14ac:dyDescent="0.25">
      <c r="A16" s="3"/>
      <c r="B16" s="20"/>
      <c r="C16" s="22"/>
      <c r="D16" s="21"/>
      <c r="E16" s="21"/>
      <c r="H16" s="25"/>
    </row>
    <row r="17" spans="1:8" x14ac:dyDescent="0.25">
      <c r="A17" s="3"/>
      <c r="B17" s="20"/>
      <c r="C17" s="22"/>
      <c r="D17" s="24"/>
      <c r="H17" s="25"/>
    </row>
    <row r="18" spans="1:8" ht="15.75" thickBot="1" x14ac:dyDescent="0.3">
      <c r="A18" s="3"/>
      <c r="B18" s="20"/>
      <c r="C18" s="22" t="s">
        <v>90</v>
      </c>
      <c r="D18" s="3"/>
      <c r="H18" s="25"/>
    </row>
    <row r="19" spans="1:8" x14ac:dyDescent="0.25">
      <c r="A19" s="3"/>
      <c r="B19" s="20"/>
      <c r="C19" s="26" t="s">
        <v>62</v>
      </c>
      <c r="D19" s="27"/>
      <c r="E19" s="28" t="e">
        <f>E72</f>
        <v>#N/A</v>
      </c>
      <c r="H19" s="25"/>
    </row>
    <row r="20" spans="1:8" x14ac:dyDescent="0.25">
      <c r="A20" s="3"/>
      <c r="B20" s="20"/>
      <c r="C20" s="70" t="s">
        <v>89</v>
      </c>
      <c r="D20" s="32"/>
      <c r="E20" s="71">
        <f>H72</f>
        <v>0</v>
      </c>
      <c r="H20" s="25"/>
    </row>
    <row r="21" spans="1:8" ht="15.75" thickBot="1" x14ac:dyDescent="0.3">
      <c r="A21" s="3"/>
      <c r="B21" s="20"/>
      <c r="C21" s="72" t="s">
        <v>96</v>
      </c>
      <c r="D21" s="73"/>
      <c r="E21" s="74" t="e">
        <f>E19/E20</f>
        <v>#N/A</v>
      </c>
      <c r="H21" s="25"/>
    </row>
    <row r="22" spans="1:8" x14ac:dyDescent="0.25">
      <c r="A22" s="3"/>
      <c r="B22" s="20"/>
      <c r="H22" s="25"/>
    </row>
    <row r="23" spans="1:8" x14ac:dyDescent="0.25">
      <c r="A23" s="3"/>
      <c r="B23" s="20"/>
      <c r="H23" s="25"/>
    </row>
    <row r="24" spans="1:8" x14ac:dyDescent="0.25">
      <c r="A24" s="3"/>
      <c r="B24" s="20"/>
      <c r="H24" s="25"/>
    </row>
    <row r="25" spans="1:8" x14ac:dyDescent="0.25">
      <c r="A25" s="3"/>
      <c r="B25" s="65"/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71</v>
      </c>
      <c r="B28" s="43" t="s">
        <v>23</v>
      </c>
      <c r="C28" s="43" t="s">
        <v>24</v>
      </c>
      <c r="D28" s="43" t="s">
        <v>74</v>
      </c>
      <c r="E28" s="43" t="s">
        <v>75</v>
      </c>
      <c r="F28" s="43" t="s">
        <v>19</v>
      </c>
      <c r="G28" s="43" t="s">
        <v>76</v>
      </c>
      <c r="H28" s="43" t="s">
        <v>80</v>
      </c>
    </row>
    <row r="29" spans="1:8" s="3" customFormat="1" x14ac:dyDescent="0.25">
      <c r="A29" s="48" t="s">
        <v>72</v>
      </c>
      <c r="B29" s="50" t="e">
        <f>B4</f>
        <v>#N/A</v>
      </c>
      <c r="C29" s="50" t="e">
        <f>C4</f>
        <v>#N/A</v>
      </c>
      <c r="D29" s="49" t="str">
        <f>D30</f>
        <v/>
      </c>
      <c r="E29" s="48"/>
      <c r="F29" s="48">
        <f>F30</f>
        <v>4</v>
      </c>
      <c r="G29" s="48"/>
      <c r="H29" s="48"/>
    </row>
    <row r="30" spans="1:8" s="3" customFormat="1" x14ac:dyDescent="0.25">
      <c r="A30" s="47">
        <f>A6</f>
        <v>0</v>
      </c>
      <c r="B30" s="37">
        <f>INT(A30/100)</f>
        <v>0</v>
      </c>
      <c r="C30" s="37">
        <f>A30-B30*100</f>
        <v>0</v>
      </c>
      <c r="D30" s="41" t="str">
        <f>IFERROR(DEGREES(MOD(ATAN2(COS(RADIANS(B29))*SIN(RADIANS(B30))-SIN(RADIANS(B29))*COS(RADIANS(B30))*COS(RADIANS(C30-C29)),SIN(RADIANS(C30-C29))*COS(RADIANS(B30))),2*PI())),"")</f>
        <v/>
      </c>
      <c r="E30" s="41" t="e">
        <f>ACOS(SIN(RADIANS(B29))*SIN(RADIANS(B30))+COS(RADIANS(B29))*COS(RADIANS(B30))*COS((RADIANS(C30-C29))))*6371/1.852</f>
        <v>#N/A</v>
      </c>
      <c r="F30" s="37">
        <f>A30*10+$C$2</f>
        <v>4</v>
      </c>
      <c r="G30" s="42">
        <f>IFERROR(Interpol1!C4,"")</f>
        <v>5.2392137517043293</v>
      </c>
      <c r="H30" s="41" t="str">
        <f>IFERROR(E30/G30,"")</f>
        <v/>
      </c>
    </row>
    <row r="31" spans="1:8" s="3" customFormat="1" x14ac:dyDescent="0.25">
      <c r="A31" s="45">
        <f>A30</f>
        <v>0</v>
      </c>
      <c r="B31" s="43">
        <f t="shared" ref="B31:B69" si="0">INT(A31/100)</f>
        <v>0</v>
      </c>
      <c r="C31" s="43">
        <f t="shared" ref="C31:C69" si="1">A31-B31*100</f>
        <v>0</v>
      </c>
      <c r="D31" s="46" t="str">
        <f>D32</f>
        <v/>
      </c>
      <c r="E31" s="46">
        <f>E32</f>
        <v>0</v>
      </c>
      <c r="F31" s="43">
        <f t="shared" ref="F31:F69" si="2">A31*10+$C$2</f>
        <v>4</v>
      </c>
      <c r="G31" s="44">
        <f>IFERROR(Interpol1!C5,"")</f>
        <v>5.1074573459829109</v>
      </c>
      <c r="H31" s="46">
        <f t="shared" ref="H31:H70" si="3">IFERROR(E31/G31,"")</f>
        <v>0</v>
      </c>
    </row>
    <row r="32" spans="1:8" s="3" customFormat="1" x14ac:dyDescent="0.25">
      <c r="A32" s="47">
        <f>A7</f>
        <v>0</v>
      </c>
      <c r="B32" s="37">
        <f t="shared" si="0"/>
        <v>0</v>
      </c>
      <c r="C32" s="37">
        <f t="shared" si="1"/>
        <v>0</v>
      </c>
      <c r="D32" s="41" t="str">
        <f>IFERROR(DEGREES(MOD(ATAN2(COS(RADIANS(B31))*SIN(RADIANS(B32))-SIN(RADIANS(B31))*COS(RADIANS(B32))*COS(RADIANS(C32-C31)),SIN(RADIANS(C32-C31))*COS(RADIANS(B32))),2*PI())),"")</f>
        <v/>
      </c>
      <c r="E32" s="41">
        <f>ACOS(SIN(RADIANS(B31))*SIN(RADIANS(B32))+COS(RADIANS(B31))*COS(RADIANS(B32))*COS((RADIANS(C32-C31))))*6371/1.852/2</f>
        <v>0</v>
      </c>
      <c r="F32" s="37">
        <f t="shared" si="2"/>
        <v>4</v>
      </c>
      <c r="G32" s="42">
        <f>IFERROR(Interpol1!C6,"")</f>
        <v>5.0099591805940715</v>
      </c>
      <c r="H32" s="41">
        <f t="shared" si="3"/>
        <v>0</v>
      </c>
    </row>
    <row r="33" spans="1:8" s="3" customFormat="1" x14ac:dyDescent="0.25">
      <c r="A33" s="45">
        <f>A32</f>
        <v>0</v>
      </c>
      <c r="B33" s="43">
        <f t="shared" si="0"/>
        <v>0</v>
      </c>
      <c r="C33" s="43">
        <f t="shared" si="1"/>
        <v>0</v>
      </c>
      <c r="D33" s="46" t="str">
        <f>D34</f>
        <v/>
      </c>
      <c r="E33" s="46">
        <f>E34</f>
        <v>0</v>
      </c>
      <c r="F33" s="43">
        <f t="shared" si="2"/>
        <v>4</v>
      </c>
      <c r="G33" s="44">
        <f>IFERROR(Interpol1!C7,"")</f>
        <v>5.0067216362314255</v>
      </c>
      <c r="H33" s="46">
        <f t="shared" si="3"/>
        <v>0</v>
      </c>
    </row>
    <row r="34" spans="1:8" s="3" customFormat="1" x14ac:dyDescent="0.25">
      <c r="A34" s="47">
        <f>A8</f>
        <v>0</v>
      </c>
      <c r="B34" s="37">
        <f t="shared" si="0"/>
        <v>0</v>
      </c>
      <c r="C34" s="37">
        <f t="shared" si="1"/>
        <v>0</v>
      </c>
      <c r="D34" s="41" t="str">
        <f>IFERROR(DEGREES(MOD(ATAN2(COS(RADIANS(B33))*SIN(RADIANS(B34))-SIN(RADIANS(B33))*COS(RADIANS(B34))*COS(RADIANS(C34-C33)),SIN(RADIANS(C34-C33))*COS(RADIANS(B34))),2*PI())),"")</f>
        <v/>
      </c>
      <c r="E34" s="41">
        <f>ACOS(SIN(RADIANS(B33))*SIN(RADIANS(B34))+COS(RADIANS(B33))*COS(RADIANS(B34))*COS((RADIANS(C34-C33))))*6371/1.852/2</f>
        <v>0</v>
      </c>
      <c r="F34" s="37">
        <f t="shared" si="2"/>
        <v>4</v>
      </c>
      <c r="G34" s="42">
        <f>IFERROR(Interpol1!C8,"")</f>
        <v>4.977841003835402</v>
      </c>
      <c r="H34" s="41">
        <f t="shared" si="3"/>
        <v>0</v>
      </c>
    </row>
    <row r="35" spans="1:8" s="3" customFormat="1" x14ac:dyDescent="0.25">
      <c r="A35" s="45">
        <f>A34</f>
        <v>0</v>
      </c>
      <c r="B35" s="43">
        <f t="shared" si="0"/>
        <v>0</v>
      </c>
      <c r="C35" s="43">
        <f t="shared" si="1"/>
        <v>0</v>
      </c>
      <c r="D35" s="46" t="str">
        <f>D36</f>
        <v/>
      </c>
      <c r="E35" s="46">
        <f>E36</f>
        <v>0</v>
      </c>
      <c r="F35" s="43">
        <f t="shared" si="2"/>
        <v>4</v>
      </c>
      <c r="G35" s="44">
        <f>IFERROR(Interpol1!C9,"")</f>
        <v>0</v>
      </c>
      <c r="H35" s="46" t="str">
        <f t="shared" si="3"/>
        <v/>
      </c>
    </row>
    <row r="36" spans="1:8" s="3" customFormat="1" x14ac:dyDescent="0.25">
      <c r="A36" s="47">
        <f>A9</f>
        <v>0</v>
      </c>
      <c r="B36" s="37">
        <f t="shared" si="0"/>
        <v>0</v>
      </c>
      <c r="C36" s="37">
        <f t="shared" si="1"/>
        <v>0</v>
      </c>
      <c r="D36" s="41" t="str">
        <f>IFERROR(DEGREES(MOD(ATAN2(COS(RADIANS(B35))*SIN(RADIANS(B36))-SIN(RADIANS(B35))*COS(RADIANS(B36))*COS(RADIANS(C36-C35)),SIN(RADIANS(C36-C35))*COS(RADIANS(B36))),2*PI())),"")</f>
        <v/>
      </c>
      <c r="E36" s="41">
        <f>ACOS(SIN(RADIANS(B35))*SIN(RADIANS(B36))+COS(RADIANS(B35))*COS(RADIANS(B36))*COS((RADIANS(C36-C35))))*6371/1.852/2</f>
        <v>0</v>
      </c>
      <c r="F36" s="37">
        <f t="shared" si="2"/>
        <v>4</v>
      </c>
      <c r="G36" s="42">
        <f>IFERROR(Interpol1!C10,"")</f>
        <v>0</v>
      </c>
      <c r="H36" s="41" t="str">
        <f t="shared" si="3"/>
        <v/>
      </c>
    </row>
    <row r="37" spans="1:8" s="3" customFormat="1" x14ac:dyDescent="0.25">
      <c r="A37" s="45">
        <f>A36</f>
        <v>0</v>
      </c>
      <c r="B37" s="43">
        <f t="shared" si="0"/>
        <v>0</v>
      </c>
      <c r="C37" s="43">
        <f t="shared" si="1"/>
        <v>0</v>
      </c>
      <c r="D37" s="46" t="str">
        <f>D38</f>
        <v/>
      </c>
      <c r="E37" s="46">
        <f>E38</f>
        <v>0</v>
      </c>
      <c r="F37" s="43">
        <f t="shared" si="2"/>
        <v>4</v>
      </c>
      <c r="G37" s="44">
        <f>IFERROR(Interpol1!C11,"")</f>
        <v>0</v>
      </c>
      <c r="H37" s="46" t="str">
        <f t="shared" si="3"/>
        <v/>
      </c>
    </row>
    <row r="38" spans="1:8" s="3" customFormat="1" x14ac:dyDescent="0.25">
      <c r="A38" s="47">
        <f>A10</f>
        <v>0</v>
      </c>
      <c r="B38" s="37">
        <f t="shared" si="0"/>
        <v>0</v>
      </c>
      <c r="C38" s="37">
        <f t="shared" si="1"/>
        <v>0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0</v>
      </c>
      <c r="F38" s="37">
        <f t="shared" si="2"/>
        <v>4</v>
      </c>
      <c r="G38" s="42">
        <f>IFERROR(Interpol1!C12,"")</f>
        <v>0</v>
      </c>
      <c r="H38" s="41" t="str">
        <f t="shared" si="3"/>
        <v/>
      </c>
    </row>
    <row r="39" spans="1:8" s="3" customFormat="1" x14ac:dyDescent="0.25">
      <c r="A39" s="45">
        <f>A38</f>
        <v>0</v>
      </c>
      <c r="B39" s="43">
        <f t="shared" si="0"/>
        <v>0</v>
      </c>
      <c r="C39" s="43">
        <f t="shared" si="1"/>
        <v>0</v>
      </c>
      <c r="D39" s="46" t="str">
        <f>D40</f>
        <v/>
      </c>
      <c r="E39" s="46">
        <f>E40</f>
        <v>0</v>
      </c>
      <c r="F39" s="43">
        <f t="shared" si="2"/>
        <v>4</v>
      </c>
      <c r="G39" s="44">
        <f>IFERROR(Interpol1!C13,"")</f>
        <v>0</v>
      </c>
      <c r="H39" s="46" t="str">
        <f t="shared" si="3"/>
        <v/>
      </c>
    </row>
    <row r="40" spans="1:8" s="3" customFormat="1" x14ac:dyDescent="0.25">
      <c r="A40" s="47">
        <f>A11</f>
        <v>0</v>
      </c>
      <c r="B40" s="37">
        <f t="shared" si="0"/>
        <v>0</v>
      </c>
      <c r="C40" s="37">
        <f t="shared" si="1"/>
        <v>0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0</v>
      </c>
      <c r="F40" s="37">
        <f t="shared" si="2"/>
        <v>4</v>
      </c>
      <c r="G40" s="42">
        <f>IFERROR(Interpol1!C14,"")</f>
        <v>0</v>
      </c>
      <c r="H40" s="41" t="str">
        <f t="shared" si="3"/>
        <v/>
      </c>
    </row>
    <row r="41" spans="1:8" s="3" customFormat="1" x14ac:dyDescent="0.25">
      <c r="A41" s="45">
        <f>A40</f>
        <v>0</v>
      </c>
      <c r="B41" s="43">
        <f t="shared" si="0"/>
        <v>0</v>
      </c>
      <c r="C41" s="43">
        <f t="shared" si="1"/>
        <v>0</v>
      </c>
      <c r="D41" s="46" t="str">
        <f>D42</f>
        <v/>
      </c>
      <c r="E41" s="46">
        <f>E42</f>
        <v>0</v>
      </c>
      <c r="F41" s="43">
        <f t="shared" si="2"/>
        <v>4</v>
      </c>
      <c r="G41" s="44">
        <f>IFERROR(Interpol1!C15,"")</f>
        <v>0</v>
      </c>
      <c r="H41" s="46" t="str">
        <f t="shared" si="3"/>
        <v/>
      </c>
    </row>
    <row r="42" spans="1:8" s="3" customFormat="1" x14ac:dyDescent="0.25">
      <c r="A42" s="47">
        <f>A12</f>
        <v>0</v>
      </c>
      <c r="B42" s="37">
        <f t="shared" si="0"/>
        <v>0</v>
      </c>
      <c r="C42" s="37">
        <f t="shared" si="1"/>
        <v>0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0</v>
      </c>
      <c r="F42" s="37">
        <f t="shared" si="2"/>
        <v>4</v>
      </c>
      <c r="G42" s="42">
        <f>IFERROR(Interpol1!C16,"")</f>
        <v>0</v>
      </c>
      <c r="H42" s="41" t="str">
        <f t="shared" si="3"/>
        <v/>
      </c>
    </row>
    <row r="43" spans="1:8" s="3" customFormat="1" x14ac:dyDescent="0.25">
      <c r="A43" s="45">
        <f>A42</f>
        <v>0</v>
      </c>
      <c r="B43" s="43">
        <f t="shared" si="0"/>
        <v>0</v>
      </c>
      <c r="C43" s="43">
        <f t="shared" si="1"/>
        <v>0</v>
      </c>
      <c r="D43" s="46" t="str">
        <f>D44</f>
        <v/>
      </c>
      <c r="E43" s="46">
        <f>E44</f>
        <v>0</v>
      </c>
      <c r="F43" s="43">
        <f t="shared" si="2"/>
        <v>4</v>
      </c>
      <c r="G43" s="44">
        <f>IFERROR(Interpol1!C17,"")</f>
        <v>0</v>
      </c>
      <c r="H43" s="46" t="str">
        <f t="shared" si="3"/>
        <v/>
      </c>
    </row>
    <row r="44" spans="1:8" s="3" customFormat="1" x14ac:dyDescent="0.25">
      <c r="A44" s="47">
        <f>A13</f>
        <v>0</v>
      </c>
      <c r="B44" s="37">
        <f t="shared" si="0"/>
        <v>0</v>
      </c>
      <c r="C44" s="37">
        <f t="shared" si="1"/>
        <v>0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0</v>
      </c>
      <c r="F44" s="37">
        <f t="shared" si="2"/>
        <v>4</v>
      </c>
      <c r="G44" s="42">
        <f>IFERROR(Interpol1!C18,"")</f>
        <v>0</v>
      </c>
      <c r="H44" s="41" t="str">
        <f t="shared" si="3"/>
        <v/>
      </c>
    </row>
    <row r="45" spans="1:8" s="3" customFormat="1" x14ac:dyDescent="0.25">
      <c r="A45" s="45">
        <f>A44</f>
        <v>0</v>
      </c>
      <c r="B45" s="43">
        <f t="shared" si="0"/>
        <v>0</v>
      </c>
      <c r="C45" s="43">
        <f t="shared" si="1"/>
        <v>0</v>
      </c>
      <c r="D45" s="46" t="str">
        <f>D46</f>
        <v/>
      </c>
      <c r="E45" s="46">
        <f>E46</f>
        <v>0</v>
      </c>
      <c r="F45" s="43">
        <f t="shared" si="2"/>
        <v>4</v>
      </c>
      <c r="G45" s="44">
        <f>IFERROR(Interpol1!C19,"")</f>
        <v>0</v>
      </c>
      <c r="H45" s="46" t="str">
        <f t="shared" si="3"/>
        <v/>
      </c>
    </row>
    <row r="46" spans="1:8" s="3" customFormat="1" x14ac:dyDescent="0.25">
      <c r="A46" s="47">
        <f>A14</f>
        <v>0</v>
      </c>
      <c r="B46" s="37">
        <f t="shared" si="0"/>
        <v>0</v>
      </c>
      <c r="C46" s="37">
        <f t="shared" si="1"/>
        <v>0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0</v>
      </c>
      <c r="F46" s="37">
        <f t="shared" si="2"/>
        <v>4</v>
      </c>
      <c r="G46" s="42">
        <f>IFERROR(Interpol1!C20,"")</f>
        <v>0</v>
      </c>
      <c r="H46" s="41" t="str">
        <f t="shared" si="3"/>
        <v/>
      </c>
    </row>
    <row r="47" spans="1:8" s="3" customFormat="1" x14ac:dyDescent="0.25">
      <c r="A47" s="45">
        <f>A46</f>
        <v>0</v>
      </c>
      <c r="B47" s="43">
        <f t="shared" si="0"/>
        <v>0</v>
      </c>
      <c r="C47" s="43">
        <f t="shared" si="1"/>
        <v>0</v>
      </c>
      <c r="D47" s="46" t="str">
        <f>D48</f>
        <v/>
      </c>
      <c r="E47" s="46">
        <f>E48</f>
        <v>0</v>
      </c>
      <c r="F47" s="43">
        <f t="shared" si="2"/>
        <v>4</v>
      </c>
      <c r="G47" s="44">
        <f>IFERROR(Interpol1!C21,"")</f>
        <v>0</v>
      </c>
      <c r="H47" s="46" t="str">
        <f t="shared" si="3"/>
        <v/>
      </c>
    </row>
    <row r="48" spans="1:8" s="3" customFormat="1" x14ac:dyDescent="0.25">
      <c r="A48" s="47">
        <f>A15</f>
        <v>0</v>
      </c>
      <c r="B48" s="37">
        <f t="shared" si="0"/>
        <v>0</v>
      </c>
      <c r="C48" s="37">
        <f t="shared" si="1"/>
        <v>0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0</v>
      </c>
      <c r="F48" s="37">
        <f t="shared" si="2"/>
        <v>4</v>
      </c>
      <c r="G48" s="42">
        <f>IFERROR(Interpol1!C22,"")</f>
        <v>0</v>
      </c>
      <c r="H48" s="41" t="str">
        <f t="shared" si="3"/>
        <v/>
      </c>
    </row>
    <row r="49" spans="1:8" s="3" customFormat="1" x14ac:dyDescent="0.25">
      <c r="A49" s="45">
        <f>A48</f>
        <v>0</v>
      </c>
      <c r="B49" s="43">
        <f t="shared" si="0"/>
        <v>0</v>
      </c>
      <c r="C49" s="43">
        <f t="shared" si="1"/>
        <v>0</v>
      </c>
      <c r="D49" s="46" t="str">
        <f>D50</f>
        <v/>
      </c>
      <c r="E49" s="46">
        <f>E50</f>
        <v>0</v>
      </c>
      <c r="F49" s="43">
        <f t="shared" si="2"/>
        <v>4</v>
      </c>
      <c r="G49" s="44">
        <f>IFERROR(Interpol1!C23,"")</f>
        <v>0</v>
      </c>
      <c r="H49" s="46" t="str">
        <f t="shared" si="3"/>
        <v/>
      </c>
    </row>
    <row r="50" spans="1:8" s="3" customFormat="1" x14ac:dyDescent="0.25">
      <c r="A50" s="47">
        <f>A16</f>
        <v>0</v>
      </c>
      <c r="B50" s="37">
        <f t="shared" si="0"/>
        <v>0</v>
      </c>
      <c r="C50" s="37">
        <f t="shared" si="1"/>
        <v>0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0</v>
      </c>
      <c r="F50" s="37">
        <f t="shared" si="2"/>
        <v>4</v>
      </c>
      <c r="G50" s="42">
        <f>IFERROR(Interpol1!C24,"")</f>
        <v>0</v>
      </c>
      <c r="H50" s="41" t="str">
        <f t="shared" si="3"/>
        <v/>
      </c>
    </row>
    <row r="51" spans="1:8" s="3" customFormat="1" x14ac:dyDescent="0.25">
      <c r="A51" s="45">
        <f>A50</f>
        <v>0</v>
      </c>
      <c r="B51" s="43">
        <f t="shared" si="0"/>
        <v>0</v>
      </c>
      <c r="C51" s="43">
        <f t="shared" si="1"/>
        <v>0</v>
      </c>
      <c r="D51" s="46" t="str">
        <f>D52</f>
        <v/>
      </c>
      <c r="E51" s="46">
        <f>E52</f>
        <v>0</v>
      </c>
      <c r="F51" s="43">
        <f t="shared" si="2"/>
        <v>4</v>
      </c>
      <c r="G51" s="44">
        <f>IFERROR(Interpol1!C25,"")</f>
        <v>0</v>
      </c>
      <c r="H51" s="46" t="str">
        <f t="shared" si="3"/>
        <v/>
      </c>
    </row>
    <row r="52" spans="1:8" s="3" customFormat="1" x14ac:dyDescent="0.25">
      <c r="A52" s="47">
        <f>A17</f>
        <v>0</v>
      </c>
      <c r="B52" s="37">
        <f t="shared" si="0"/>
        <v>0</v>
      </c>
      <c r="C52" s="37">
        <f t="shared" si="1"/>
        <v>0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0</v>
      </c>
      <c r="F52" s="37">
        <f t="shared" si="2"/>
        <v>4</v>
      </c>
      <c r="G52" s="42">
        <f>IFERROR(Interpol1!C26,"")</f>
        <v>0</v>
      </c>
      <c r="H52" s="41" t="str">
        <f t="shared" si="3"/>
        <v/>
      </c>
    </row>
    <row r="53" spans="1:8" s="3" customFormat="1" x14ac:dyDescent="0.25">
      <c r="A53" s="45">
        <f>A52</f>
        <v>0</v>
      </c>
      <c r="B53" s="43">
        <f t="shared" si="0"/>
        <v>0</v>
      </c>
      <c r="C53" s="43">
        <f t="shared" si="1"/>
        <v>0</v>
      </c>
      <c r="D53" s="46" t="str">
        <f>D54</f>
        <v/>
      </c>
      <c r="E53" s="46">
        <f>E54</f>
        <v>0</v>
      </c>
      <c r="F53" s="43">
        <f t="shared" si="2"/>
        <v>4</v>
      </c>
      <c r="G53" s="44">
        <f>IFERROR(Interpol1!C27,"")</f>
        <v>0</v>
      </c>
      <c r="H53" s="46" t="str">
        <f t="shared" si="3"/>
        <v/>
      </c>
    </row>
    <row r="54" spans="1:8" s="3" customFormat="1" x14ac:dyDescent="0.25">
      <c r="A54" s="47">
        <f>A18</f>
        <v>0</v>
      </c>
      <c r="B54" s="37">
        <f t="shared" si="0"/>
        <v>0</v>
      </c>
      <c r="C54" s="37">
        <f t="shared" si="1"/>
        <v>0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0</v>
      </c>
      <c r="F54" s="37">
        <f t="shared" si="2"/>
        <v>4</v>
      </c>
      <c r="G54" s="42">
        <f>IFERROR(Interpol1!C28,"")</f>
        <v>0</v>
      </c>
      <c r="H54" s="41" t="str">
        <f t="shared" si="3"/>
        <v/>
      </c>
    </row>
    <row r="55" spans="1:8" s="3" customFormat="1" x14ac:dyDescent="0.25">
      <c r="A55" s="45">
        <f>A54</f>
        <v>0</v>
      </c>
      <c r="B55" s="43">
        <f t="shared" si="0"/>
        <v>0</v>
      </c>
      <c r="C55" s="43">
        <f t="shared" si="1"/>
        <v>0</v>
      </c>
      <c r="D55" s="46" t="str">
        <f>D56</f>
        <v/>
      </c>
      <c r="E55" s="46">
        <f>E56</f>
        <v>0</v>
      </c>
      <c r="F55" s="43">
        <f t="shared" si="2"/>
        <v>4</v>
      </c>
      <c r="G55" s="44">
        <f>IFERROR(Interpol1!C29,"")</f>
        <v>0</v>
      </c>
      <c r="H55" s="46" t="str">
        <f t="shared" si="3"/>
        <v/>
      </c>
    </row>
    <row r="56" spans="1:8" s="3" customFormat="1" x14ac:dyDescent="0.25">
      <c r="A56" s="47">
        <f>A19</f>
        <v>0</v>
      </c>
      <c r="B56" s="37">
        <f t="shared" si="0"/>
        <v>0</v>
      </c>
      <c r="C56" s="37">
        <f t="shared" si="1"/>
        <v>0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0</v>
      </c>
      <c r="F56" s="37">
        <f t="shared" si="2"/>
        <v>4</v>
      </c>
      <c r="G56" s="42">
        <f>IFERROR(Interpol1!C30,"")</f>
        <v>0</v>
      </c>
      <c r="H56" s="41" t="str">
        <f t="shared" si="3"/>
        <v/>
      </c>
    </row>
    <row r="57" spans="1:8" s="3" customFormat="1" x14ac:dyDescent="0.25">
      <c r="A57" s="45">
        <f>A56</f>
        <v>0</v>
      </c>
      <c r="B57" s="43">
        <f t="shared" si="0"/>
        <v>0</v>
      </c>
      <c r="C57" s="43">
        <f t="shared" si="1"/>
        <v>0</v>
      </c>
      <c r="D57" s="46" t="str">
        <f>D58</f>
        <v/>
      </c>
      <c r="E57" s="46">
        <f>E58</f>
        <v>0</v>
      </c>
      <c r="F57" s="43">
        <f t="shared" si="2"/>
        <v>4</v>
      </c>
      <c r="G57" s="44">
        <f>IFERROR(Interpol1!C31,"")</f>
        <v>0</v>
      </c>
      <c r="H57" s="46" t="str">
        <f t="shared" si="3"/>
        <v/>
      </c>
    </row>
    <row r="58" spans="1:8" s="3" customFormat="1" x14ac:dyDescent="0.25">
      <c r="A58" s="47">
        <f>A20</f>
        <v>0</v>
      </c>
      <c r="B58" s="37">
        <f t="shared" si="0"/>
        <v>0</v>
      </c>
      <c r="C58" s="37">
        <f t="shared" si="1"/>
        <v>0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0</v>
      </c>
      <c r="F58" s="37">
        <f t="shared" si="2"/>
        <v>4</v>
      </c>
      <c r="G58" s="42">
        <f>IFERROR(Interpol1!C32,"")</f>
        <v>0</v>
      </c>
      <c r="H58" s="41" t="str">
        <f t="shared" si="3"/>
        <v/>
      </c>
    </row>
    <row r="59" spans="1:8" s="3" customFormat="1" x14ac:dyDescent="0.25">
      <c r="A59" s="45">
        <f>A58</f>
        <v>0</v>
      </c>
      <c r="B59" s="43">
        <f t="shared" si="0"/>
        <v>0</v>
      </c>
      <c r="C59" s="43">
        <f t="shared" si="1"/>
        <v>0</v>
      </c>
      <c r="D59" s="46" t="str">
        <f>D60</f>
        <v/>
      </c>
      <c r="E59" s="46">
        <f>E60</f>
        <v>0</v>
      </c>
      <c r="F59" s="43">
        <f t="shared" si="2"/>
        <v>4</v>
      </c>
      <c r="G59" s="44">
        <f>IFERROR(Interpol1!C33,"")</f>
        <v>0</v>
      </c>
      <c r="H59" s="46" t="str">
        <f t="shared" si="3"/>
        <v/>
      </c>
    </row>
    <row r="60" spans="1:8" s="3" customFormat="1" x14ac:dyDescent="0.25">
      <c r="A60" s="47">
        <f>A21</f>
        <v>0</v>
      </c>
      <c r="B60" s="37">
        <f t="shared" si="0"/>
        <v>0</v>
      </c>
      <c r="C60" s="37">
        <f t="shared" si="1"/>
        <v>0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0</v>
      </c>
      <c r="F60" s="37">
        <f t="shared" si="2"/>
        <v>4</v>
      </c>
      <c r="G60" s="42">
        <f>IFERROR(Interpol1!C34,"")</f>
        <v>0</v>
      </c>
      <c r="H60" s="41" t="str">
        <f t="shared" si="3"/>
        <v/>
      </c>
    </row>
    <row r="61" spans="1:8" s="3" customFormat="1" x14ac:dyDescent="0.25">
      <c r="A61" s="45">
        <f>A60</f>
        <v>0</v>
      </c>
      <c r="B61" s="43">
        <f t="shared" si="0"/>
        <v>0</v>
      </c>
      <c r="C61" s="43">
        <f t="shared" si="1"/>
        <v>0</v>
      </c>
      <c r="D61" s="46" t="str">
        <f>D62</f>
        <v/>
      </c>
      <c r="E61" s="46">
        <f>E62</f>
        <v>0</v>
      </c>
      <c r="F61" s="43">
        <f t="shared" si="2"/>
        <v>4</v>
      </c>
      <c r="G61" s="44">
        <f>IFERROR(Interpol1!C35,"")</f>
        <v>0</v>
      </c>
      <c r="H61" s="46" t="str">
        <f t="shared" si="3"/>
        <v/>
      </c>
    </row>
    <row r="62" spans="1:8" s="3" customFormat="1" x14ac:dyDescent="0.25">
      <c r="A62" s="47">
        <f>A22</f>
        <v>0</v>
      </c>
      <c r="B62" s="37">
        <f t="shared" si="0"/>
        <v>0</v>
      </c>
      <c r="C62" s="37">
        <f t="shared" si="1"/>
        <v>0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0</v>
      </c>
      <c r="F62" s="37">
        <f t="shared" si="2"/>
        <v>4</v>
      </c>
      <c r="G62" s="42">
        <f>IFERROR(Interpol1!C36,"")</f>
        <v>0</v>
      </c>
      <c r="H62" s="41" t="str">
        <f t="shared" si="3"/>
        <v/>
      </c>
    </row>
    <row r="63" spans="1:8" s="3" customFormat="1" x14ac:dyDescent="0.25">
      <c r="A63" s="45">
        <f>A62</f>
        <v>0</v>
      </c>
      <c r="B63" s="43">
        <f t="shared" si="0"/>
        <v>0</v>
      </c>
      <c r="C63" s="43">
        <f t="shared" si="1"/>
        <v>0</v>
      </c>
      <c r="D63" s="46" t="str">
        <f>D64</f>
        <v/>
      </c>
      <c r="E63" s="46">
        <f>E64</f>
        <v>0</v>
      </c>
      <c r="F63" s="43">
        <f t="shared" si="2"/>
        <v>4</v>
      </c>
      <c r="G63" s="44">
        <f>IFERROR(Interpol1!C37,"")</f>
        <v>0</v>
      </c>
      <c r="H63" s="46" t="str">
        <f t="shared" si="3"/>
        <v/>
      </c>
    </row>
    <row r="64" spans="1:8" s="3" customFormat="1" x14ac:dyDescent="0.25">
      <c r="A64" s="47">
        <f>A23</f>
        <v>0</v>
      </c>
      <c r="B64" s="37">
        <f t="shared" si="0"/>
        <v>0</v>
      </c>
      <c r="C64" s="37">
        <f t="shared" si="1"/>
        <v>0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0</v>
      </c>
      <c r="F64" s="37">
        <f t="shared" si="2"/>
        <v>4</v>
      </c>
      <c r="G64" s="42">
        <f>IFERROR(Interpol1!C38,"")</f>
        <v>0</v>
      </c>
      <c r="H64" s="41" t="str">
        <f t="shared" si="3"/>
        <v/>
      </c>
    </row>
    <row r="65" spans="1:11" s="3" customFormat="1" x14ac:dyDescent="0.25">
      <c r="A65" s="45">
        <f>A64</f>
        <v>0</v>
      </c>
      <c r="B65" s="43">
        <f t="shared" si="0"/>
        <v>0</v>
      </c>
      <c r="C65" s="43">
        <f t="shared" si="1"/>
        <v>0</v>
      </c>
      <c r="D65" s="46" t="str">
        <f>D66</f>
        <v/>
      </c>
      <c r="E65" s="46">
        <f>E66</f>
        <v>0</v>
      </c>
      <c r="F65" s="43">
        <f t="shared" si="2"/>
        <v>4</v>
      </c>
      <c r="G65" s="44">
        <f>IFERROR(Interpol1!C39,"")</f>
        <v>0</v>
      </c>
      <c r="H65" s="46" t="str">
        <f t="shared" si="3"/>
        <v/>
      </c>
    </row>
    <row r="66" spans="1:11" s="3" customFormat="1" x14ac:dyDescent="0.25">
      <c r="A66" s="47">
        <f>A24</f>
        <v>0</v>
      </c>
      <c r="B66" s="37">
        <f t="shared" si="0"/>
        <v>0</v>
      </c>
      <c r="C66" s="37">
        <f t="shared" si="1"/>
        <v>0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0</v>
      </c>
      <c r="F66" s="37">
        <f t="shared" si="2"/>
        <v>4</v>
      </c>
      <c r="G66" s="42">
        <f>IFERROR(Interpol1!C40,"")</f>
        <v>0</v>
      </c>
      <c r="H66" s="41" t="str">
        <f t="shared" si="3"/>
        <v/>
      </c>
    </row>
    <row r="67" spans="1:11" s="3" customFormat="1" x14ac:dyDescent="0.25">
      <c r="A67" s="45">
        <f>A66</f>
        <v>0</v>
      </c>
      <c r="B67" s="43">
        <f t="shared" si="0"/>
        <v>0</v>
      </c>
      <c r="C67" s="43">
        <f t="shared" si="1"/>
        <v>0</v>
      </c>
      <c r="D67" s="46" t="str">
        <f>D68</f>
        <v/>
      </c>
      <c r="E67" s="46">
        <f>E68</f>
        <v>0</v>
      </c>
      <c r="F67" s="43">
        <f t="shared" si="2"/>
        <v>4</v>
      </c>
      <c r="G67" s="44">
        <f>IFERROR(Interpol1!C41,"")</f>
        <v>0</v>
      </c>
      <c r="H67" s="46" t="str">
        <f t="shared" si="3"/>
        <v/>
      </c>
    </row>
    <row r="68" spans="1:11" s="3" customFormat="1" x14ac:dyDescent="0.25">
      <c r="A68" s="47">
        <f>A25</f>
        <v>0</v>
      </c>
      <c r="B68" s="37">
        <f t="shared" si="0"/>
        <v>0</v>
      </c>
      <c r="C68" s="37">
        <f t="shared" si="1"/>
        <v>0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0</v>
      </c>
      <c r="F68" s="37">
        <f t="shared" si="2"/>
        <v>4</v>
      </c>
      <c r="G68" s="42">
        <f>IFERROR(Interpol1!C42,"")</f>
        <v>0</v>
      </c>
      <c r="H68" s="41" t="str">
        <f t="shared" si="3"/>
        <v/>
      </c>
    </row>
    <row r="69" spans="1:11" s="3" customFormat="1" x14ac:dyDescent="0.25">
      <c r="A69" s="45">
        <f>A68</f>
        <v>0</v>
      </c>
      <c r="B69" s="43">
        <f t="shared" si="0"/>
        <v>0</v>
      </c>
      <c r="C69" s="43">
        <f t="shared" si="1"/>
        <v>0</v>
      </c>
      <c r="D69" s="46" t="e">
        <f>D70</f>
        <v>#N/A</v>
      </c>
      <c r="E69" s="46" t="e">
        <f>E70</f>
        <v>#N/A</v>
      </c>
      <c r="F69" s="43">
        <f t="shared" si="2"/>
        <v>4</v>
      </c>
      <c r="G69" s="44">
        <f>IFERROR(Interpol1!C43,"")</f>
        <v>5.0959481075311217</v>
      </c>
      <c r="H69" s="46" t="str">
        <f t="shared" si="3"/>
        <v/>
      </c>
    </row>
    <row r="70" spans="1:11" x14ac:dyDescent="0.25">
      <c r="A70" s="50" t="s">
        <v>73</v>
      </c>
      <c r="B70" s="50" t="e">
        <f>E4</f>
        <v>#N/A</v>
      </c>
      <c r="C70" s="50" t="e">
        <f>F4</f>
        <v>#N/A</v>
      </c>
      <c r="D70" s="49" t="e">
        <f>DEGREES(MOD(ATAN2(COS(RADIANS(B69))*SIN(RADIANS(B70))-SIN(RADIANS(B69))*COS(RADIANS(B70))*COS(RADIANS(C70-C69)),SIN(RADIANS(C70-C69))*COS(RADIANS(B70))),2*PI()))</f>
        <v>#N/A</v>
      </c>
      <c r="E70" s="49" t="e">
        <f>ACOS(SIN(RADIANS(B55))*SIN(RADIANS(B70))+COS(RADIANS(B55))*COS(RADIANS(B70))*COS((RADIANS(C70-C55))))*6371/1.852/2</f>
        <v>#N/A</v>
      </c>
      <c r="F70" s="49">
        <f>F54</f>
        <v>4</v>
      </c>
      <c r="G70" s="50">
        <f>IFERROR(Interpol1!C44,"")</f>
        <v>5.0959481075311217</v>
      </c>
      <c r="H70" s="49" t="str">
        <f t="shared" si="3"/>
        <v/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82</v>
      </c>
      <c r="B72" s="54"/>
      <c r="C72" s="54"/>
      <c r="D72" s="54" t="s">
        <v>87</v>
      </c>
      <c r="E72" s="55" t="e">
        <f>SUM(E30:E70)</f>
        <v>#N/A</v>
      </c>
      <c r="F72" s="54"/>
      <c r="G72" s="57" t="s">
        <v>88</v>
      </c>
      <c r="H72" s="56">
        <f>SUM(H30:H70)</f>
        <v>0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>
      <selection activeCell="B4" sqref="B4:B44"/>
    </sheetView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123</v>
      </c>
      <c r="L1" s="36"/>
      <c r="O1" s="22" t="s">
        <v>122</v>
      </c>
      <c r="T1" s="36"/>
    </row>
    <row r="2" spans="1:20" s="3" customFormat="1" x14ac:dyDescent="0.25">
      <c r="A2" s="3" t="s">
        <v>78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79</v>
      </c>
      <c r="B3" s="35" t="s">
        <v>19</v>
      </c>
      <c r="C3" s="39" t="s">
        <v>77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77</v>
      </c>
      <c r="N3" s="3" t="s">
        <v>77</v>
      </c>
      <c r="O3" s="3" t="s">
        <v>77</v>
      </c>
      <c r="P3" s="3" t="s">
        <v>77</v>
      </c>
      <c r="Q3" s="3" t="s">
        <v>77</v>
      </c>
      <c r="R3" s="3" t="s">
        <v>77</v>
      </c>
      <c r="S3" s="3" t="s">
        <v>77</v>
      </c>
      <c r="T3" s="35" t="s">
        <v>77</v>
      </c>
    </row>
    <row r="4" spans="1:20" s="3" customFormat="1" x14ac:dyDescent="0.25">
      <c r="A4" s="24">
        <f>Segment1!D30</f>
        <v>118.95168911217726</v>
      </c>
      <c r="B4" s="35">
        <f>Segment1!F30</f>
        <v>35274</v>
      </c>
      <c r="C4" s="40">
        <f>SUM(M4:T4)</f>
        <v>5.2392137517043293</v>
      </c>
      <c r="D4" s="19">
        <f>VLOOKUP($B4,ShipSpeeds!$A$7:$I$378,2,FALSE)</f>
        <v>3.0715000000000003</v>
      </c>
      <c r="E4" s="19">
        <f>VLOOKUP($B4,ShipSpeeds!$A$7:$I$378,3,FALSE)</f>
        <v>4.4915000000000003</v>
      </c>
      <c r="F4" s="19">
        <f>VLOOKUP($B4,ShipSpeeds!$A$7:$I$378,4,FALSE)</f>
        <v>5.5976999999999997</v>
      </c>
      <c r="G4" s="19">
        <f>VLOOKUP($B4,ShipSpeeds!$A$7:$I$378,5,FALSE)</f>
        <v>5.0404999999999998</v>
      </c>
      <c r="H4" s="19">
        <f>VLOOKUP($B4,ShipSpeeds!$A$7:$I$378,6,FALSE)</f>
        <v>5.6173999999999999</v>
      </c>
      <c r="I4" s="19">
        <f>VLOOKUP($B4,ShipSpeeds!$A$7:$I$378,7,FALSE)</f>
        <v>4.4725000000000001</v>
      </c>
      <c r="J4" s="19">
        <f>VLOOKUP($B4,ShipSpeeds!$A$7:$I$378,8,FALSE)</f>
        <v>3.0213000000000005</v>
      </c>
      <c r="K4" s="19">
        <f>VLOOKUP($B4,ShipSpeeds!$A$7:$I$378,9,FALSE)</f>
        <v>0.84960000000000002</v>
      </c>
      <c r="L4" s="58">
        <f>VLOOKUP($B4,ShipSpeeds!$A$7:$I$378,2,FALSE)</f>
        <v>3.0715000000000003</v>
      </c>
      <c r="M4" s="19">
        <f t="shared" ref="M4:R4" si="0">IF(AND($A4&gt;=D$2,$A4&lt;E$2),D4+($A4-D$2)*(E4-D4)/(E$2-D$2),0)</f>
        <v>0</v>
      </c>
      <c r="N4" s="19">
        <f t="shared" si="0"/>
        <v>0</v>
      </c>
      <c r="O4" s="19">
        <f t="shared" si="0"/>
        <v>5.2392137517043293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>IF(AND($A4&gt;=J$2,$A4&lt;K$2),J4+($A4-J$2)*(K4-J4)/(K$2-J$2),0)</f>
        <v>0</v>
      </c>
      <c r="T4" s="58">
        <f>IF(AND($A4&gt;=K$2,$A4&lt;L$2),K4+($A4-K$2)*(L4-K4)/(L$2-K$2),0)</f>
        <v>0</v>
      </c>
    </row>
    <row r="5" spans="1:20" s="3" customFormat="1" x14ac:dyDescent="0.25">
      <c r="A5" s="24">
        <f>Segment1!D31</f>
        <v>140.22288190194311</v>
      </c>
      <c r="B5" s="35">
        <f>Segment1!F31</f>
        <v>35274</v>
      </c>
      <c r="C5" s="40">
        <f t="shared" ref="C5:C44" si="1">SUM(M5:T5)</f>
        <v>5.1074573459829109</v>
      </c>
      <c r="D5" s="19">
        <f>VLOOKUP($B5,ShipSpeeds!$A$7:$I$378,2,FALSE)</f>
        <v>3.0715000000000003</v>
      </c>
      <c r="E5" s="19">
        <f>VLOOKUP($B5,ShipSpeeds!$A$7:$I$378,3,FALSE)</f>
        <v>4.4915000000000003</v>
      </c>
      <c r="F5" s="19">
        <f>VLOOKUP($B5,ShipSpeeds!$A$7:$I$378,4,FALSE)</f>
        <v>5.5976999999999997</v>
      </c>
      <c r="G5" s="19">
        <f>VLOOKUP($B5,ShipSpeeds!$A$7:$I$378,5,FALSE)</f>
        <v>5.0404999999999998</v>
      </c>
      <c r="H5" s="19">
        <f>VLOOKUP($B5,ShipSpeeds!$A$7:$I$378,6,FALSE)</f>
        <v>5.6173999999999999</v>
      </c>
      <c r="I5" s="19">
        <f>VLOOKUP($B5,ShipSpeeds!$A$7:$I$378,7,FALSE)</f>
        <v>4.4725000000000001</v>
      </c>
      <c r="J5" s="19">
        <f>VLOOKUP($B5,ShipSpeeds!$A$7:$I$378,8,FALSE)</f>
        <v>3.0213000000000005</v>
      </c>
      <c r="K5" s="19">
        <f>VLOOKUP($B5,ShipSpeeds!$A$7:$I$378,9,FALSE)</f>
        <v>0.84960000000000002</v>
      </c>
      <c r="L5" s="58">
        <f>VLOOKUP($B5,ShipSpeeds!$A$7:$I$378,2,FALSE)</f>
        <v>3.0715000000000003</v>
      </c>
      <c r="M5" s="19">
        <f t="shared" ref="M5:M18" si="2">IF(AND($A5&gt;=D$2,$A5&lt;E$2),D5+($A5-D$2)*(E5-D5)/(E$2-D$2),0)</f>
        <v>0</v>
      </c>
      <c r="N5" s="19">
        <f t="shared" ref="N5:N19" si="3">IF(AND($A5&gt;=E$2,$A5&lt;F$2),E5+($A5-E$2)*(F5-E5)/(F$2-E$2),0)</f>
        <v>0</v>
      </c>
      <c r="O5" s="19">
        <f t="shared" ref="O5:O19" si="4">IF(AND($A5&gt;=F$2,$A5&lt;G$2),F5+($A5-F$2)*(G5-F5)/(G$2-F$2),0)</f>
        <v>0</v>
      </c>
      <c r="P5" s="19">
        <f t="shared" ref="P5:P19" si="5">IF(AND($A5&gt;=G$2,$A5&lt;H$2),G5+($A5-G$2)*(H5-G5)/(H$2-G$2),0)</f>
        <v>5.1074573459829109</v>
      </c>
      <c r="Q5" s="19">
        <f t="shared" ref="Q5:Q19" si="6">IF(AND($A5&gt;=H$2,$A5&lt;I$2),H5+($A5-H$2)*(I5-H5)/(I$2-H$2),0)</f>
        <v>0</v>
      </c>
      <c r="R5" s="19">
        <f t="shared" ref="R5:R19" si="7">IF(AND($A5&gt;=I$2,$A5&lt;J$2),I5+($A5-I$2)*(J5-I5)/(J$2-I$2),0)</f>
        <v>0</v>
      </c>
      <c r="S5" s="19">
        <f>IF(AND($A5&gt;=J$2,$A5&lt;K$2),J5+($A5-J$2)*(K5-J5)/(K$2-J$2),0)</f>
        <v>0</v>
      </c>
      <c r="T5" s="58">
        <f t="shared" ref="T5:T44" si="8">IF(AND($A5&gt;=K$2,$A5&lt;L$2),K5+($A5-K$2)*(L5-K5)/(L$2-K$2),0)</f>
        <v>0</v>
      </c>
    </row>
    <row r="6" spans="1:20" s="3" customFormat="1" x14ac:dyDescent="0.25">
      <c r="A6" s="24">
        <f>Segment1!D32</f>
        <v>140.22288190194311</v>
      </c>
      <c r="B6" s="35">
        <f>Segment1!F32</f>
        <v>34284</v>
      </c>
      <c r="C6" s="40">
        <f t="shared" si="1"/>
        <v>5.0099591805940715</v>
      </c>
      <c r="D6" s="19">
        <f>VLOOKUP($B6,ShipSpeeds!$A$7:$I$378,2,FALSE)</f>
        <v>3.3270000000000004</v>
      </c>
      <c r="E6" s="19">
        <f>VLOOKUP($B6,ShipSpeeds!$A$7:$I$378,3,FALSE)</f>
        <v>4.6667000000000005</v>
      </c>
      <c r="F6" s="19">
        <f>VLOOKUP($B6,ShipSpeeds!$A$7:$I$378,4,FALSE)</f>
        <v>5.4159999999999995</v>
      </c>
      <c r="G6" s="19">
        <f>VLOOKUP($B6,ShipSpeeds!$A$7:$I$378,5,FALSE)</f>
        <v>4.9577999999999998</v>
      </c>
      <c r="H6" s="19">
        <f>VLOOKUP($B6,ShipSpeeds!$A$7:$I$378,6,FALSE)</f>
        <v>5.4071999999999996</v>
      </c>
      <c r="I6" s="19">
        <f>VLOOKUP($B6,ShipSpeeds!$A$7:$I$378,7,FALSE)</f>
        <v>4.3237000000000005</v>
      </c>
      <c r="J6" s="19">
        <f>VLOOKUP($B6,ShipSpeeds!$A$7:$I$378,8,FALSE)</f>
        <v>2.7597000000000005</v>
      </c>
      <c r="K6" s="19">
        <f>VLOOKUP($B6,ShipSpeeds!$A$7:$I$378,9,FALSE)</f>
        <v>1.1377999999999999</v>
      </c>
      <c r="L6" s="58">
        <f>VLOOKUP($B6,ShipSpeeds!$A$7:$I$378,2,FALSE)</f>
        <v>3.3270000000000004</v>
      </c>
      <c r="M6" s="19">
        <f t="shared" si="2"/>
        <v>0</v>
      </c>
      <c r="N6" s="19">
        <f t="shared" si="3"/>
        <v>0</v>
      </c>
      <c r="O6" s="19">
        <f t="shared" si="4"/>
        <v>0</v>
      </c>
      <c r="P6" s="19">
        <f t="shared" si="5"/>
        <v>5.0099591805940715</v>
      </c>
      <c r="Q6" s="19">
        <f t="shared" si="6"/>
        <v>0</v>
      </c>
      <c r="R6" s="19">
        <f t="shared" si="7"/>
        <v>0</v>
      </c>
      <c r="S6" s="19">
        <f>IF(AND($A6&gt;=J$2,$A6&lt;K$2),J6+($A6-J$2)*(K6-J6)/(K$2-J$2),0)</f>
        <v>0</v>
      </c>
      <c r="T6" s="58">
        <f t="shared" si="8"/>
        <v>0</v>
      </c>
    </row>
    <row r="7" spans="1:20" s="3" customFormat="1" x14ac:dyDescent="0.25">
      <c r="A7" s="24">
        <f>Segment1!D33</f>
        <v>139.89869521676496</v>
      </c>
      <c r="B7" s="35">
        <f>Segment1!F33</f>
        <v>34284</v>
      </c>
      <c r="C7" s="40">
        <f t="shared" si="1"/>
        <v>5.0067216362314255</v>
      </c>
      <c r="D7" s="19">
        <f>VLOOKUP($B7,ShipSpeeds!$A$7:$I$378,2,FALSE)</f>
        <v>3.3270000000000004</v>
      </c>
      <c r="E7" s="19">
        <f>VLOOKUP($B7,ShipSpeeds!$A$7:$I$378,3,FALSE)</f>
        <v>4.6667000000000005</v>
      </c>
      <c r="F7" s="19">
        <f>VLOOKUP($B7,ShipSpeeds!$A$7:$I$378,4,FALSE)</f>
        <v>5.4159999999999995</v>
      </c>
      <c r="G7" s="19">
        <f>VLOOKUP($B7,ShipSpeeds!$A$7:$I$378,5,FALSE)</f>
        <v>4.9577999999999998</v>
      </c>
      <c r="H7" s="19">
        <f>VLOOKUP($B7,ShipSpeeds!$A$7:$I$378,6,FALSE)</f>
        <v>5.4071999999999996</v>
      </c>
      <c r="I7" s="19">
        <f>VLOOKUP($B7,ShipSpeeds!$A$7:$I$378,7,FALSE)</f>
        <v>4.3237000000000005</v>
      </c>
      <c r="J7" s="19">
        <f>VLOOKUP($B7,ShipSpeeds!$A$7:$I$378,8,FALSE)</f>
        <v>2.7597000000000005</v>
      </c>
      <c r="K7" s="19">
        <f>VLOOKUP($B7,ShipSpeeds!$A$7:$I$378,9,FALSE)</f>
        <v>1.1377999999999999</v>
      </c>
      <c r="L7" s="58">
        <f>VLOOKUP($B7,ShipSpeeds!$A$7:$I$378,2,FALSE)</f>
        <v>3.3270000000000004</v>
      </c>
      <c r="M7" s="19">
        <f t="shared" si="2"/>
        <v>0</v>
      </c>
      <c r="N7" s="19">
        <f t="shared" si="3"/>
        <v>0</v>
      </c>
      <c r="O7" s="19">
        <f t="shared" si="4"/>
        <v>0</v>
      </c>
      <c r="P7" s="19">
        <f t="shared" si="5"/>
        <v>5.0067216362314255</v>
      </c>
      <c r="Q7" s="19">
        <f t="shared" si="6"/>
        <v>0</v>
      </c>
      <c r="R7" s="19">
        <f t="shared" si="7"/>
        <v>0</v>
      </c>
      <c r="S7" s="19">
        <f t="shared" ref="S7:S19" si="9">IF(AND($A7&gt;=J$2,$A7&lt;K$2),J7+($A7-J$2)*(K7-J7)/(K$2-J$2),0)</f>
        <v>0</v>
      </c>
      <c r="T7" s="58">
        <f t="shared" si="8"/>
        <v>0</v>
      </c>
    </row>
    <row r="8" spans="1:20" s="3" customFormat="1" x14ac:dyDescent="0.25">
      <c r="A8" s="24">
        <f>Segment1!D34</f>
        <v>139.89869521676496</v>
      </c>
      <c r="B8" s="35">
        <f>Segment1!F34</f>
        <v>33294</v>
      </c>
      <c r="C8" s="40">
        <f t="shared" si="1"/>
        <v>4.977841003835402</v>
      </c>
      <c r="D8" s="19">
        <f>VLOOKUP($B8,ShipSpeeds!$A$7:$I$378,2,FALSE)</f>
        <v>3.5259</v>
      </c>
      <c r="E8" s="19">
        <f>VLOOKUP($B8,ShipSpeeds!$A$7:$I$378,3,FALSE)</f>
        <v>4.7862</v>
      </c>
      <c r="F8" s="19">
        <f>VLOOKUP($B8,ShipSpeeds!$A$7:$I$378,4,FALSE)</f>
        <v>5.2610000000000001</v>
      </c>
      <c r="G8" s="19">
        <f>VLOOKUP($B8,ShipSpeeds!$A$7:$I$378,5,FALSE)</f>
        <v>4.9449000000000005</v>
      </c>
      <c r="H8" s="19">
        <f>VLOOKUP($B8,ShipSpeeds!$A$7:$I$378,6,FALSE)</f>
        <v>5.2475000000000005</v>
      </c>
      <c r="I8" s="19">
        <f>VLOOKUP($B8,ShipSpeeds!$A$7:$I$378,7,FALSE)</f>
        <v>4.2248999999999999</v>
      </c>
      <c r="J8" s="19">
        <f>VLOOKUP($B8,ShipSpeeds!$A$7:$I$378,8,FALSE)</f>
        <v>2.5785999999999998</v>
      </c>
      <c r="K8" s="19">
        <f>VLOOKUP($B8,ShipSpeeds!$A$7:$I$378,9,FALSE)</f>
        <v>1.4731999999999998</v>
      </c>
      <c r="L8" s="58">
        <f>VLOOKUP($B8,ShipSpeeds!$A$7:$I$378,2,FALSE)</f>
        <v>3.5259</v>
      </c>
      <c r="M8" s="19">
        <f t="shared" si="2"/>
        <v>0</v>
      </c>
      <c r="N8" s="19">
        <f t="shared" si="3"/>
        <v>0</v>
      </c>
      <c r="O8" s="19">
        <f t="shared" si="4"/>
        <v>0</v>
      </c>
      <c r="P8" s="19">
        <f t="shared" si="5"/>
        <v>4.977841003835402</v>
      </c>
      <c r="Q8" s="19">
        <f t="shared" si="6"/>
        <v>0</v>
      </c>
      <c r="R8" s="19">
        <f t="shared" si="7"/>
        <v>0</v>
      </c>
      <c r="S8" s="19">
        <f t="shared" si="9"/>
        <v>0</v>
      </c>
      <c r="T8" s="58">
        <f t="shared" si="8"/>
        <v>0</v>
      </c>
    </row>
    <row r="9" spans="1:20" s="3" customFormat="1" x14ac:dyDescent="0.25">
      <c r="A9" s="24" t="str">
        <f>Segment1!D35</f>
        <v/>
      </c>
      <c r="B9" s="35">
        <f>Segment1!F35</f>
        <v>33294</v>
      </c>
      <c r="C9" s="40">
        <f t="shared" si="1"/>
        <v>0</v>
      </c>
      <c r="D9" s="19">
        <f>VLOOKUP($B9,ShipSpeeds!$A$7:$I$378,2,FALSE)</f>
        <v>3.5259</v>
      </c>
      <c r="E9" s="19">
        <f>VLOOKUP($B9,ShipSpeeds!$A$7:$I$378,3,FALSE)</f>
        <v>4.7862</v>
      </c>
      <c r="F9" s="19">
        <f>VLOOKUP($B9,ShipSpeeds!$A$7:$I$378,4,FALSE)</f>
        <v>5.2610000000000001</v>
      </c>
      <c r="G9" s="19">
        <f>VLOOKUP($B9,ShipSpeeds!$A$7:$I$378,5,FALSE)</f>
        <v>4.9449000000000005</v>
      </c>
      <c r="H9" s="19">
        <f>VLOOKUP($B9,ShipSpeeds!$A$7:$I$378,6,FALSE)</f>
        <v>5.2475000000000005</v>
      </c>
      <c r="I9" s="19">
        <f>VLOOKUP($B9,ShipSpeeds!$A$7:$I$378,7,FALSE)</f>
        <v>4.2248999999999999</v>
      </c>
      <c r="J9" s="19">
        <f>VLOOKUP($B9,ShipSpeeds!$A$7:$I$378,8,FALSE)</f>
        <v>2.5785999999999998</v>
      </c>
      <c r="K9" s="19">
        <f>VLOOKUP($B9,ShipSpeeds!$A$7:$I$378,9,FALSE)</f>
        <v>1.4731999999999998</v>
      </c>
      <c r="L9" s="58">
        <f>VLOOKUP($B9,ShipSpeeds!$A$7:$I$378,2,FALSE)</f>
        <v>3.5259</v>
      </c>
      <c r="M9" s="19">
        <f t="shared" si="2"/>
        <v>0</v>
      </c>
      <c r="N9" s="19">
        <f t="shared" si="3"/>
        <v>0</v>
      </c>
      <c r="O9" s="19">
        <f t="shared" si="4"/>
        <v>0</v>
      </c>
      <c r="P9" s="19">
        <f t="shared" si="5"/>
        <v>0</v>
      </c>
      <c r="Q9" s="19">
        <f t="shared" si="6"/>
        <v>0</v>
      </c>
      <c r="R9" s="19">
        <f t="shared" si="7"/>
        <v>0</v>
      </c>
      <c r="S9" s="19">
        <f t="shared" si="9"/>
        <v>0</v>
      </c>
      <c r="T9" s="58">
        <f t="shared" si="8"/>
        <v>0</v>
      </c>
    </row>
    <row r="10" spans="1:20" s="3" customFormat="1" x14ac:dyDescent="0.25">
      <c r="A10" s="24" t="str">
        <f>Segment1!D36</f>
        <v/>
      </c>
      <c r="B10" s="35">
        <f>Segment1!F36</f>
        <v>33294</v>
      </c>
      <c r="C10" s="40">
        <f t="shared" si="1"/>
        <v>0</v>
      </c>
      <c r="D10" s="19">
        <f>VLOOKUP($B10,ShipSpeeds!$A$7:$I$378,2,FALSE)</f>
        <v>3.5259</v>
      </c>
      <c r="E10" s="19">
        <f>VLOOKUP($B10,ShipSpeeds!$A$7:$I$378,3,FALSE)</f>
        <v>4.7862</v>
      </c>
      <c r="F10" s="19">
        <f>VLOOKUP($B10,ShipSpeeds!$A$7:$I$378,4,FALSE)</f>
        <v>5.2610000000000001</v>
      </c>
      <c r="G10" s="19">
        <f>VLOOKUP($B10,ShipSpeeds!$A$7:$I$378,5,FALSE)</f>
        <v>4.9449000000000005</v>
      </c>
      <c r="H10" s="19">
        <f>VLOOKUP($B10,ShipSpeeds!$A$7:$I$378,6,FALSE)</f>
        <v>5.2475000000000005</v>
      </c>
      <c r="I10" s="19">
        <f>VLOOKUP($B10,ShipSpeeds!$A$7:$I$378,7,FALSE)</f>
        <v>4.2248999999999999</v>
      </c>
      <c r="J10" s="19">
        <f>VLOOKUP($B10,ShipSpeeds!$A$7:$I$378,8,FALSE)</f>
        <v>2.5785999999999998</v>
      </c>
      <c r="K10" s="19">
        <f>VLOOKUP($B10,ShipSpeeds!$A$7:$I$378,9,FALSE)</f>
        <v>1.4731999999999998</v>
      </c>
      <c r="L10" s="58">
        <f>VLOOKUP($B10,ShipSpeeds!$A$7:$I$378,2,FALSE)</f>
        <v>3.5259</v>
      </c>
      <c r="M10" s="19">
        <f t="shared" si="2"/>
        <v>0</v>
      </c>
      <c r="N10" s="19">
        <f t="shared" si="3"/>
        <v>0</v>
      </c>
      <c r="O10" s="19">
        <f t="shared" si="4"/>
        <v>0</v>
      </c>
      <c r="P10" s="19">
        <f t="shared" si="5"/>
        <v>0</v>
      </c>
      <c r="Q10" s="19">
        <f t="shared" si="6"/>
        <v>0</v>
      </c>
      <c r="R10" s="19">
        <f t="shared" si="7"/>
        <v>0</v>
      </c>
      <c r="S10" s="19">
        <f t="shared" si="9"/>
        <v>0</v>
      </c>
      <c r="T10" s="58">
        <f t="shared" si="8"/>
        <v>0</v>
      </c>
    </row>
    <row r="11" spans="1:20" s="3" customFormat="1" x14ac:dyDescent="0.25">
      <c r="A11" s="24" t="str">
        <f>Segment1!D37</f>
        <v/>
      </c>
      <c r="B11" s="35">
        <f>Segment1!F37</f>
        <v>33294</v>
      </c>
      <c r="C11" s="40">
        <f t="shared" si="1"/>
        <v>0</v>
      </c>
      <c r="D11" s="19">
        <f>VLOOKUP($B11,ShipSpeeds!$A$7:$I$378,2,FALSE)</f>
        <v>3.5259</v>
      </c>
      <c r="E11" s="19">
        <f>VLOOKUP($B11,ShipSpeeds!$A$7:$I$378,3,FALSE)</f>
        <v>4.7862</v>
      </c>
      <c r="F11" s="19">
        <f>VLOOKUP($B11,ShipSpeeds!$A$7:$I$378,4,FALSE)</f>
        <v>5.2610000000000001</v>
      </c>
      <c r="G11" s="19">
        <f>VLOOKUP($B11,ShipSpeeds!$A$7:$I$378,5,FALSE)</f>
        <v>4.9449000000000005</v>
      </c>
      <c r="H11" s="19">
        <f>VLOOKUP($B11,ShipSpeeds!$A$7:$I$378,6,FALSE)</f>
        <v>5.2475000000000005</v>
      </c>
      <c r="I11" s="19">
        <f>VLOOKUP($B11,ShipSpeeds!$A$7:$I$378,7,FALSE)</f>
        <v>4.2248999999999999</v>
      </c>
      <c r="J11" s="19">
        <f>VLOOKUP($B11,ShipSpeeds!$A$7:$I$378,8,FALSE)</f>
        <v>2.5785999999999998</v>
      </c>
      <c r="K11" s="19">
        <f>VLOOKUP($B11,ShipSpeeds!$A$7:$I$378,9,FALSE)</f>
        <v>1.4731999999999998</v>
      </c>
      <c r="L11" s="58">
        <f>VLOOKUP($B11,ShipSpeeds!$A$7:$I$378,2,FALSE)</f>
        <v>3.5259</v>
      </c>
      <c r="M11" s="19">
        <f t="shared" si="2"/>
        <v>0</v>
      </c>
      <c r="N11" s="19">
        <f t="shared" si="3"/>
        <v>0</v>
      </c>
      <c r="O11" s="19">
        <f t="shared" si="4"/>
        <v>0</v>
      </c>
      <c r="P11" s="19">
        <f t="shared" si="5"/>
        <v>0</v>
      </c>
      <c r="Q11" s="19">
        <f t="shared" si="6"/>
        <v>0</v>
      </c>
      <c r="R11" s="19">
        <f t="shared" si="7"/>
        <v>0</v>
      </c>
      <c r="S11" s="19">
        <f t="shared" si="9"/>
        <v>0</v>
      </c>
      <c r="T11" s="58">
        <f t="shared" si="8"/>
        <v>0</v>
      </c>
    </row>
    <row r="12" spans="1:20" s="3" customFormat="1" x14ac:dyDescent="0.25">
      <c r="A12" s="24" t="str">
        <f>Segment1!D38</f>
        <v/>
      </c>
      <c r="B12" s="35">
        <f>Segment1!F38</f>
        <v>33294</v>
      </c>
      <c r="C12" s="40">
        <f t="shared" si="1"/>
        <v>0</v>
      </c>
      <c r="D12" s="19">
        <f>VLOOKUP($B12,ShipSpeeds!$A$7:$I$378,2,FALSE)</f>
        <v>3.5259</v>
      </c>
      <c r="E12" s="19">
        <f>VLOOKUP($B12,ShipSpeeds!$A$7:$I$378,3,FALSE)</f>
        <v>4.7862</v>
      </c>
      <c r="F12" s="19">
        <f>VLOOKUP($B12,ShipSpeeds!$A$7:$I$378,4,FALSE)</f>
        <v>5.2610000000000001</v>
      </c>
      <c r="G12" s="19">
        <f>VLOOKUP($B12,ShipSpeeds!$A$7:$I$378,5,FALSE)</f>
        <v>4.9449000000000005</v>
      </c>
      <c r="H12" s="19">
        <f>VLOOKUP($B12,ShipSpeeds!$A$7:$I$378,6,FALSE)</f>
        <v>5.2475000000000005</v>
      </c>
      <c r="I12" s="19">
        <f>VLOOKUP($B12,ShipSpeeds!$A$7:$I$378,7,FALSE)</f>
        <v>4.2248999999999999</v>
      </c>
      <c r="J12" s="19">
        <f>VLOOKUP($B12,ShipSpeeds!$A$7:$I$378,8,FALSE)</f>
        <v>2.5785999999999998</v>
      </c>
      <c r="K12" s="19">
        <f>VLOOKUP($B12,ShipSpeeds!$A$7:$I$378,9,FALSE)</f>
        <v>1.4731999999999998</v>
      </c>
      <c r="L12" s="58">
        <f>VLOOKUP($B12,ShipSpeeds!$A$7:$I$378,2,FALSE)</f>
        <v>3.5259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5"/>
        <v>0</v>
      </c>
      <c r="Q12" s="19">
        <f t="shared" si="6"/>
        <v>0</v>
      </c>
      <c r="R12" s="19">
        <f t="shared" si="7"/>
        <v>0</v>
      </c>
      <c r="S12" s="19">
        <f t="shared" si="9"/>
        <v>0</v>
      </c>
      <c r="T12" s="58">
        <f t="shared" si="8"/>
        <v>0</v>
      </c>
    </row>
    <row r="13" spans="1:20" s="3" customFormat="1" x14ac:dyDescent="0.25">
      <c r="A13" s="24" t="str">
        <f>Segment1!D39</f>
        <v/>
      </c>
      <c r="B13" s="35">
        <f>Segment1!F39</f>
        <v>33294</v>
      </c>
      <c r="C13" s="40">
        <f t="shared" si="1"/>
        <v>0</v>
      </c>
      <c r="D13" s="19">
        <f>VLOOKUP($B13,ShipSpeeds!$A$7:$I$378,2,FALSE)</f>
        <v>3.5259</v>
      </c>
      <c r="E13" s="19">
        <f>VLOOKUP($B13,ShipSpeeds!$A$7:$I$378,3,FALSE)</f>
        <v>4.7862</v>
      </c>
      <c r="F13" s="19">
        <f>VLOOKUP($B13,ShipSpeeds!$A$7:$I$378,4,FALSE)</f>
        <v>5.2610000000000001</v>
      </c>
      <c r="G13" s="19">
        <f>VLOOKUP($B13,ShipSpeeds!$A$7:$I$378,5,FALSE)</f>
        <v>4.9449000000000005</v>
      </c>
      <c r="H13" s="19">
        <f>VLOOKUP($B13,ShipSpeeds!$A$7:$I$378,6,FALSE)</f>
        <v>5.2475000000000005</v>
      </c>
      <c r="I13" s="19">
        <f>VLOOKUP($B13,ShipSpeeds!$A$7:$I$378,7,FALSE)</f>
        <v>4.2248999999999999</v>
      </c>
      <c r="J13" s="19">
        <f>VLOOKUP($B13,ShipSpeeds!$A$7:$I$378,8,FALSE)</f>
        <v>2.5785999999999998</v>
      </c>
      <c r="K13" s="19">
        <f>VLOOKUP($B13,ShipSpeeds!$A$7:$I$378,9,FALSE)</f>
        <v>1.4731999999999998</v>
      </c>
      <c r="L13" s="58">
        <f>VLOOKUP($B13,ShipSpeeds!$A$7:$I$378,2,FALSE)</f>
        <v>3.5259</v>
      </c>
      <c r="M13" s="19">
        <f t="shared" si="2"/>
        <v>0</v>
      </c>
      <c r="N13" s="19">
        <f t="shared" si="3"/>
        <v>0</v>
      </c>
      <c r="O13" s="19">
        <f t="shared" si="4"/>
        <v>0</v>
      </c>
      <c r="P13" s="19">
        <f t="shared" si="5"/>
        <v>0</v>
      </c>
      <c r="Q13" s="19">
        <f t="shared" si="6"/>
        <v>0</v>
      </c>
      <c r="R13" s="19">
        <f t="shared" si="7"/>
        <v>0</v>
      </c>
      <c r="S13" s="19">
        <f t="shared" si="9"/>
        <v>0</v>
      </c>
      <c r="T13" s="58">
        <f t="shared" si="8"/>
        <v>0</v>
      </c>
    </row>
    <row r="14" spans="1:20" s="3" customFormat="1" x14ac:dyDescent="0.25">
      <c r="A14" s="24" t="str">
        <f>Segment1!D40</f>
        <v/>
      </c>
      <c r="B14" s="35">
        <f>Segment1!F40</f>
        <v>33294</v>
      </c>
      <c r="C14" s="40">
        <f t="shared" si="1"/>
        <v>0</v>
      </c>
      <c r="D14" s="19">
        <f>VLOOKUP($B14,ShipSpeeds!$A$7:$I$378,2,FALSE)</f>
        <v>3.5259</v>
      </c>
      <c r="E14" s="19">
        <f>VLOOKUP($B14,ShipSpeeds!$A$7:$I$378,3,FALSE)</f>
        <v>4.7862</v>
      </c>
      <c r="F14" s="19">
        <f>VLOOKUP($B14,ShipSpeeds!$A$7:$I$378,4,FALSE)</f>
        <v>5.2610000000000001</v>
      </c>
      <c r="G14" s="19">
        <f>VLOOKUP($B14,ShipSpeeds!$A$7:$I$378,5,FALSE)</f>
        <v>4.9449000000000005</v>
      </c>
      <c r="H14" s="19">
        <f>VLOOKUP($B14,ShipSpeeds!$A$7:$I$378,6,FALSE)</f>
        <v>5.2475000000000005</v>
      </c>
      <c r="I14" s="19">
        <f>VLOOKUP($B14,ShipSpeeds!$A$7:$I$378,7,FALSE)</f>
        <v>4.2248999999999999</v>
      </c>
      <c r="J14" s="19">
        <f>VLOOKUP($B14,ShipSpeeds!$A$7:$I$378,8,FALSE)</f>
        <v>2.5785999999999998</v>
      </c>
      <c r="K14" s="19">
        <f>VLOOKUP($B14,ShipSpeeds!$A$7:$I$378,9,FALSE)</f>
        <v>1.4731999999999998</v>
      </c>
      <c r="L14" s="58">
        <f>VLOOKUP($B14,ShipSpeeds!$A$7:$I$378,2,FALSE)</f>
        <v>3.5259</v>
      </c>
      <c r="M14" s="19">
        <f t="shared" si="2"/>
        <v>0</v>
      </c>
      <c r="N14" s="19">
        <f t="shared" si="3"/>
        <v>0</v>
      </c>
      <c r="O14" s="19">
        <f t="shared" si="4"/>
        <v>0</v>
      </c>
      <c r="P14" s="19">
        <f t="shared" si="5"/>
        <v>0</v>
      </c>
      <c r="Q14" s="19">
        <f t="shared" si="6"/>
        <v>0</v>
      </c>
      <c r="R14" s="19">
        <f t="shared" si="7"/>
        <v>0</v>
      </c>
      <c r="S14" s="19">
        <f t="shared" si="9"/>
        <v>0</v>
      </c>
      <c r="T14" s="58">
        <f t="shared" si="8"/>
        <v>0</v>
      </c>
    </row>
    <row r="15" spans="1:20" s="3" customFormat="1" x14ac:dyDescent="0.25">
      <c r="A15" s="24" t="str">
        <f>Segment1!D41</f>
        <v/>
      </c>
      <c r="B15" s="35">
        <f>Segment1!F41</f>
        <v>33294</v>
      </c>
      <c r="C15" s="40">
        <f t="shared" si="1"/>
        <v>0</v>
      </c>
      <c r="D15" s="19">
        <f>VLOOKUP($B15,ShipSpeeds!$A$7:$I$378,2,FALSE)</f>
        <v>3.5259</v>
      </c>
      <c r="E15" s="19">
        <f>VLOOKUP($B15,ShipSpeeds!$A$7:$I$378,3,FALSE)</f>
        <v>4.7862</v>
      </c>
      <c r="F15" s="19">
        <f>VLOOKUP($B15,ShipSpeeds!$A$7:$I$378,4,FALSE)</f>
        <v>5.2610000000000001</v>
      </c>
      <c r="G15" s="19">
        <f>VLOOKUP($B15,ShipSpeeds!$A$7:$I$378,5,FALSE)</f>
        <v>4.9449000000000005</v>
      </c>
      <c r="H15" s="19">
        <f>VLOOKUP($B15,ShipSpeeds!$A$7:$I$378,6,FALSE)</f>
        <v>5.2475000000000005</v>
      </c>
      <c r="I15" s="19">
        <f>VLOOKUP($B15,ShipSpeeds!$A$7:$I$378,7,FALSE)</f>
        <v>4.2248999999999999</v>
      </c>
      <c r="J15" s="19">
        <f>VLOOKUP($B15,ShipSpeeds!$A$7:$I$378,8,FALSE)</f>
        <v>2.5785999999999998</v>
      </c>
      <c r="K15" s="19">
        <f>VLOOKUP($B15,ShipSpeeds!$A$7:$I$378,9,FALSE)</f>
        <v>1.4731999999999998</v>
      </c>
      <c r="L15" s="58">
        <f>VLOOKUP($B15,ShipSpeeds!$A$7:$I$378,2,FALSE)</f>
        <v>3.5259</v>
      </c>
      <c r="M15" s="19">
        <f t="shared" si="2"/>
        <v>0</v>
      </c>
      <c r="N15" s="19">
        <f t="shared" si="3"/>
        <v>0</v>
      </c>
      <c r="O15" s="19">
        <f t="shared" si="4"/>
        <v>0</v>
      </c>
      <c r="P15" s="19">
        <f t="shared" si="5"/>
        <v>0</v>
      </c>
      <c r="Q15" s="19">
        <f t="shared" si="6"/>
        <v>0</v>
      </c>
      <c r="R15" s="19">
        <f t="shared" si="7"/>
        <v>0</v>
      </c>
      <c r="S15" s="19">
        <f t="shared" si="9"/>
        <v>0</v>
      </c>
      <c r="T15" s="58">
        <f t="shared" si="8"/>
        <v>0</v>
      </c>
    </row>
    <row r="16" spans="1:20" s="3" customFormat="1" x14ac:dyDescent="0.25">
      <c r="A16" s="24" t="str">
        <f>Segment1!D42</f>
        <v/>
      </c>
      <c r="B16" s="35">
        <f>Segment1!F42</f>
        <v>33294</v>
      </c>
      <c r="C16" s="40">
        <f t="shared" si="1"/>
        <v>0</v>
      </c>
      <c r="D16" s="19">
        <f>VLOOKUP($B16,ShipSpeeds!$A$7:$I$378,2,FALSE)</f>
        <v>3.5259</v>
      </c>
      <c r="E16" s="19">
        <f>VLOOKUP($B16,ShipSpeeds!$A$7:$I$378,3,FALSE)</f>
        <v>4.7862</v>
      </c>
      <c r="F16" s="19">
        <f>VLOOKUP($B16,ShipSpeeds!$A$7:$I$378,4,FALSE)</f>
        <v>5.2610000000000001</v>
      </c>
      <c r="G16" s="19">
        <f>VLOOKUP($B16,ShipSpeeds!$A$7:$I$378,5,FALSE)</f>
        <v>4.9449000000000005</v>
      </c>
      <c r="H16" s="19">
        <f>VLOOKUP($B16,ShipSpeeds!$A$7:$I$378,6,FALSE)</f>
        <v>5.2475000000000005</v>
      </c>
      <c r="I16" s="19">
        <f>VLOOKUP($B16,ShipSpeeds!$A$7:$I$378,7,FALSE)</f>
        <v>4.2248999999999999</v>
      </c>
      <c r="J16" s="19">
        <f>VLOOKUP($B16,ShipSpeeds!$A$7:$I$378,8,FALSE)</f>
        <v>2.5785999999999998</v>
      </c>
      <c r="K16" s="19">
        <f>VLOOKUP($B16,ShipSpeeds!$A$7:$I$378,9,FALSE)</f>
        <v>1.4731999999999998</v>
      </c>
      <c r="L16" s="58">
        <f>VLOOKUP($B16,ShipSpeeds!$A$7:$I$378,2,FALSE)</f>
        <v>3.5259</v>
      </c>
      <c r="M16" s="19">
        <f t="shared" si="2"/>
        <v>0</v>
      </c>
      <c r="N16" s="19">
        <f t="shared" si="3"/>
        <v>0</v>
      </c>
      <c r="O16" s="19">
        <f t="shared" si="4"/>
        <v>0</v>
      </c>
      <c r="P16" s="19">
        <f t="shared" si="5"/>
        <v>0</v>
      </c>
      <c r="Q16" s="19">
        <f t="shared" si="6"/>
        <v>0</v>
      </c>
      <c r="R16" s="19">
        <f t="shared" si="7"/>
        <v>0</v>
      </c>
      <c r="S16" s="19">
        <f t="shared" si="9"/>
        <v>0</v>
      </c>
      <c r="T16" s="58">
        <f t="shared" si="8"/>
        <v>0</v>
      </c>
    </row>
    <row r="17" spans="1:20" s="3" customFormat="1" x14ac:dyDescent="0.25">
      <c r="A17" s="24" t="str">
        <f>Segment1!D43</f>
        <v/>
      </c>
      <c r="B17" s="35">
        <f>Segment1!F43</f>
        <v>33294</v>
      </c>
      <c r="C17" s="40">
        <f t="shared" si="1"/>
        <v>0</v>
      </c>
      <c r="D17" s="19">
        <f>VLOOKUP($B17,ShipSpeeds!$A$7:$I$378,2,FALSE)</f>
        <v>3.5259</v>
      </c>
      <c r="E17" s="19">
        <f>VLOOKUP($B17,ShipSpeeds!$A$7:$I$378,3,FALSE)</f>
        <v>4.7862</v>
      </c>
      <c r="F17" s="19">
        <f>VLOOKUP($B17,ShipSpeeds!$A$7:$I$378,4,FALSE)</f>
        <v>5.2610000000000001</v>
      </c>
      <c r="G17" s="19">
        <f>VLOOKUP($B17,ShipSpeeds!$A$7:$I$378,5,FALSE)</f>
        <v>4.9449000000000005</v>
      </c>
      <c r="H17" s="19">
        <f>VLOOKUP($B17,ShipSpeeds!$A$7:$I$378,6,FALSE)</f>
        <v>5.2475000000000005</v>
      </c>
      <c r="I17" s="19">
        <f>VLOOKUP($B17,ShipSpeeds!$A$7:$I$378,7,FALSE)</f>
        <v>4.2248999999999999</v>
      </c>
      <c r="J17" s="19">
        <f>VLOOKUP($B17,ShipSpeeds!$A$7:$I$378,8,FALSE)</f>
        <v>2.5785999999999998</v>
      </c>
      <c r="K17" s="19">
        <f>VLOOKUP($B17,ShipSpeeds!$A$7:$I$378,9,FALSE)</f>
        <v>1.4731999999999998</v>
      </c>
      <c r="L17" s="58">
        <f>VLOOKUP($B17,ShipSpeeds!$A$7:$I$378,2,FALSE)</f>
        <v>3.5259</v>
      </c>
      <c r="M17" s="19">
        <f t="shared" si="2"/>
        <v>0</v>
      </c>
      <c r="N17" s="19">
        <f t="shared" si="3"/>
        <v>0</v>
      </c>
      <c r="O17" s="19">
        <f t="shared" si="4"/>
        <v>0</v>
      </c>
      <c r="P17" s="19">
        <f t="shared" si="5"/>
        <v>0</v>
      </c>
      <c r="Q17" s="19">
        <f t="shared" si="6"/>
        <v>0</v>
      </c>
      <c r="R17" s="19">
        <f t="shared" si="7"/>
        <v>0</v>
      </c>
      <c r="S17" s="19">
        <f t="shared" si="9"/>
        <v>0</v>
      </c>
      <c r="T17" s="58">
        <f t="shared" si="8"/>
        <v>0</v>
      </c>
    </row>
    <row r="18" spans="1:20" s="3" customFormat="1" x14ac:dyDescent="0.25">
      <c r="A18" s="24" t="str">
        <f>Segment1!D44</f>
        <v/>
      </c>
      <c r="B18" s="35">
        <f>Segment1!F44</f>
        <v>33294</v>
      </c>
      <c r="C18" s="40">
        <f t="shared" si="1"/>
        <v>0</v>
      </c>
      <c r="D18" s="19">
        <f>VLOOKUP($B18,ShipSpeeds!$A$7:$I$378,2,FALSE)</f>
        <v>3.5259</v>
      </c>
      <c r="E18" s="19">
        <f>VLOOKUP($B18,ShipSpeeds!$A$7:$I$378,3,FALSE)</f>
        <v>4.7862</v>
      </c>
      <c r="F18" s="19">
        <f>VLOOKUP($B18,ShipSpeeds!$A$7:$I$378,4,FALSE)</f>
        <v>5.2610000000000001</v>
      </c>
      <c r="G18" s="19">
        <f>VLOOKUP($B18,ShipSpeeds!$A$7:$I$378,5,FALSE)</f>
        <v>4.9449000000000005</v>
      </c>
      <c r="H18" s="19">
        <f>VLOOKUP($B18,ShipSpeeds!$A$7:$I$378,6,FALSE)</f>
        <v>5.2475000000000005</v>
      </c>
      <c r="I18" s="19">
        <f>VLOOKUP($B18,ShipSpeeds!$A$7:$I$378,7,FALSE)</f>
        <v>4.2248999999999999</v>
      </c>
      <c r="J18" s="19">
        <f>VLOOKUP($B18,ShipSpeeds!$A$7:$I$378,8,FALSE)</f>
        <v>2.5785999999999998</v>
      </c>
      <c r="K18" s="19">
        <f>VLOOKUP($B18,ShipSpeeds!$A$7:$I$378,9,FALSE)</f>
        <v>1.4731999999999998</v>
      </c>
      <c r="L18" s="58">
        <f>VLOOKUP($B18,ShipSpeeds!$A$7:$I$378,2,FALSE)</f>
        <v>3.5259</v>
      </c>
      <c r="M18" s="19">
        <f t="shared" si="2"/>
        <v>0</v>
      </c>
      <c r="N18" s="19">
        <f t="shared" si="3"/>
        <v>0</v>
      </c>
      <c r="O18" s="19">
        <f t="shared" si="4"/>
        <v>0</v>
      </c>
      <c r="P18" s="19">
        <f t="shared" si="5"/>
        <v>0</v>
      </c>
      <c r="Q18" s="19">
        <f t="shared" si="6"/>
        <v>0</v>
      </c>
      <c r="R18" s="19">
        <f t="shared" si="7"/>
        <v>0</v>
      </c>
      <c r="S18" s="19">
        <f t="shared" si="9"/>
        <v>0</v>
      </c>
      <c r="T18" s="58">
        <f t="shared" si="8"/>
        <v>0</v>
      </c>
    </row>
    <row r="19" spans="1:20" s="3" customFormat="1" x14ac:dyDescent="0.25">
      <c r="A19" s="24" t="str">
        <f>Segment1!D45</f>
        <v/>
      </c>
      <c r="B19" s="35">
        <f>Segment1!F45</f>
        <v>33294</v>
      </c>
      <c r="C19" s="40">
        <f t="shared" si="1"/>
        <v>0</v>
      </c>
      <c r="D19" s="19">
        <f>VLOOKUP($B19,ShipSpeeds!$A$7:$I$378,2,FALSE)</f>
        <v>3.5259</v>
      </c>
      <c r="E19" s="19">
        <f>VLOOKUP($B19,ShipSpeeds!$A$7:$I$378,3,FALSE)</f>
        <v>4.7862</v>
      </c>
      <c r="F19" s="19">
        <f>VLOOKUP($B19,ShipSpeeds!$A$7:$I$378,4,FALSE)</f>
        <v>5.2610000000000001</v>
      </c>
      <c r="G19" s="19">
        <f>VLOOKUP($B19,ShipSpeeds!$A$7:$I$378,5,FALSE)</f>
        <v>4.9449000000000005</v>
      </c>
      <c r="H19" s="19">
        <f>VLOOKUP($B19,ShipSpeeds!$A$7:$I$378,6,FALSE)</f>
        <v>5.2475000000000005</v>
      </c>
      <c r="I19" s="19">
        <f>VLOOKUP($B19,ShipSpeeds!$A$7:$I$378,7,FALSE)</f>
        <v>4.2248999999999999</v>
      </c>
      <c r="J19" s="19">
        <f>VLOOKUP($B19,ShipSpeeds!$A$7:$I$378,8,FALSE)</f>
        <v>2.5785999999999998</v>
      </c>
      <c r="K19" s="19">
        <f>VLOOKUP($B19,ShipSpeeds!$A$7:$I$378,9,FALSE)</f>
        <v>1.4731999999999998</v>
      </c>
      <c r="L19" s="58">
        <f>VLOOKUP($B19,ShipSpeeds!$A$7:$I$378,2,FALSE)</f>
        <v>3.5259</v>
      </c>
      <c r="M19" s="19">
        <f>IF(AND($A19&gt;=D$2,$A19&lt;E$2),D19+($A19-D$2)*(E19-D19)/(E$2-D$2),0)</f>
        <v>0</v>
      </c>
      <c r="N19" s="19">
        <f t="shared" si="3"/>
        <v>0</v>
      </c>
      <c r="O19" s="19">
        <f t="shared" si="4"/>
        <v>0</v>
      </c>
      <c r="P19" s="19">
        <f t="shared" si="5"/>
        <v>0</v>
      </c>
      <c r="Q19" s="19">
        <f t="shared" si="6"/>
        <v>0</v>
      </c>
      <c r="R19" s="19">
        <f t="shared" si="7"/>
        <v>0</v>
      </c>
      <c r="S19" s="19">
        <f t="shared" si="9"/>
        <v>0</v>
      </c>
      <c r="T19" s="58">
        <f t="shared" si="8"/>
        <v>0</v>
      </c>
    </row>
    <row r="20" spans="1:20" s="3" customFormat="1" x14ac:dyDescent="0.25">
      <c r="A20" s="24" t="str">
        <f>Segment1!D46</f>
        <v/>
      </c>
      <c r="B20" s="35">
        <f>Segment1!F46</f>
        <v>33294</v>
      </c>
      <c r="C20" s="40">
        <f t="shared" si="1"/>
        <v>0</v>
      </c>
      <c r="D20" s="19">
        <f>VLOOKUP($B20,ShipSpeeds!$A$7:$I$378,2,FALSE)</f>
        <v>3.5259</v>
      </c>
      <c r="E20" s="19">
        <f>VLOOKUP($B20,ShipSpeeds!$A$7:$I$378,3,FALSE)</f>
        <v>4.7862</v>
      </c>
      <c r="F20" s="19">
        <f>VLOOKUP($B20,ShipSpeeds!$A$7:$I$378,4,FALSE)</f>
        <v>5.2610000000000001</v>
      </c>
      <c r="G20" s="19">
        <f>VLOOKUP($B20,ShipSpeeds!$A$7:$I$378,5,FALSE)</f>
        <v>4.9449000000000005</v>
      </c>
      <c r="H20" s="19">
        <f>VLOOKUP($B20,ShipSpeeds!$A$7:$I$378,6,FALSE)</f>
        <v>5.2475000000000005</v>
      </c>
      <c r="I20" s="19">
        <f>VLOOKUP($B20,ShipSpeeds!$A$7:$I$378,7,FALSE)</f>
        <v>4.2248999999999999</v>
      </c>
      <c r="J20" s="19">
        <f>VLOOKUP($B20,ShipSpeeds!$A$7:$I$378,8,FALSE)</f>
        <v>2.5785999999999998</v>
      </c>
      <c r="K20" s="19">
        <f>VLOOKUP($B20,ShipSpeeds!$A$7:$I$378,9,FALSE)</f>
        <v>1.4731999999999998</v>
      </c>
      <c r="L20" s="58">
        <f>VLOOKUP($B20,ShipSpeeds!$A$7:$I$378,2,FALSE)</f>
        <v>3.5259</v>
      </c>
      <c r="M20" s="19">
        <f t="shared" ref="M20:M44" si="10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O44" si="11">IF(AND($A20&gt;=F$2,$A20&lt;G$2),F20+($A20-F$2)*(G20-F20)/(G$2-F$2),0)</f>
        <v>0</v>
      </c>
      <c r="P20" s="19">
        <f t="shared" ref="P20:P44" si="12">IF(AND($A20&gt;=G$2,$A20&lt;H$2),G20+($A20-G$2)*(H20-G20)/(H$2-G$2),0)</f>
        <v>0</v>
      </c>
      <c r="Q20" s="19">
        <f t="shared" ref="Q20:Q44" si="13">IF(AND($A20&gt;=H$2,$A20&lt;I$2),H20+($A20-H$2)*(I20-H20)/(I$2-H$2),0)</f>
        <v>0</v>
      </c>
      <c r="R20" s="19">
        <f t="shared" ref="R20:R44" si="14">IF(AND($A20&gt;=I$2,$A20&lt;J$2),I20+($A20-I$2)*(J20-I20)/(J$2-I$2),0)</f>
        <v>0</v>
      </c>
      <c r="S20" s="19">
        <f t="shared" ref="S20:S41" si="15">IF(AND($A20&gt;=J$2,$A20&lt;K$2),J20+($A20-J$2)*(K20-J20)/(K$2-J$2),0)</f>
        <v>0</v>
      </c>
      <c r="T20" s="58">
        <f t="shared" si="8"/>
        <v>0</v>
      </c>
    </row>
    <row r="21" spans="1:20" s="3" customFormat="1" x14ac:dyDescent="0.25">
      <c r="A21" s="24" t="str">
        <f>Segment1!D47</f>
        <v/>
      </c>
      <c r="B21" s="35">
        <f>Segment1!F47</f>
        <v>33294</v>
      </c>
      <c r="C21" s="40">
        <f t="shared" si="1"/>
        <v>0</v>
      </c>
      <c r="D21" s="19">
        <f>VLOOKUP($B21,ShipSpeeds!$A$7:$I$378,2,FALSE)</f>
        <v>3.5259</v>
      </c>
      <c r="E21" s="19">
        <f>VLOOKUP($B21,ShipSpeeds!$A$7:$I$378,3,FALSE)</f>
        <v>4.7862</v>
      </c>
      <c r="F21" s="19">
        <f>VLOOKUP($B21,ShipSpeeds!$A$7:$I$378,4,FALSE)</f>
        <v>5.2610000000000001</v>
      </c>
      <c r="G21" s="19">
        <f>VLOOKUP($B21,ShipSpeeds!$A$7:$I$378,5,FALSE)</f>
        <v>4.9449000000000005</v>
      </c>
      <c r="H21" s="19">
        <f>VLOOKUP($B21,ShipSpeeds!$A$7:$I$378,6,FALSE)</f>
        <v>5.2475000000000005</v>
      </c>
      <c r="I21" s="19">
        <f>VLOOKUP($B21,ShipSpeeds!$A$7:$I$378,7,FALSE)</f>
        <v>4.2248999999999999</v>
      </c>
      <c r="J21" s="19">
        <f>VLOOKUP($B21,ShipSpeeds!$A$7:$I$378,8,FALSE)</f>
        <v>2.5785999999999998</v>
      </c>
      <c r="K21" s="19">
        <f>VLOOKUP($B21,ShipSpeeds!$A$7:$I$378,9,FALSE)</f>
        <v>1.4731999999999998</v>
      </c>
      <c r="L21" s="58">
        <f>VLOOKUP($B21,ShipSpeeds!$A$7:$I$378,2,FALSE)</f>
        <v>3.5259</v>
      </c>
      <c r="M21" s="19">
        <f t="shared" si="10"/>
        <v>0</v>
      </c>
      <c r="N21" s="19">
        <f t="shared" ref="N21:N42" si="16">IF(AND($A21&gt;=E$2,$A21&lt;F$2),E21+($A21-E$2)*(F21-E21)/(F$2-E$2),0)</f>
        <v>0</v>
      </c>
      <c r="O21" s="19">
        <f t="shared" si="11"/>
        <v>0</v>
      </c>
      <c r="P21" s="19">
        <f t="shared" si="12"/>
        <v>0</v>
      </c>
      <c r="Q21" s="19">
        <f t="shared" si="13"/>
        <v>0</v>
      </c>
      <c r="R21" s="19">
        <f t="shared" si="14"/>
        <v>0</v>
      </c>
      <c r="S21" s="19">
        <f t="shared" si="15"/>
        <v>0</v>
      </c>
      <c r="T21" s="58">
        <f t="shared" si="8"/>
        <v>0</v>
      </c>
    </row>
    <row r="22" spans="1:20" s="3" customFormat="1" x14ac:dyDescent="0.25">
      <c r="A22" s="24" t="str">
        <f>Segment1!D48</f>
        <v/>
      </c>
      <c r="B22" s="35">
        <f>Segment1!F48</f>
        <v>33294</v>
      </c>
      <c r="C22" s="40">
        <f t="shared" si="1"/>
        <v>0</v>
      </c>
      <c r="D22" s="19">
        <f>VLOOKUP($B22,ShipSpeeds!$A$7:$I$378,2,FALSE)</f>
        <v>3.5259</v>
      </c>
      <c r="E22" s="19">
        <f>VLOOKUP($B22,ShipSpeeds!$A$7:$I$378,3,FALSE)</f>
        <v>4.7862</v>
      </c>
      <c r="F22" s="19">
        <f>VLOOKUP($B22,ShipSpeeds!$A$7:$I$378,4,FALSE)</f>
        <v>5.2610000000000001</v>
      </c>
      <c r="G22" s="19">
        <f>VLOOKUP($B22,ShipSpeeds!$A$7:$I$378,5,FALSE)</f>
        <v>4.9449000000000005</v>
      </c>
      <c r="H22" s="19">
        <f>VLOOKUP($B22,ShipSpeeds!$A$7:$I$378,6,FALSE)</f>
        <v>5.2475000000000005</v>
      </c>
      <c r="I22" s="19">
        <f>VLOOKUP($B22,ShipSpeeds!$A$7:$I$378,7,FALSE)</f>
        <v>4.2248999999999999</v>
      </c>
      <c r="J22" s="19">
        <f>VLOOKUP($B22,ShipSpeeds!$A$7:$I$378,8,FALSE)</f>
        <v>2.5785999999999998</v>
      </c>
      <c r="K22" s="19">
        <f>VLOOKUP($B22,ShipSpeeds!$A$7:$I$378,9,FALSE)</f>
        <v>1.4731999999999998</v>
      </c>
      <c r="L22" s="58">
        <f>VLOOKUP($B22,ShipSpeeds!$A$7:$I$378,2,FALSE)</f>
        <v>3.5259</v>
      </c>
      <c r="M22" s="19">
        <f t="shared" si="10"/>
        <v>0</v>
      </c>
      <c r="N22" s="19">
        <f t="shared" si="16"/>
        <v>0</v>
      </c>
      <c r="O22" s="19">
        <f t="shared" si="11"/>
        <v>0</v>
      </c>
      <c r="P22" s="19">
        <f t="shared" si="12"/>
        <v>0</v>
      </c>
      <c r="Q22" s="19">
        <f t="shared" si="13"/>
        <v>0</v>
      </c>
      <c r="R22" s="19">
        <f t="shared" si="14"/>
        <v>0</v>
      </c>
      <c r="S22" s="19">
        <f t="shared" si="15"/>
        <v>0</v>
      </c>
      <c r="T22" s="58">
        <f t="shared" si="8"/>
        <v>0</v>
      </c>
    </row>
    <row r="23" spans="1:20" s="3" customFormat="1" x14ac:dyDescent="0.25">
      <c r="A23" s="24" t="str">
        <f>Segment1!D49</f>
        <v/>
      </c>
      <c r="B23" s="35">
        <f>Segment1!F49</f>
        <v>33294</v>
      </c>
      <c r="C23" s="40">
        <f t="shared" si="1"/>
        <v>0</v>
      </c>
      <c r="D23" s="19">
        <f>VLOOKUP($B23,ShipSpeeds!$A$7:$I$378,2,FALSE)</f>
        <v>3.5259</v>
      </c>
      <c r="E23" s="19">
        <f>VLOOKUP($B23,ShipSpeeds!$A$7:$I$378,3,FALSE)</f>
        <v>4.7862</v>
      </c>
      <c r="F23" s="19">
        <f>VLOOKUP($B23,ShipSpeeds!$A$7:$I$378,4,FALSE)</f>
        <v>5.2610000000000001</v>
      </c>
      <c r="G23" s="19">
        <f>VLOOKUP($B23,ShipSpeeds!$A$7:$I$378,5,FALSE)</f>
        <v>4.9449000000000005</v>
      </c>
      <c r="H23" s="19">
        <f>VLOOKUP($B23,ShipSpeeds!$A$7:$I$378,6,FALSE)</f>
        <v>5.2475000000000005</v>
      </c>
      <c r="I23" s="19">
        <f>VLOOKUP($B23,ShipSpeeds!$A$7:$I$378,7,FALSE)</f>
        <v>4.2248999999999999</v>
      </c>
      <c r="J23" s="19">
        <f>VLOOKUP($B23,ShipSpeeds!$A$7:$I$378,8,FALSE)</f>
        <v>2.5785999999999998</v>
      </c>
      <c r="K23" s="19">
        <f>VLOOKUP($B23,ShipSpeeds!$A$7:$I$378,9,FALSE)</f>
        <v>1.4731999999999998</v>
      </c>
      <c r="L23" s="58">
        <f>VLOOKUP($B23,ShipSpeeds!$A$7:$I$378,2,FALSE)</f>
        <v>3.5259</v>
      </c>
      <c r="M23" s="19">
        <f t="shared" si="10"/>
        <v>0</v>
      </c>
      <c r="N23" s="19">
        <f t="shared" si="16"/>
        <v>0</v>
      </c>
      <c r="O23" s="19">
        <f t="shared" si="11"/>
        <v>0</v>
      </c>
      <c r="P23" s="19">
        <f t="shared" si="12"/>
        <v>0</v>
      </c>
      <c r="Q23" s="19">
        <f t="shared" si="13"/>
        <v>0</v>
      </c>
      <c r="R23" s="19">
        <f t="shared" si="14"/>
        <v>0</v>
      </c>
      <c r="S23" s="19">
        <f t="shared" si="15"/>
        <v>0</v>
      </c>
      <c r="T23" s="58">
        <f t="shared" si="8"/>
        <v>0</v>
      </c>
    </row>
    <row r="24" spans="1:20" s="3" customFormat="1" x14ac:dyDescent="0.25">
      <c r="A24" s="24" t="str">
        <f>Segment1!D50</f>
        <v/>
      </c>
      <c r="B24" s="35">
        <f>Segment1!F50</f>
        <v>33294</v>
      </c>
      <c r="C24" s="40">
        <f t="shared" si="1"/>
        <v>0</v>
      </c>
      <c r="D24" s="19">
        <f>VLOOKUP($B24,ShipSpeeds!$A$7:$I$378,2,FALSE)</f>
        <v>3.5259</v>
      </c>
      <c r="E24" s="19">
        <f>VLOOKUP($B24,ShipSpeeds!$A$7:$I$378,3,FALSE)</f>
        <v>4.7862</v>
      </c>
      <c r="F24" s="19">
        <f>VLOOKUP($B24,ShipSpeeds!$A$7:$I$378,4,FALSE)</f>
        <v>5.2610000000000001</v>
      </c>
      <c r="G24" s="19">
        <f>VLOOKUP($B24,ShipSpeeds!$A$7:$I$378,5,FALSE)</f>
        <v>4.9449000000000005</v>
      </c>
      <c r="H24" s="19">
        <f>VLOOKUP($B24,ShipSpeeds!$A$7:$I$378,6,FALSE)</f>
        <v>5.2475000000000005</v>
      </c>
      <c r="I24" s="19">
        <f>VLOOKUP($B24,ShipSpeeds!$A$7:$I$378,7,FALSE)</f>
        <v>4.2248999999999999</v>
      </c>
      <c r="J24" s="19">
        <f>VLOOKUP($B24,ShipSpeeds!$A$7:$I$378,8,FALSE)</f>
        <v>2.5785999999999998</v>
      </c>
      <c r="K24" s="19">
        <f>VLOOKUP($B24,ShipSpeeds!$A$7:$I$378,9,FALSE)</f>
        <v>1.4731999999999998</v>
      </c>
      <c r="L24" s="58">
        <f>VLOOKUP($B24,ShipSpeeds!$A$7:$I$378,2,FALSE)</f>
        <v>3.5259</v>
      </c>
      <c r="M24" s="19">
        <f t="shared" si="10"/>
        <v>0</v>
      </c>
      <c r="N24" s="19">
        <f t="shared" si="16"/>
        <v>0</v>
      </c>
      <c r="O24" s="19">
        <f t="shared" si="11"/>
        <v>0</v>
      </c>
      <c r="P24" s="19">
        <f t="shared" si="12"/>
        <v>0</v>
      </c>
      <c r="Q24" s="19">
        <f t="shared" si="13"/>
        <v>0</v>
      </c>
      <c r="R24" s="19">
        <f t="shared" si="14"/>
        <v>0</v>
      </c>
      <c r="S24" s="19">
        <f t="shared" si="15"/>
        <v>0</v>
      </c>
      <c r="T24" s="58">
        <f t="shared" si="8"/>
        <v>0</v>
      </c>
    </row>
    <row r="25" spans="1:20" s="37" customFormat="1" x14ac:dyDescent="0.25">
      <c r="A25" s="24" t="str">
        <f>Segment1!D51</f>
        <v/>
      </c>
      <c r="B25" s="35">
        <f>Segment1!F51</f>
        <v>33294</v>
      </c>
      <c r="C25" s="40">
        <f t="shared" si="1"/>
        <v>0</v>
      </c>
      <c r="D25" s="19">
        <f>VLOOKUP($B25,ShipSpeeds!$A$7:$I$378,2,FALSE)</f>
        <v>3.5259</v>
      </c>
      <c r="E25" s="19">
        <f>VLOOKUP($B25,ShipSpeeds!$A$7:$I$378,3,FALSE)</f>
        <v>4.7862</v>
      </c>
      <c r="F25" s="19">
        <f>VLOOKUP($B25,ShipSpeeds!$A$7:$I$378,4,FALSE)</f>
        <v>5.2610000000000001</v>
      </c>
      <c r="G25" s="19">
        <f>VLOOKUP($B25,ShipSpeeds!$A$7:$I$378,5,FALSE)</f>
        <v>4.9449000000000005</v>
      </c>
      <c r="H25" s="19">
        <f>VLOOKUP($B25,ShipSpeeds!$A$7:$I$378,6,FALSE)</f>
        <v>5.2475000000000005</v>
      </c>
      <c r="I25" s="19">
        <f>VLOOKUP($B25,ShipSpeeds!$A$7:$I$378,7,FALSE)</f>
        <v>4.2248999999999999</v>
      </c>
      <c r="J25" s="19">
        <f>VLOOKUP($B25,ShipSpeeds!$A$7:$I$378,8,FALSE)</f>
        <v>2.5785999999999998</v>
      </c>
      <c r="K25" s="19">
        <f>VLOOKUP($B25,ShipSpeeds!$A$7:$I$378,9,FALSE)</f>
        <v>1.4731999999999998</v>
      </c>
      <c r="L25" s="58">
        <f>VLOOKUP($B25,ShipSpeeds!$A$7:$I$378,2,FALSE)</f>
        <v>3.5259</v>
      </c>
      <c r="M25" s="19">
        <f t="shared" si="10"/>
        <v>0</v>
      </c>
      <c r="N25" s="19">
        <f t="shared" si="16"/>
        <v>0</v>
      </c>
      <c r="O25" s="19">
        <f t="shared" si="11"/>
        <v>0</v>
      </c>
      <c r="P25" s="19">
        <f t="shared" si="12"/>
        <v>0</v>
      </c>
      <c r="Q25" s="19">
        <f t="shared" si="13"/>
        <v>0</v>
      </c>
      <c r="R25" s="19">
        <f t="shared" si="14"/>
        <v>0</v>
      </c>
      <c r="S25" s="19">
        <f t="shared" si="15"/>
        <v>0</v>
      </c>
      <c r="T25" s="58">
        <f t="shared" si="8"/>
        <v>0</v>
      </c>
    </row>
    <row r="26" spans="1:20" s="37" customFormat="1" x14ac:dyDescent="0.25">
      <c r="A26" s="24" t="str">
        <f>Segment1!D52</f>
        <v/>
      </c>
      <c r="B26" s="35">
        <f>Segment1!F52</f>
        <v>33294</v>
      </c>
      <c r="C26" s="40">
        <f t="shared" si="1"/>
        <v>0</v>
      </c>
      <c r="D26" s="19">
        <f>VLOOKUP($B26,ShipSpeeds!$A$7:$I$378,2,FALSE)</f>
        <v>3.5259</v>
      </c>
      <c r="E26" s="19">
        <f>VLOOKUP($B26,ShipSpeeds!$A$7:$I$378,3,FALSE)</f>
        <v>4.7862</v>
      </c>
      <c r="F26" s="19">
        <f>VLOOKUP($B26,ShipSpeeds!$A$7:$I$378,4,FALSE)</f>
        <v>5.2610000000000001</v>
      </c>
      <c r="G26" s="19">
        <f>VLOOKUP($B26,ShipSpeeds!$A$7:$I$378,5,FALSE)</f>
        <v>4.9449000000000005</v>
      </c>
      <c r="H26" s="19">
        <f>VLOOKUP($B26,ShipSpeeds!$A$7:$I$378,6,FALSE)</f>
        <v>5.2475000000000005</v>
      </c>
      <c r="I26" s="19">
        <f>VLOOKUP($B26,ShipSpeeds!$A$7:$I$378,7,FALSE)</f>
        <v>4.2248999999999999</v>
      </c>
      <c r="J26" s="19">
        <f>VLOOKUP($B26,ShipSpeeds!$A$7:$I$378,8,FALSE)</f>
        <v>2.5785999999999998</v>
      </c>
      <c r="K26" s="19">
        <f>VLOOKUP($B26,ShipSpeeds!$A$7:$I$378,9,FALSE)</f>
        <v>1.4731999999999998</v>
      </c>
      <c r="L26" s="58">
        <f>VLOOKUP($B26,ShipSpeeds!$A$7:$I$378,2,FALSE)</f>
        <v>3.5259</v>
      </c>
      <c r="M26" s="19">
        <f t="shared" si="10"/>
        <v>0</v>
      </c>
      <c r="N26" s="19">
        <f t="shared" si="16"/>
        <v>0</v>
      </c>
      <c r="O26" s="19">
        <f t="shared" si="11"/>
        <v>0</v>
      </c>
      <c r="P26" s="19">
        <f t="shared" si="12"/>
        <v>0</v>
      </c>
      <c r="Q26" s="19">
        <f t="shared" si="13"/>
        <v>0</v>
      </c>
      <c r="R26" s="19">
        <f t="shared" si="14"/>
        <v>0</v>
      </c>
      <c r="S26" s="19">
        <f t="shared" si="15"/>
        <v>0</v>
      </c>
      <c r="T26" s="58">
        <f t="shared" si="8"/>
        <v>0</v>
      </c>
    </row>
    <row r="27" spans="1:20" s="3" customFormat="1" x14ac:dyDescent="0.25">
      <c r="A27" s="24" t="str">
        <f>Segment1!D53</f>
        <v/>
      </c>
      <c r="B27" s="35">
        <f>Segment1!F53</f>
        <v>33294</v>
      </c>
      <c r="C27" s="40">
        <f t="shared" si="1"/>
        <v>0</v>
      </c>
      <c r="D27" s="19">
        <f>VLOOKUP($B27,ShipSpeeds!$A$7:$I$378,2,FALSE)</f>
        <v>3.5259</v>
      </c>
      <c r="E27" s="19">
        <f>VLOOKUP($B27,ShipSpeeds!$A$7:$I$378,3,FALSE)</f>
        <v>4.7862</v>
      </c>
      <c r="F27" s="19">
        <f>VLOOKUP($B27,ShipSpeeds!$A$7:$I$378,4,FALSE)</f>
        <v>5.2610000000000001</v>
      </c>
      <c r="G27" s="19">
        <f>VLOOKUP($B27,ShipSpeeds!$A$7:$I$378,5,FALSE)</f>
        <v>4.9449000000000005</v>
      </c>
      <c r="H27" s="19">
        <f>VLOOKUP($B27,ShipSpeeds!$A$7:$I$378,6,FALSE)</f>
        <v>5.2475000000000005</v>
      </c>
      <c r="I27" s="19">
        <f>VLOOKUP($B27,ShipSpeeds!$A$7:$I$378,7,FALSE)</f>
        <v>4.2248999999999999</v>
      </c>
      <c r="J27" s="19">
        <f>VLOOKUP($B27,ShipSpeeds!$A$7:$I$378,8,FALSE)</f>
        <v>2.5785999999999998</v>
      </c>
      <c r="K27" s="19">
        <f>VLOOKUP($B27,ShipSpeeds!$A$7:$I$378,9,FALSE)</f>
        <v>1.4731999999999998</v>
      </c>
      <c r="L27" s="58">
        <f>VLOOKUP($B27,ShipSpeeds!$A$7:$I$378,2,FALSE)</f>
        <v>3.5259</v>
      </c>
      <c r="M27" s="19">
        <f t="shared" si="10"/>
        <v>0</v>
      </c>
      <c r="N27" s="19">
        <f t="shared" si="16"/>
        <v>0</v>
      </c>
      <c r="O27" s="19">
        <f t="shared" si="11"/>
        <v>0</v>
      </c>
      <c r="P27" s="19">
        <f t="shared" si="12"/>
        <v>0</v>
      </c>
      <c r="Q27" s="19">
        <f t="shared" si="13"/>
        <v>0</v>
      </c>
      <c r="R27" s="19">
        <f t="shared" si="14"/>
        <v>0</v>
      </c>
      <c r="S27" s="19">
        <f t="shared" si="15"/>
        <v>0</v>
      </c>
      <c r="T27" s="58">
        <f t="shared" si="8"/>
        <v>0</v>
      </c>
    </row>
    <row r="28" spans="1:20" s="3" customFormat="1" x14ac:dyDescent="0.25">
      <c r="A28" s="24" t="str">
        <f>Segment1!D54</f>
        <v/>
      </c>
      <c r="B28" s="35">
        <f>Segment1!F54</f>
        <v>33294</v>
      </c>
      <c r="C28" s="40">
        <f t="shared" si="1"/>
        <v>0</v>
      </c>
      <c r="D28" s="19">
        <f>VLOOKUP($B28,ShipSpeeds!$A$7:$I$378,2,FALSE)</f>
        <v>3.5259</v>
      </c>
      <c r="E28" s="19">
        <f>VLOOKUP($B28,ShipSpeeds!$A$7:$I$378,3,FALSE)</f>
        <v>4.7862</v>
      </c>
      <c r="F28" s="19">
        <f>VLOOKUP($B28,ShipSpeeds!$A$7:$I$378,4,FALSE)</f>
        <v>5.2610000000000001</v>
      </c>
      <c r="G28" s="19">
        <f>VLOOKUP($B28,ShipSpeeds!$A$7:$I$378,5,FALSE)</f>
        <v>4.9449000000000005</v>
      </c>
      <c r="H28" s="19">
        <f>VLOOKUP($B28,ShipSpeeds!$A$7:$I$378,6,FALSE)</f>
        <v>5.2475000000000005</v>
      </c>
      <c r="I28" s="19">
        <f>VLOOKUP($B28,ShipSpeeds!$A$7:$I$378,7,FALSE)</f>
        <v>4.2248999999999999</v>
      </c>
      <c r="J28" s="19">
        <f>VLOOKUP($B28,ShipSpeeds!$A$7:$I$378,8,FALSE)</f>
        <v>2.5785999999999998</v>
      </c>
      <c r="K28" s="19">
        <f>VLOOKUP($B28,ShipSpeeds!$A$7:$I$378,9,FALSE)</f>
        <v>1.4731999999999998</v>
      </c>
      <c r="L28" s="58">
        <f>VLOOKUP($B28,ShipSpeeds!$A$7:$I$378,2,FALSE)</f>
        <v>3.5259</v>
      </c>
      <c r="M28" s="19">
        <f t="shared" si="10"/>
        <v>0</v>
      </c>
      <c r="N28" s="19">
        <f t="shared" si="16"/>
        <v>0</v>
      </c>
      <c r="O28" s="19">
        <f t="shared" si="11"/>
        <v>0</v>
      </c>
      <c r="P28" s="19">
        <f t="shared" si="12"/>
        <v>0</v>
      </c>
      <c r="Q28" s="19">
        <f t="shared" si="13"/>
        <v>0</v>
      </c>
      <c r="R28" s="19">
        <f t="shared" si="14"/>
        <v>0</v>
      </c>
      <c r="S28" s="19">
        <f t="shared" si="15"/>
        <v>0</v>
      </c>
      <c r="T28" s="58">
        <f t="shared" si="8"/>
        <v>0</v>
      </c>
    </row>
    <row r="29" spans="1:20" s="3" customFormat="1" x14ac:dyDescent="0.25">
      <c r="A29" s="24" t="str">
        <f>Segment1!D55</f>
        <v/>
      </c>
      <c r="B29" s="35">
        <f>Segment1!F55</f>
        <v>33294</v>
      </c>
      <c r="C29" s="40">
        <f t="shared" si="1"/>
        <v>0</v>
      </c>
      <c r="D29" s="19">
        <f>VLOOKUP($B29,ShipSpeeds!$A$7:$I$378,2,FALSE)</f>
        <v>3.5259</v>
      </c>
      <c r="E29" s="19">
        <f>VLOOKUP($B29,ShipSpeeds!$A$7:$I$378,3,FALSE)</f>
        <v>4.7862</v>
      </c>
      <c r="F29" s="19">
        <f>VLOOKUP($B29,ShipSpeeds!$A$7:$I$378,4,FALSE)</f>
        <v>5.2610000000000001</v>
      </c>
      <c r="G29" s="19">
        <f>VLOOKUP($B29,ShipSpeeds!$A$7:$I$378,5,FALSE)</f>
        <v>4.9449000000000005</v>
      </c>
      <c r="H29" s="19">
        <f>VLOOKUP($B29,ShipSpeeds!$A$7:$I$378,6,FALSE)</f>
        <v>5.2475000000000005</v>
      </c>
      <c r="I29" s="19">
        <f>VLOOKUP($B29,ShipSpeeds!$A$7:$I$378,7,FALSE)</f>
        <v>4.2248999999999999</v>
      </c>
      <c r="J29" s="19">
        <f>VLOOKUP($B29,ShipSpeeds!$A$7:$I$378,8,FALSE)</f>
        <v>2.5785999999999998</v>
      </c>
      <c r="K29" s="19">
        <f>VLOOKUP($B29,ShipSpeeds!$A$7:$I$378,9,FALSE)</f>
        <v>1.4731999999999998</v>
      </c>
      <c r="L29" s="58">
        <f>VLOOKUP($B29,ShipSpeeds!$A$7:$I$378,2,FALSE)</f>
        <v>3.5259</v>
      </c>
      <c r="M29" s="19">
        <f t="shared" si="10"/>
        <v>0</v>
      </c>
      <c r="N29" s="19">
        <f t="shared" si="16"/>
        <v>0</v>
      </c>
      <c r="O29" s="19">
        <f t="shared" si="11"/>
        <v>0</v>
      </c>
      <c r="P29" s="19">
        <f t="shared" si="12"/>
        <v>0</v>
      </c>
      <c r="Q29" s="19">
        <f t="shared" si="13"/>
        <v>0</v>
      </c>
      <c r="R29" s="19">
        <f t="shared" si="14"/>
        <v>0</v>
      </c>
      <c r="S29" s="19">
        <f t="shared" si="15"/>
        <v>0</v>
      </c>
      <c r="T29" s="58">
        <f t="shared" si="8"/>
        <v>0</v>
      </c>
    </row>
    <row r="30" spans="1:20" s="3" customFormat="1" x14ac:dyDescent="0.25">
      <c r="A30" s="24" t="str">
        <f>Segment1!D56</f>
        <v/>
      </c>
      <c r="B30" s="35">
        <f>Segment1!F56</f>
        <v>33294</v>
      </c>
      <c r="C30" s="40">
        <f t="shared" si="1"/>
        <v>0</v>
      </c>
      <c r="D30" s="19">
        <f>VLOOKUP($B30,ShipSpeeds!$A$7:$I$378,2,FALSE)</f>
        <v>3.5259</v>
      </c>
      <c r="E30" s="19">
        <f>VLOOKUP($B30,ShipSpeeds!$A$7:$I$378,3,FALSE)</f>
        <v>4.7862</v>
      </c>
      <c r="F30" s="19">
        <f>VLOOKUP($B30,ShipSpeeds!$A$7:$I$378,4,FALSE)</f>
        <v>5.2610000000000001</v>
      </c>
      <c r="G30" s="19">
        <f>VLOOKUP($B30,ShipSpeeds!$A$7:$I$378,5,FALSE)</f>
        <v>4.9449000000000005</v>
      </c>
      <c r="H30" s="19">
        <f>VLOOKUP($B30,ShipSpeeds!$A$7:$I$378,6,FALSE)</f>
        <v>5.2475000000000005</v>
      </c>
      <c r="I30" s="19">
        <f>VLOOKUP($B30,ShipSpeeds!$A$7:$I$378,7,FALSE)</f>
        <v>4.2248999999999999</v>
      </c>
      <c r="J30" s="19">
        <f>VLOOKUP($B30,ShipSpeeds!$A$7:$I$378,8,FALSE)</f>
        <v>2.5785999999999998</v>
      </c>
      <c r="K30" s="19">
        <f>VLOOKUP($B30,ShipSpeeds!$A$7:$I$378,9,FALSE)</f>
        <v>1.4731999999999998</v>
      </c>
      <c r="L30" s="58">
        <f>VLOOKUP($B30,ShipSpeeds!$A$7:$I$378,2,FALSE)</f>
        <v>3.5259</v>
      </c>
      <c r="M30" s="19">
        <f t="shared" si="10"/>
        <v>0</v>
      </c>
      <c r="N30" s="19">
        <f t="shared" si="16"/>
        <v>0</v>
      </c>
      <c r="O30" s="19">
        <f t="shared" si="11"/>
        <v>0</v>
      </c>
      <c r="P30" s="19">
        <f t="shared" si="12"/>
        <v>0</v>
      </c>
      <c r="Q30" s="19">
        <f t="shared" si="13"/>
        <v>0</v>
      </c>
      <c r="R30" s="19">
        <f t="shared" si="14"/>
        <v>0</v>
      </c>
      <c r="S30" s="19">
        <f t="shared" si="15"/>
        <v>0</v>
      </c>
      <c r="T30" s="58">
        <f t="shared" si="8"/>
        <v>0</v>
      </c>
    </row>
    <row r="31" spans="1:20" s="3" customFormat="1" x14ac:dyDescent="0.25">
      <c r="A31" s="24" t="str">
        <f>Segment1!D57</f>
        <v/>
      </c>
      <c r="B31" s="35">
        <f>Segment1!F57</f>
        <v>33294</v>
      </c>
      <c r="C31" s="40">
        <f t="shared" si="1"/>
        <v>0</v>
      </c>
      <c r="D31" s="19">
        <f>VLOOKUP($B31,ShipSpeeds!$A$7:$I$378,2,FALSE)</f>
        <v>3.5259</v>
      </c>
      <c r="E31" s="19">
        <f>VLOOKUP($B31,ShipSpeeds!$A$7:$I$378,3,FALSE)</f>
        <v>4.7862</v>
      </c>
      <c r="F31" s="19">
        <f>VLOOKUP($B31,ShipSpeeds!$A$7:$I$378,4,FALSE)</f>
        <v>5.2610000000000001</v>
      </c>
      <c r="G31" s="19">
        <f>VLOOKUP($B31,ShipSpeeds!$A$7:$I$378,5,FALSE)</f>
        <v>4.9449000000000005</v>
      </c>
      <c r="H31" s="19">
        <f>VLOOKUP($B31,ShipSpeeds!$A$7:$I$378,6,FALSE)</f>
        <v>5.2475000000000005</v>
      </c>
      <c r="I31" s="19">
        <f>VLOOKUP($B31,ShipSpeeds!$A$7:$I$378,7,FALSE)</f>
        <v>4.2248999999999999</v>
      </c>
      <c r="J31" s="19">
        <f>VLOOKUP($B31,ShipSpeeds!$A$7:$I$378,8,FALSE)</f>
        <v>2.5785999999999998</v>
      </c>
      <c r="K31" s="19">
        <f>VLOOKUP($B31,ShipSpeeds!$A$7:$I$378,9,FALSE)</f>
        <v>1.4731999999999998</v>
      </c>
      <c r="L31" s="58">
        <f>VLOOKUP($B31,ShipSpeeds!$A$7:$I$378,2,FALSE)</f>
        <v>3.5259</v>
      </c>
      <c r="M31" s="19">
        <f t="shared" si="10"/>
        <v>0</v>
      </c>
      <c r="N31" s="19">
        <f t="shared" si="16"/>
        <v>0</v>
      </c>
      <c r="O31" s="19">
        <f t="shared" si="11"/>
        <v>0</v>
      </c>
      <c r="P31" s="19">
        <f t="shared" si="12"/>
        <v>0</v>
      </c>
      <c r="Q31" s="19">
        <f t="shared" si="13"/>
        <v>0</v>
      </c>
      <c r="R31" s="19">
        <f t="shared" si="14"/>
        <v>0</v>
      </c>
      <c r="S31" s="19">
        <f t="shared" si="15"/>
        <v>0</v>
      </c>
      <c r="T31" s="58">
        <f t="shared" si="8"/>
        <v>0</v>
      </c>
    </row>
    <row r="32" spans="1:20" s="3" customFormat="1" x14ac:dyDescent="0.25">
      <c r="A32" s="24" t="str">
        <f>Segment1!D58</f>
        <v/>
      </c>
      <c r="B32" s="35">
        <f>Segment1!F58</f>
        <v>33294</v>
      </c>
      <c r="C32" s="40">
        <f t="shared" si="1"/>
        <v>0</v>
      </c>
      <c r="D32" s="19">
        <f>VLOOKUP($B32,ShipSpeeds!$A$7:$I$378,2,FALSE)</f>
        <v>3.5259</v>
      </c>
      <c r="E32" s="19">
        <f>VLOOKUP($B32,ShipSpeeds!$A$7:$I$378,3,FALSE)</f>
        <v>4.7862</v>
      </c>
      <c r="F32" s="19">
        <f>VLOOKUP($B32,ShipSpeeds!$A$7:$I$378,4,FALSE)</f>
        <v>5.2610000000000001</v>
      </c>
      <c r="G32" s="19">
        <f>VLOOKUP($B32,ShipSpeeds!$A$7:$I$378,5,FALSE)</f>
        <v>4.9449000000000005</v>
      </c>
      <c r="H32" s="19">
        <f>VLOOKUP($B32,ShipSpeeds!$A$7:$I$378,6,FALSE)</f>
        <v>5.2475000000000005</v>
      </c>
      <c r="I32" s="19">
        <f>VLOOKUP($B32,ShipSpeeds!$A$7:$I$378,7,FALSE)</f>
        <v>4.2248999999999999</v>
      </c>
      <c r="J32" s="19">
        <f>VLOOKUP($B32,ShipSpeeds!$A$7:$I$378,8,FALSE)</f>
        <v>2.5785999999999998</v>
      </c>
      <c r="K32" s="19">
        <f>VLOOKUP($B32,ShipSpeeds!$A$7:$I$378,9,FALSE)</f>
        <v>1.4731999999999998</v>
      </c>
      <c r="L32" s="58">
        <f>VLOOKUP($B32,ShipSpeeds!$A$7:$I$378,2,FALSE)</f>
        <v>3.5259</v>
      </c>
      <c r="M32" s="19">
        <f t="shared" si="10"/>
        <v>0</v>
      </c>
      <c r="N32" s="19">
        <f t="shared" si="16"/>
        <v>0</v>
      </c>
      <c r="O32" s="19">
        <f t="shared" si="11"/>
        <v>0</v>
      </c>
      <c r="P32" s="19">
        <f t="shared" si="12"/>
        <v>0</v>
      </c>
      <c r="Q32" s="19">
        <f t="shared" si="13"/>
        <v>0</v>
      </c>
      <c r="R32" s="19">
        <f t="shared" si="14"/>
        <v>0</v>
      </c>
      <c r="S32" s="19">
        <f t="shared" si="15"/>
        <v>0</v>
      </c>
      <c r="T32" s="58">
        <f t="shared" si="8"/>
        <v>0</v>
      </c>
    </row>
    <row r="33" spans="1:20" s="3" customFormat="1" x14ac:dyDescent="0.25">
      <c r="A33" s="24" t="str">
        <f>Segment1!D59</f>
        <v/>
      </c>
      <c r="B33" s="35">
        <f>Segment1!F59</f>
        <v>33294</v>
      </c>
      <c r="C33" s="40">
        <f t="shared" si="1"/>
        <v>0</v>
      </c>
      <c r="D33" s="19">
        <f>VLOOKUP($B33,ShipSpeeds!$A$7:$I$378,2,FALSE)</f>
        <v>3.5259</v>
      </c>
      <c r="E33" s="19">
        <f>VLOOKUP($B33,ShipSpeeds!$A$7:$I$378,3,FALSE)</f>
        <v>4.7862</v>
      </c>
      <c r="F33" s="19">
        <f>VLOOKUP($B33,ShipSpeeds!$A$7:$I$378,4,FALSE)</f>
        <v>5.2610000000000001</v>
      </c>
      <c r="G33" s="19">
        <f>VLOOKUP($B33,ShipSpeeds!$A$7:$I$378,5,FALSE)</f>
        <v>4.9449000000000005</v>
      </c>
      <c r="H33" s="19">
        <f>VLOOKUP($B33,ShipSpeeds!$A$7:$I$378,6,FALSE)</f>
        <v>5.2475000000000005</v>
      </c>
      <c r="I33" s="19">
        <f>VLOOKUP($B33,ShipSpeeds!$A$7:$I$378,7,FALSE)</f>
        <v>4.2248999999999999</v>
      </c>
      <c r="J33" s="19">
        <f>VLOOKUP($B33,ShipSpeeds!$A$7:$I$378,8,FALSE)</f>
        <v>2.5785999999999998</v>
      </c>
      <c r="K33" s="19">
        <f>VLOOKUP($B33,ShipSpeeds!$A$7:$I$378,9,FALSE)</f>
        <v>1.4731999999999998</v>
      </c>
      <c r="L33" s="58">
        <f>VLOOKUP($B33,ShipSpeeds!$A$7:$I$378,2,FALSE)</f>
        <v>3.5259</v>
      </c>
      <c r="M33" s="19">
        <f t="shared" si="10"/>
        <v>0</v>
      </c>
      <c r="N33" s="19">
        <f t="shared" si="16"/>
        <v>0</v>
      </c>
      <c r="O33" s="19">
        <f t="shared" si="11"/>
        <v>0</v>
      </c>
      <c r="P33" s="19">
        <f t="shared" si="12"/>
        <v>0</v>
      </c>
      <c r="Q33" s="19">
        <f t="shared" si="13"/>
        <v>0</v>
      </c>
      <c r="R33" s="19">
        <f t="shared" si="14"/>
        <v>0</v>
      </c>
      <c r="S33" s="19">
        <f t="shared" si="15"/>
        <v>0</v>
      </c>
      <c r="T33" s="58">
        <f t="shared" si="8"/>
        <v>0</v>
      </c>
    </row>
    <row r="34" spans="1:20" s="3" customFormat="1" x14ac:dyDescent="0.25">
      <c r="A34" s="24" t="str">
        <f>Segment1!D60</f>
        <v/>
      </c>
      <c r="B34" s="35">
        <f>Segment1!F60</f>
        <v>33294</v>
      </c>
      <c r="C34" s="40">
        <f t="shared" si="1"/>
        <v>0</v>
      </c>
      <c r="D34" s="19">
        <f>VLOOKUP($B34,ShipSpeeds!$A$7:$I$378,2,FALSE)</f>
        <v>3.5259</v>
      </c>
      <c r="E34" s="19">
        <f>VLOOKUP($B34,ShipSpeeds!$A$7:$I$378,3,FALSE)</f>
        <v>4.7862</v>
      </c>
      <c r="F34" s="19">
        <f>VLOOKUP($B34,ShipSpeeds!$A$7:$I$378,4,FALSE)</f>
        <v>5.2610000000000001</v>
      </c>
      <c r="G34" s="19">
        <f>VLOOKUP($B34,ShipSpeeds!$A$7:$I$378,5,FALSE)</f>
        <v>4.9449000000000005</v>
      </c>
      <c r="H34" s="19">
        <f>VLOOKUP($B34,ShipSpeeds!$A$7:$I$378,6,FALSE)</f>
        <v>5.2475000000000005</v>
      </c>
      <c r="I34" s="19">
        <f>VLOOKUP($B34,ShipSpeeds!$A$7:$I$378,7,FALSE)</f>
        <v>4.2248999999999999</v>
      </c>
      <c r="J34" s="19">
        <f>VLOOKUP($B34,ShipSpeeds!$A$7:$I$378,8,FALSE)</f>
        <v>2.5785999999999998</v>
      </c>
      <c r="K34" s="19">
        <f>VLOOKUP($B34,ShipSpeeds!$A$7:$I$378,9,FALSE)</f>
        <v>1.4731999999999998</v>
      </c>
      <c r="L34" s="58">
        <f>VLOOKUP($B34,ShipSpeeds!$A$7:$I$378,2,FALSE)</f>
        <v>3.5259</v>
      </c>
      <c r="M34" s="19">
        <f t="shared" si="10"/>
        <v>0</v>
      </c>
      <c r="N34" s="19">
        <f t="shared" si="16"/>
        <v>0</v>
      </c>
      <c r="O34" s="19">
        <f t="shared" si="11"/>
        <v>0</v>
      </c>
      <c r="P34" s="19">
        <f t="shared" si="12"/>
        <v>0</v>
      </c>
      <c r="Q34" s="19">
        <f t="shared" si="13"/>
        <v>0</v>
      </c>
      <c r="R34" s="19">
        <f t="shared" si="14"/>
        <v>0</v>
      </c>
      <c r="S34" s="19">
        <f t="shared" si="15"/>
        <v>0</v>
      </c>
      <c r="T34" s="58">
        <f t="shared" si="8"/>
        <v>0</v>
      </c>
    </row>
    <row r="35" spans="1:20" s="3" customFormat="1" x14ac:dyDescent="0.25">
      <c r="A35" s="24" t="str">
        <f>Segment1!D61</f>
        <v/>
      </c>
      <c r="B35" s="35">
        <f>Segment1!F61</f>
        <v>33294</v>
      </c>
      <c r="C35" s="40">
        <f t="shared" si="1"/>
        <v>0</v>
      </c>
      <c r="D35" s="19">
        <f>VLOOKUP($B35,ShipSpeeds!$A$7:$I$378,2,FALSE)</f>
        <v>3.5259</v>
      </c>
      <c r="E35" s="19">
        <f>VLOOKUP($B35,ShipSpeeds!$A$7:$I$378,3,FALSE)</f>
        <v>4.7862</v>
      </c>
      <c r="F35" s="19">
        <f>VLOOKUP($B35,ShipSpeeds!$A$7:$I$378,4,FALSE)</f>
        <v>5.2610000000000001</v>
      </c>
      <c r="G35" s="19">
        <f>VLOOKUP($B35,ShipSpeeds!$A$7:$I$378,5,FALSE)</f>
        <v>4.9449000000000005</v>
      </c>
      <c r="H35" s="19">
        <f>VLOOKUP($B35,ShipSpeeds!$A$7:$I$378,6,FALSE)</f>
        <v>5.2475000000000005</v>
      </c>
      <c r="I35" s="19">
        <f>VLOOKUP($B35,ShipSpeeds!$A$7:$I$378,7,FALSE)</f>
        <v>4.2248999999999999</v>
      </c>
      <c r="J35" s="19">
        <f>VLOOKUP($B35,ShipSpeeds!$A$7:$I$378,8,FALSE)</f>
        <v>2.5785999999999998</v>
      </c>
      <c r="K35" s="19">
        <f>VLOOKUP($B35,ShipSpeeds!$A$7:$I$378,9,FALSE)</f>
        <v>1.4731999999999998</v>
      </c>
      <c r="L35" s="58">
        <f>VLOOKUP($B35,ShipSpeeds!$A$7:$I$378,2,FALSE)</f>
        <v>3.5259</v>
      </c>
      <c r="M35" s="19">
        <f t="shared" si="10"/>
        <v>0</v>
      </c>
      <c r="N35" s="19">
        <f t="shared" si="16"/>
        <v>0</v>
      </c>
      <c r="O35" s="19">
        <f t="shared" si="11"/>
        <v>0</v>
      </c>
      <c r="P35" s="19">
        <f t="shared" si="12"/>
        <v>0</v>
      </c>
      <c r="Q35" s="19">
        <f t="shared" si="13"/>
        <v>0</v>
      </c>
      <c r="R35" s="19">
        <f t="shared" si="14"/>
        <v>0</v>
      </c>
      <c r="S35" s="19">
        <f t="shared" si="15"/>
        <v>0</v>
      </c>
      <c r="T35" s="58">
        <f t="shared" si="8"/>
        <v>0</v>
      </c>
    </row>
    <row r="36" spans="1:20" s="3" customFormat="1" x14ac:dyDescent="0.25">
      <c r="A36" s="24" t="str">
        <f>Segment1!D62</f>
        <v/>
      </c>
      <c r="B36" s="35">
        <f>Segment1!F62</f>
        <v>33294</v>
      </c>
      <c r="C36" s="40">
        <f t="shared" si="1"/>
        <v>0</v>
      </c>
      <c r="D36" s="19">
        <f>VLOOKUP($B36,ShipSpeeds!$A$7:$I$378,2,FALSE)</f>
        <v>3.5259</v>
      </c>
      <c r="E36" s="19">
        <f>VLOOKUP($B36,ShipSpeeds!$A$7:$I$378,3,FALSE)</f>
        <v>4.7862</v>
      </c>
      <c r="F36" s="19">
        <f>VLOOKUP($B36,ShipSpeeds!$A$7:$I$378,4,FALSE)</f>
        <v>5.2610000000000001</v>
      </c>
      <c r="G36" s="19">
        <f>VLOOKUP($B36,ShipSpeeds!$A$7:$I$378,5,FALSE)</f>
        <v>4.9449000000000005</v>
      </c>
      <c r="H36" s="19">
        <f>VLOOKUP($B36,ShipSpeeds!$A$7:$I$378,6,FALSE)</f>
        <v>5.2475000000000005</v>
      </c>
      <c r="I36" s="19">
        <f>VLOOKUP($B36,ShipSpeeds!$A$7:$I$378,7,FALSE)</f>
        <v>4.2248999999999999</v>
      </c>
      <c r="J36" s="19">
        <f>VLOOKUP($B36,ShipSpeeds!$A$7:$I$378,8,FALSE)</f>
        <v>2.5785999999999998</v>
      </c>
      <c r="K36" s="19">
        <f>VLOOKUP($B36,ShipSpeeds!$A$7:$I$378,9,FALSE)</f>
        <v>1.4731999999999998</v>
      </c>
      <c r="L36" s="58">
        <f>VLOOKUP($B36,ShipSpeeds!$A$7:$I$378,2,FALSE)</f>
        <v>3.5259</v>
      </c>
      <c r="M36" s="19">
        <f t="shared" si="10"/>
        <v>0</v>
      </c>
      <c r="N36" s="19">
        <f t="shared" si="16"/>
        <v>0</v>
      </c>
      <c r="O36" s="19">
        <f t="shared" si="11"/>
        <v>0</v>
      </c>
      <c r="P36" s="19">
        <f t="shared" si="12"/>
        <v>0</v>
      </c>
      <c r="Q36" s="19">
        <f t="shared" si="13"/>
        <v>0</v>
      </c>
      <c r="R36" s="19">
        <f t="shared" si="14"/>
        <v>0</v>
      </c>
      <c r="S36" s="19">
        <f t="shared" si="15"/>
        <v>0</v>
      </c>
      <c r="T36" s="58">
        <f t="shared" si="8"/>
        <v>0</v>
      </c>
    </row>
    <row r="37" spans="1:20" s="3" customFormat="1" x14ac:dyDescent="0.25">
      <c r="A37" s="24" t="str">
        <f>Segment1!D63</f>
        <v/>
      </c>
      <c r="B37" s="35">
        <f>Segment1!F63</f>
        <v>33294</v>
      </c>
      <c r="C37" s="40">
        <f t="shared" si="1"/>
        <v>0</v>
      </c>
      <c r="D37" s="19">
        <f>VLOOKUP($B37,ShipSpeeds!$A$7:$I$378,2,FALSE)</f>
        <v>3.5259</v>
      </c>
      <c r="E37" s="19">
        <f>VLOOKUP($B37,ShipSpeeds!$A$7:$I$378,3,FALSE)</f>
        <v>4.7862</v>
      </c>
      <c r="F37" s="19">
        <f>VLOOKUP($B37,ShipSpeeds!$A$7:$I$378,4,FALSE)</f>
        <v>5.2610000000000001</v>
      </c>
      <c r="G37" s="19">
        <f>VLOOKUP($B37,ShipSpeeds!$A$7:$I$378,5,FALSE)</f>
        <v>4.9449000000000005</v>
      </c>
      <c r="H37" s="19">
        <f>VLOOKUP($B37,ShipSpeeds!$A$7:$I$378,6,FALSE)</f>
        <v>5.2475000000000005</v>
      </c>
      <c r="I37" s="19">
        <f>VLOOKUP($B37,ShipSpeeds!$A$7:$I$378,7,FALSE)</f>
        <v>4.2248999999999999</v>
      </c>
      <c r="J37" s="19">
        <f>VLOOKUP($B37,ShipSpeeds!$A$7:$I$378,8,FALSE)</f>
        <v>2.5785999999999998</v>
      </c>
      <c r="K37" s="19">
        <f>VLOOKUP($B37,ShipSpeeds!$A$7:$I$378,9,FALSE)</f>
        <v>1.4731999999999998</v>
      </c>
      <c r="L37" s="58">
        <f>VLOOKUP($B37,ShipSpeeds!$A$7:$I$378,2,FALSE)</f>
        <v>3.5259</v>
      </c>
      <c r="M37" s="19">
        <f t="shared" si="10"/>
        <v>0</v>
      </c>
      <c r="N37" s="19">
        <f t="shared" si="16"/>
        <v>0</v>
      </c>
      <c r="O37" s="19">
        <f t="shared" si="11"/>
        <v>0</v>
      </c>
      <c r="P37" s="19">
        <f t="shared" si="12"/>
        <v>0</v>
      </c>
      <c r="Q37" s="19">
        <f t="shared" si="13"/>
        <v>0</v>
      </c>
      <c r="R37" s="19">
        <f t="shared" si="14"/>
        <v>0</v>
      </c>
      <c r="S37" s="19">
        <f t="shared" si="15"/>
        <v>0</v>
      </c>
      <c r="T37" s="58">
        <f t="shared" si="8"/>
        <v>0</v>
      </c>
    </row>
    <row r="38" spans="1:20" s="3" customFormat="1" x14ac:dyDescent="0.25">
      <c r="A38" s="24" t="str">
        <f>Segment1!D64</f>
        <v/>
      </c>
      <c r="B38" s="35">
        <f>Segment1!F64</f>
        <v>33294</v>
      </c>
      <c r="C38" s="40">
        <f t="shared" si="1"/>
        <v>0</v>
      </c>
      <c r="D38" s="19">
        <f>VLOOKUP($B38,ShipSpeeds!$A$7:$I$378,2,FALSE)</f>
        <v>3.5259</v>
      </c>
      <c r="E38" s="19">
        <f>VLOOKUP($B38,ShipSpeeds!$A$7:$I$378,3,FALSE)</f>
        <v>4.7862</v>
      </c>
      <c r="F38" s="19">
        <f>VLOOKUP($B38,ShipSpeeds!$A$7:$I$378,4,FALSE)</f>
        <v>5.2610000000000001</v>
      </c>
      <c r="G38" s="19">
        <f>VLOOKUP($B38,ShipSpeeds!$A$7:$I$378,5,FALSE)</f>
        <v>4.9449000000000005</v>
      </c>
      <c r="H38" s="19">
        <f>VLOOKUP($B38,ShipSpeeds!$A$7:$I$378,6,FALSE)</f>
        <v>5.2475000000000005</v>
      </c>
      <c r="I38" s="19">
        <f>VLOOKUP($B38,ShipSpeeds!$A$7:$I$378,7,FALSE)</f>
        <v>4.2248999999999999</v>
      </c>
      <c r="J38" s="19">
        <f>VLOOKUP($B38,ShipSpeeds!$A$7:$I$378,8,FALSE)</f>
        <v>2.5785999999999998</v>
      </c>
      <c r="K38" s="19">
        <f>VLOOKUP($B38,ShipSpeeds!$A$7:$I$378,9,FALSE)</f>
        <v>1.4731999999999998</v>
      </c>
      <c r="L38" s="58">
        <f>VLOOKUP($B38,ShipSpeeds!$A$7:$I$378,2,FALSE)</f>
        <v>3.5259</v>
      </c>
      <c r="M38" s="19">
        <f t="shared" si="10"/>
        <v>0</v>
      </c>
      <c r="N38" s="19">
        <f t="shared" si="16"/>
        <v>0</v>
      </c>
      <c r="O38" s="19">
        <f t="shared" si="11"/>
        <v>0</v>
      </c>
      <c r="P38" s="19">
        <f t="shared" si="12"/>
        <v>0</v>
      </c>
      <c r="Q38" s="19">
        <f t="shared" si="13"/>
        <v>0</v>
      </c>
      <c r="R38" s="19">
        <f t="shared" si="14"/>
        <v>0</v>
      </c>
      <c r="S38" s="19">
        <f t="shared" si="15"/>
        <v>0</v>
      </c>
      <c r="T38" s="58">
        <f t="shared" si="8"/>
        <v>0</v>
      </c>
    </row>
    <row r="39" spans="1:20" s="3" customFormat="1" x14ac:dyDescent="0.25">
      <c r="A39" s="24" t="str">
        <f>Segment1!D65</f>
        <v/>
      </c>
      <c r="B39" s="35">
        <f>Segment1!F65</f>
        <v>33294</v>
      </c>
      <c r="C39" s="40">
        <f t="shared" si="1"/>
        <v>0</v>
      </c>
      <c r="D39" s="19">
        <f>VLOOKUP($B39,ShipSpeeds!$A$7:$I$378,2,FALSE)</f>
        <v>3.5259</v>
      </c>
      <c r="E39" s="19">
        <f>VLOOKUP($B39,ShipSpeeds!$A$7:$I$378,3,FALSE)</f>
        <v>4.7862</v>
      </c>
      <c r="F39" s="19">
        <f>VLOOKUP($B39,ShipSpeeds!$A$7:$I$378,4,FALSE)</f>
        <v>5.2610000000000001</v>
      </c>
      <c r="G39" s="19">
        <f>VLOOKUP($B39,ShipSpeeds!$A$7:$I$378,5,FALSE)</f>
        <v>4.9449000000000005</v>
      </c>
      <c r="H39" s="19">
        <f>VLOOKUP($B39,ShipSpeeds!$A$7:$I$378,6,FALSE)</f>
        <v>5.2475000000000005</v>
      </c>
      <c r="I39" s="19">
        <f>VLOOKUP($B39,ShipSpeeds!$A$7:$I$378,7,FALSE)</f>
        <v>4.2248999999999999</v>
      </c>
      <c r="J39" s="19">
        <f>VLOOKUP($B39,ShipSpeeds!$A$7:$I$378,8,FALSE)</f>
        <v>2.5785999999999998</v>
      </c>
      <c r="K39" s="19">
        <f>VLOOKUP($B39,ShipSpeeds!$A$7:$I$378,9,FALSE)</f>
        <v>1.4731999999999998</v>
      </c>
      <c r="L39" s="58">
        <f>VLOOKUP($B39,ShipSpeeds!$A$7:$I$378,2,FALSE)</f>
        <v>3.5259</v>
      </c>
      <c r="M39" s="19">
        <f t="shared" si="10"/>
        <v>0</v>
      </c>
      <c r="N39" s="19">
        <f t="shared" si="16"/>
        <v>0</v>
      </c>
      <c r="O39" s="19">
        <f t="shared" si="11"/>
        <v>0</v>
      </c>
      <c r="P39" s="19">
        <f t="shared" si="12"/>
        <v>0</v>
      </c>
      <c r="Q39" s="19">
        <f t="shared" si="13"/>
        <v>0</v>
      </c>
      <c r="R39" s="19">
        <f t="shared" si="14"/>
        <v>0</v>
      </c>
      <c r="S39" s="19">
        <f t="shared" si="15"/>
        <v>0</v>
      </c>
      <c r="T39" s="58">
        <f t="shared" si="8"/>
        <v>0</v>
      </c>
    </row>
    <row r="40" spans="1:20" s="3" customFormat="1" x14ac:dyDescent="0.25">
      <c r="A40" s="24" t="str">
        <f>Segment1!D66</f>
        <v/>
      </c>
      <c r="B40" s="35">
        <f>Segment1!F66</f>
        <v>33294</v>
      </c>
      <c r="C40" s="40">
        <f t="shared" si="1"/>
        <v>0</v>
      </c>
      <c r="D40" s="19">
        <f>VLOOKUP($B40,ShipSpeeds!$A$7:$I$378,2,FALSE)</f>
        <v>3.5259</v>
      </c>
      <c r="E40" s="19">
        <f>VLOOKUP($B40,ShipSpeeds!$A$7:$I$378,3,FALSE)</f>
        <v>4.7862</v>
      </c>
      <c r="F40" s="19">
        <f>VLOOKUP($B40,ShipSpeeds!$A$7:$I$378,4,FALSE)</f>
        <v>5.2610000000000001</v>
      </c>
      <c r="G40" s="19">
        <f>VLOOKUP($B40,ShipSpeeds!$A$7:$I$378,5,FALSE)</f>
        <v>4.9449000000000005</v>
      </c>
      <c r="H40" s="19">
        <f>VLOOKUP($B40,ShipSpeeds!$A$7:$I$378,6,FALSE)</f>
        <v>5.2475000000000005</v>
      </c>
      <c r="I40" s="19">
        <f>VLOOKUP($B40,ShipSpeeds!$A$7:$I$378,7,FALSE)</f>
        <v>4.2248999999999999</v>
      </c>
      <c r="J40" s="19">
        <f>VLOOKUP($B40,ShipSpeeds!$A$7:$I$378,8,FALSE)</f>
        <v>2.5785999999999998</v>
      </c>
      <c r="K40" s="19">
        <f>VLOOKUP($B40,ShipSpeeds!$A$7:$I$378,9,FALSE)</f>
        <v>1.4731999999999998</v>
      </c>
      <c r="L40" s="58">
        <f>VLOOKUP($B40,ShipSpeeds!$A$7:$I$378,2,FALSE)</f>
        <v>3.5259</v>
      </c>
      <c r="M40" s="19">
        <f t="shared" si="10"/>
        <v>0</v>
      </c>
      <c r="N40" s="19">
        <f t="shared" si="16"/>
        <v>0</v>
      </c>
      <c r="O40" s="19">
        <f t="shared" si="11"/>
        <v>0</v>
      </c>
      <c r="P40" s="19">
        <f t="shared" si="12"/>
        <v>0</v>
      </c>
      <c r="Q40" s="19">
        <f t="shared" si="13"/>
        <v>0</v>
      </c>
      <c r="R40" s="19">
        <f t="shared" si="14"/>
        <v>0</v>
      </c>
      <c r="S40" s="19">
        <f t="shared" si="15"/>
        <v>0</v>
      </c>
      <c r="T40" s="58">
        <f t="shared" si="8"/>
        <v>0</v>
      </c>
    </row>
    <row r="41" spans="1:20" s="3" customFormat="1" x14ac:dyDescent="0.25">
      <c r="A41" s="24" t="str">
        <f>Segment1!D67</f>
        <v/>
      </c>
      <c r="B41" s="35">
        <f>Segment1!F67</f>
        <v>33294</v>
      </c>
      <c r="C41" s="40">
        <f t="shared" si="1"/>
        <v>0</v>
      </c>
      <c r="D41" s="19">
        <f>VLOOKUP($B41,ShipSpeeds!$A$7:$I$378,2,FALSE)</f>
        <v>3.5259</v>
      </c>
      <c r="E41" s="19">
        <f>VLOOKUP($B41,ShipSpeeds!$A$7:$I$378,3,FALSE)</f>
        <v>4.7862</v>
      </c>
      <c r="F41" s="19">
        <f>VLOOKUP($B41,ShipSpeeds!$A$7:$I$378,4,FALSE)</f>
        <v>5.2610000000000001</v>
      </c>
      <c r="G41" s="19">
        <f>VLOOKUP($B41,ShipSpeeds!$A$7:$I$378,5,FALSE)</f>
        <v>4.9449000000000005</v>
      </c>
      <c r="H41" s="19">
        <f>VLOOKUP($B41,ShipSpeeds!$A$7:$I$378,6,FALSE)</f>
        <v>5.2475000000000005</v>
      </c>
      <c r="I41" s="19">
        <f>VLOOKUP($B41,ShipSpeeds!$A$7:$I$378,7,FALSE)</f>
        <v>4.2248999999999999</v>
      </c>
      <c r="J41" s="19">
        <f>VLOOKUP($B41,ShipSpeeds!$A$7:$I$378,8,FALSE)</f>
        <v>2.5785999999999998</v>
      </c>
      <c r="K41" s="19">
        <f>VLOOKUP($B41,ShipSpeeds!$A$7:$I$378,9,FALSE)</f>
        <v>1.4731999999999998</v>
      </c>
      <c r="L41" s="58">
        <f>VLOOKUP($B41,ShipSpeeds!$A$7:$I$378,2,FALSE)</f>
        <v>3.5259</v>
      </c>
      <c r="M41" s="19">
        <f t="shared" si="10"/>
        <v>0</v>
      </c>
      <c r="N41" s="19">
        <f t="shared" si="16"/>
        <v>0</v>
      </c>
      <c r="O41" s="19">
        <f t="shared" si="11"/>
        <v>0</v>
      </c>
      <c r="P41" s="19">
        <f t="shared" si="12"/>
        <v>0</v>
      </c>
      <c r="Q41" s="19">
        <f t="shared" si="13"/>
        <v>0</v>
      </c>
      <c r="R41" s="19">
        <f t="shared" si="14"/>
        <v>0</v>
      </c>
      <c r="S41" s="19">
        <f t="shared" si="15"/>
        <v>0</v>
      </c>
      <c r="T41" s="58">
        <f t="shared" si="8"/>
        <v>0</v>
      </c>
    </row>
    <row r="42" spans="1:20" s="3" customFormat="1" x14ac:dyDescent="0.25">
      <c r="A42" s="24" t="str">
        <f>Segment1!D68</f>
        <v/>
      </c>
      <c r="B42" s="35">
        <f>Segment1!F68</f>
        <v>33294</v>
      </c>
      <c r="C42" s="40">
        <f t="shared" si="1"/>
        <v>0</v>
      </c>
      <c r="D42" s="19">
        <f>VLOOKUP($B42,ShipSpeeds!$A$7:$I$378,2,FALSE)</f>
        <v>3.5259</v>
      </c>
      <c r="E42" s="19">
        <f>VLOOKUP($B42,ShipSpeeds!$A$7:$I$378,3,FALSE)</f>
        <v>4.7862</v>
      </c>
      <c r="F42" s="19">
        <f>VLOOKUP($B42,ShipSpeeds!$A$7:$I$378,4,FALSE)</f>
        <v>5.2610000000000001</v>
      </c>
      <c r="G42" s="19">
        <f>VLOOKUP($B42,ShipSpeeds!$A$7:$I$378,5,FALSE)</f>
        <v>4.9449000000000005</v>
      </c>
      <c r="H42" s="19">
        <f>VLOOKUP($B42,ShipSpeeds!$A$7:$I$378,6,FALSE)</f>
        <v>5.2475000000000005</v>
      </c>
      <c r="I42" s="19">
        <f>VLOOKUP($B42,ShipSpeeds!$A$7:$I$378,7,FALSE)</f>
        <v>4.2248999999999999</v>
      </c>
      <c r="J42" s="19">
        <f>VLOOKUP($B42,ShipSpeeds!$A$7:$I$378,8,FALSE)</f>
        <v>2.5785999999999998</v>
      </c>
      <c r="K42" s="19">
        <f>VLOOKUP($B42,ShipSpeeds!$A$7:$I$378,9,FALSE)</f>
        <v>1.4731999999999998</v>
      </c>
      <c r="L42" s="58">
        <f>VLOOKUP($B42,ShipSpeeds!$A$7:$I$378,2,FALSE)</f>
        <v>3.5259</v>
      </c>
      <c r="M42" s="19">
        <f t="shared" si="10"/>
        <v>0</v>
      </c>
      <c r="N42" s="19">
        <f t="shared" si="16"/>
        <v>0</v>
      </c>
      <c r="O42" s="19">
        <f t="shared" si="11"/>
        <v>0</v>
      </c>
      <c r="P42" s="19">
        <f t="shared" si="12"/>
        <v>0</v>
      </c>
      <c r="Q42" s="19">
        <f t="shared" si="13"/>
        <v>0</v>
      </c>
      <c r="R42" s="19">
        <f>IF(AND($A42&gt;=I$2,$A42&lt;J$2),I42+($A42-I$2)*(J42-I42)/(J$2-I$2),0)</f>
        <v>0</v>
      </c>
      <c r="S42" s="19">
        <f>IF(AND($A42&gt;=J$2,$A42&lt;K$2),J42+($A42-J$2)*(K42-J42)/(K$2-J$2),0)</f>
        <v>0</v>
      </c>
      <c r="T42" s="58">
        <f t="shared" si="8"/>
        <v>0</v>
      </c>
    </row>
    <row r="43" spans="1:20" s="3" customFormat="1" x14ac:dyDescent="0.25">
      <c r="A43" s="24">
        <f>Segment1!D69</f>
        <v>157.46254077627381</v>
      </c>
      <c r="B43" s="35">
        <f>Segment1!F69</f>
        <v>33294</v>
      </c>
      <c r="C43" s="40">
        <f t="shared" si="1"/>
        <v>5.0959481075311217</v>
      </c>
      <c r="D43" s="19">
        <f>VLOOKUP($B43,ShipSpeeds!$A$7:$I$378,2,FALSE)</f>
        <v>3.5259</v>
      </c>
      <c r="E43" s="19">
        <f>VLOOKUP($B43,ShipSpeeds!$A$7:$I$378,3,FALSE)</f>
        <v>4.7862</v>
      </c>
      <c r="F43" s="19">
        <f>VLOOKUP($B43,ShipSpeeds!$A$7:$I$378,4,FALSE)</f>
        <v>5.2610000000000001</v>
      </c>
      <c r="G43" s="19">
        <f>VLOOKUP($B43,ShipSpeeds!$A$7:$I$378,5,FALSE)</f>
        <v>4.9449000000000005</v>
      </c>
      <c r="H43" s="19">
        <f>VLOOKUP($B43,ShipSpeeds!$A$7:$I$378,6,FALSE)</f>
        <v>5.2475000000000005</v>
      </c>
      <c r="I43" s="19">
        <f>VLOOKUP($B43,ShipSpeeds!$A$7:$I$378,7,FALSE)</f>
        <v>4.2248999999999999</v>
      </c>
      <c r="J43" s="19">
        <f>VLOOKUP($B43,ShipSpeeds!$A$7:$I$378,8,FALSE)</f>
        <v>2.5785999999999998</v>
      </c>
      <c r="K43" s="19">
        <f>VLOOKUP($B43,ShipSpeeds!$A$7:$I$378,9,FALSE)</f>
        <v>1.4731999999999998</v>
      </c>
      <c r="L43" s="58">
        <f>VLOOKUP($B43,ShipSpeeds!$A$7:$I$378,2,FALSE)</f>
        <v>3.5259</v>
      </c>
      <c r="M43" s="19">
        <f t="shared" si="10"/>
        <v>0</v>
      </c>
      <c r="N43" s="19">
        <f>IF(AND($A43&gt;=E$2,$A43&lt;F$2),E43+($A43-E$2)*(F43-E43)/(F$2-E$2),0)</f>
        <v>0</v>
      </c>
      <c r="O43" s="19">
        <f t="shared" si="11"/>
        <v>0</v>
      </c>
      <c r="P43" s="19">
        <f t="shared" si="12"/>
        <v>5.0959481075311217</v>
      </c>
      <c r="Q43" s="19">
        <f t="shared" si="13"/>
        <v>0</v>
      </c>
      <c r="R43" s="19">
        <f t="shared" si="14"/>
        <v>0</v>
      </c>
      <c r="S43" s="19">
        <f>IF(AND($A43&gt;=J$2,$A43&lt;K$2),J43+($A43-J$2)*(K43-J43)/(K$2-J$2),0)</f>
        <v>0</v>
      </c>
      <c r="T43" s="58">
        <f t="shared" si="8"/>
        <v>0</v>
      </c>
    </row>
    <row r="44" spans="1:20" s="3" customFormat="1" x14ac:dyDescent="0.25">
      <c r="A44" s="24">
        <f>Segment1!D70</f>
        <v>157.46254077627381</v>
      </c>
      <c r="B44" s="35">
        <f>Segment1!F70</f>
        <v>33294</v>
      </c>
      <c r="C44" s="40">
        <f t="shared" si="1"/>
        <v>5.0959481075311217</v>
      </c>
      <c r="D44" s="19">
        <f>VLOOKUP($B44,ShipSpeeds!$A$7:$I$378,2,FALSE)</f>
        <v>3.5259</v>
      </c>
      <c r="E44" s="19">
        <f>VLOOKUP($B44,ShipSpeeds!$A$7:$I$378,3,FALSE)</f>
        <v>4.7862</v>
      </c>
      <c r="F44" s="19">
        <f>VLOOKUP($B44,ShipSpeeds!$A$7:$I$378,4,FALSE)</f>
        <v>5.2610000000000001</v>
      </c>
      <c r="G44" s="19">
        <f>VLOOKUP($B44,ShipSpeeds!$A$7:$I$378,5,FALSE)</f>
        <v>4.9449000000000005</v>
      </c>
      <c r="H44" s="19">
        <f>VLOOKUP($B44,ShipSpeeds!$A$7:$I$378,6,FALSE)</f>
        <v>5.2475000000000005</v>
      </c>
      <c r="I44" s="19">
        <f>VLOOKUP($B44,ShipSpeeds!$A$7:$I$378,7,FALSE)</f>
        <v>4.2248999999999999</v>
      </c>
      <c r="J44" s="19">
        <f>VLOOKUP($B44,ShipSpeeds!$A$7:$I$378,8,FALSE)</f>
        <v>2.5785999999999998</v>
      </c>
      <c r="K44" s="19">
        <f>VLOOKUP($B44,ShipSpeeds!$A$7:$I$378,9,FALSE)</f>
        <v>1.4731999999999998</v>
      </c>
      <c r="L44" s="58">
        <f>VLOOKUP($B44,ShipSpeeds!$A$7:$I$378,2,FALSE)</f>
        <v>3.5259</v>
      </c>
      <c r="M44" s="19">
        <f t="shared" si="10"/>
        <v>0</v>
      </c>
      <c r="N44" s="19">
        <f>IF(AND($A44&gt;=E$2,$A44&lt;F$2),E44+($A44-E$2)*(F44-E44)/(F$2-E$2),0)</f>
        <v>0</v>
      </c>
      <c r="O44" s="19">
        <f t="shared" si="11"/>
        <v>0</v>
      </c>
      <c r="P44" s="19">
        <f t="shared" si="12"/>
        <v>5.0959481075311217</v>
      </c>
      <c r="Q44" s="19">
        <f t="shared" si="13"/>
        <v>0</v>
      </c>
      <c r="R44" s="19">
        <f t="shared" si="14"/>
        <v>0</v>
      </c>
      <c r="S44" s="19">
        <f>IF(AND($A44&gt;=J$2,$A44&lt;K$2),J44+($A44-J$2)*(K44-J44)/(K$2-J$2),0)</f>
        <v>0</v>
      </c>
      <c r="T44" s="58">
        <f t="shared" si="8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>
      <selection activeCell="B4" sqref="B4:B44"/>
    </sheetView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123</v>
      </c>
      <c r="L1" s="36"/>
      <c r="O1" s="22" t="s">
        <v>122</v>
      </c>
      <c r="T1" s="36"/>
    </row>
    <row r="2" spans="1:20" s="3" customFormat="1" x14ac:dyDescent="0.25">
      <c r="A2" s="3" t="s">
        <v>78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79</v>
      </c>
      <c r="B3" s="35" t="s">
        <v>19</v>
      </c>
      <c r="C3" s="39" t="s">
        <v>77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77</v>
      </c>
      <c r="N3" s="3" t="s">
        <v>77</v>
      </c>
      <c r="O3" s="3" t="s">
        <v>77</v>
      </c>
      <c r="P3" s="3" t="s">
        <v>77</v>
      </c>
      <c r="Q3" s="3" t="s">
        <v>77</v>
      </c>
      <c r="R3" s="3" t="s">
        <v>77</v>
      </c>
      <c r="S3" s="3" t="s">
        <v>77</v>
      </c>
      <c r="T3" s="35" t="s">
        <v>77</v>
      </c>
    </row>
    <row r="4" spans="1:20" s="3" customFormat="1" x14ac:dyDescent="0.25">
      <c r="A4" s="24" t="str">
        <f>Segment2!D30</f>
        <v/>
      </c>
      <c r="B4" s="35">
        <f>Segment2!F30</f>
        <v>4</v>
      </c>
      <c r="C4" s="40">
        <f>SUM(M4:T4)</f>
        <v>0</v>
      </c>
      <c r="D4" s="19" t="e">
        <f>VLOOKUP($B4,ShipSpeeds!$A$7:$I$378,2,FALSE)</f>
        <v>#N/A</v>
      </c>
      <c r="E4" s="19" t="e">
        <f>VLOOKUP($B4,ShipSpeeds!$A$7:$I$378,3,FALSE)</f>
        <v>#N/A</v>
      </c>
      <c r="F4" s="19" t="e">
        <f>VLOOKUP($B4,ShipSpeeds!$A$7:$I$378,4,FALSE)</f>
        <v>#N/A</v>
      </c>
      <c r="G4" s="19" t="e">
        <f>VLOOKUP($B4,ShipSpeeds!$A$7:$I$378,5,FALSE)</f>
        <v>#N/A</v>
      </c>
      <c r="H4" s="19" t="e">
        <f>VLOOKUP($B4,ShipSpeeds!$A$7:$I$378,6,FALSE)</f>
        <v>#N/A</v>
      </c>
      <c r="I4" s="19" t="e">
        <f>VLOOKUP($B4,ShipSpeeds!$A$7:$I$378,7,FALSE)</f>
        <v>#N/A</v>
      </c>
      <c r="J4" s="19" t="e">
        <f>VLOOKUP($B4,ShipSpeeds!$A$7:$I$378,8,FALSE)</f>
        <v>#N/A</v>
      </c>
      <c r="K4" s="19" t="e">
        <f>VLOOKUP($B4,ShipSpeeds!$A$7:$I$378,9,FALSE)</f>
        <v>#N/A</v>
      </c>
      <c r="L4" s="58" t="e">
        <f>VLOOKUP($B4,ShipSpeeds!$A$7:$I$378,2,FALSE)</f>
        <v>#N/A</v>
      </c>
      <c r="M4" s="19">
        <f t="shared" ref="M4:S19" si="0">IF(AND($A4&gt;=D$2,$A4&lt;E$2),D4+($A4-D$2)*(E4-D4)/(E$2-D$2),0)</f>
        <v>0</v>
      </c>
      <c r="N4" s="19">
        <f t="shared" si="0"/>
        <v>0</v>
      </c>
      <c r="O4" s="19">
        <f t="shared" si="0"/>
        <v>0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 t="shared" si="0"/>
        <v>0</v>
      </c>
      <c r="T4" s="58">
        <f>IF(AND($A$4&gt;=K$2,$A$4&lt;L$2),K4+($A$4-K$2)*(L4-K4)/(L$2-K$2),0)</f>
        <v>0</v>
      </c>
    </row>
    <row r="5" spans="1:20" s="3" customFormat="1" x14ac:dyDescent="0.25">
      <c r="A5" s="24" t="str">
        <f>Segment2!D31</f>
        <v/>
      </c>
      <c r="B5" s="35">
        <f>Segment2!F31</f>
        <v>4</v>
      </c>
      <c r="C5" s="40">
        <f t="shared" ref="C5:C44" si="1">SUM(M5:T5)</f>
        <v>0</v>
      </c>
      <c r="D5" s="19" t="e">
        <f>VLOOKUP($B5,ShipSpeeds!$A$7:$I$378,2,FALSE)</f>
        <v>#N/A</v>
      </c>
      <c r="E5" s="19" t="e">
        <f>VLOOKUP($B5,ShipSpeeds!$A$7:$I$378,3,FALSE)</f>
        <v>#N/A</v>
      </c>
      <c r="F5" s="19" t="e">
        <f>VLOOKUP($B5,ShipSpeeds!$A$7:$I$378,4,FALSE)</f>
        <v>#N/A</v>
      </c>
      <c r="G5" s="19" t="e">
        <f>VLOOKUP($B5,ShipSpeeds!$A$7:$I$378,5,FALSE)</f>
        <v>#N/A</v>
      </c>
      <c r="H5" s="19" t="e">
        <f>VLOOKUP($B5,ShipSpeeds!$A$7:$I$378,6,FALSE)</f>
        <v>#N/A</v>
      </c>
      <c r="I5" s="19" t="e">
        <f>VLOOKUP($B5,ShipSpeeds!$A$7:$I$378,7,FALSE)</f>
        <v>#N/A</v>
      </c>
      <c r="J5" s="19" t="e">
        <f>VLOOKUP($B5,ShipSpeeds!$A$7:$I$378,8,FALSE)</f>
        <v>#N/A</v>
      </c>
      <c r="K5" s="19" t="e">
        <f>VLOOKUP($B5,ShipSpeeds!$A$7:$I$378,9,FALSE)</f>
        <v>#N/A</v>
      </c>
      <c r="L5" s="58" t="e">
        <f>VLOOKUP($B5,ShipSpeeds!$A$7:$I$378,2,FALSE)</f>
        <v>#N/A</v>
      </c>
      <c r="M5" s="19">
        <f t="shared" si="0"/>
        <v>0</v>
      </c>
      <c r="N5" s="19">
        <f t="shared" si="0"/>
        <v>0</v>
      </c>
      <c r="O5" s="19">
        <f t="shared" si="0"/>
        <v>0</v>
      </c>
      <c r="P5" s="19">
        <f t="shared" si="0"/>
        <v>0</v>
      </c>
      <c r="Q5" s="19">
        <f t="shared" si="0"/>
        <v>0</v>
      </c>
      <c r="R5" s="19">
        <f t="shared" si="0"/>
        <v>0</v>
      </c>
      <c r="S5" s="19">
        <f t="shared" si="0"/>
        <v>0</v>
      </c>
      <c r="T5" s="58">
        <f t="shared" ref="T5:T44" si="2">IF(AND($A$4&gt;=K$2,$A$4&lt;L$2),K5+($A$4-K$2)*(L5-K5)/(L$2-K$2),0)</f>
        <v>0</v>
      </c>
    </row>
    <row r="6" spans="1:20" s="3" customFormat="1" x14ac:dyDescent="0.25">
      <c r="A6" s="24" t="str">
        <f>Segment2!D32</f>
        <v/>
      </c>
      <c r="B6" s="35">
        <f>Segment2!F32</f>
        <v>4</v>
      </c>
      <c r="C6" s="40">
        <f t="shared" si="1"/>
        <v>0</v>
      </c>
      <c r="D6" s="19" t="e">
        <f>VLOOKUP($B6,ShipSpeeds!$A$7:$I$378,2,FALSE)</f>
        <v>#N/A</v>
      </c>
      <c r="E6" s="19" t="e">
        <f>VLOOKUP($B6,ShipSpeeds!$A$7:$I$378,3,FALSE)</f>
        <v>#N/A</v>
      </c>
      <c r="F6" s="19" t="e">
        <f>VLOOKUP($B6,ShipSpeeds!$A$7:$I$378,4,FALSE)</f>
        <v>#N/A</v>
      </c>
      <c r="G6" s="19" t="e">
        <f>VLOOKUP($B6,ShipSpeeds!$A$7:$I$378,5,FALSE)</f>
        <v>#N/A</v>
      </c>
      <c r="H6" s="19" t="e">
        <f>VLOOKUP($B6,ShipSpeeds!$A$7:$I$378,6,FALSE)</f>
        <v>#N/A</v>
      </c>
      <c r="I6" s="19" t="e">
        <f>VLOOKUP($B6,ShipSpeeds!$A$7:$I$378,7,FALSE)</f>
        <v>#N/A</v>
      </c>
      <c r="J6" s="19" t="e">
        <f>VLOOKUP($B6,ShipSpeeds!$A$7:$I$378,8,FALSE)</f>
        <v>#N/A</v>
      </c>
      <c r="K6" s="19" t="e">
        <f>VLOOKUP($B6,ShipSpeeds!$A$7:$I$378,9,FALSE)</f>
        <v>#N/A</v>
      </c>
      <c r="L6" s="58" t="e">
        <f>VLOOKUP($B6,ShipSpeeds!$A$7:$I$378,2,FALSE)</f>
        <v>#N/A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58">
        <f t="shared" si="2"/>
        <v>0</v>
      </c>
    </row>
    <row r="7" spans="1:20" s="3" customFormat="1" x14ac:dyDescent="0.25">
      <c r="A7" s="24" t="str">
        <f>Segment2!D33</f>
        <v/>
      </c>
      <c r="B7" s="35">
        <f>Segment2!F33</f>
        <v>4</v>
      </c>
      <c r="C7" s="40">
        <f t="shared" si="1"/>
        <v>0</v>
      </c>
      <c r="D7" s="19" t="e">
        <f>VLOOKUP($B7,ShipSpeeds!$A$7:$I$378,2,FALSE)</f>
        <v>#N/A</v>
      </c>
      <c r="E7" s="19" t="e">
        <f>VLOOKUP($B7,ShipSpeeds!$A$7:$I$378,3,FALSE)</f>
        <v>#N/A</v>
      </c>
      <c r="F7" s="19" t="e">
        <f>VLOOKUP($B7,ShipSpeeds!$A$7:$I$378,4,FALSE)</f>
        <v>#N/A</v>
      </c>
      <c r="G7" s="19" t="e">
        <f>VLOOKUP($B7,ShipSpeeds!$A$7:$I$378,5,FALSE)</f>
        <v>#N/A</v>
      </c>
      <c r="H7" s="19" t="e">
        <f>VLOOKUP($B7,ShipSpeeds!$A$7:$I$378,6,FALSE)</f>
        <v>#N/A</v>
      </c>
      <c r="I7" s="19" t="e">
        <f>VLOOKUP($B7,ShipSpeeds!$A$7:$I$378,7,FALSE)</f>
        <v>#N/A</v>
      </c>
      <c r="J7" s="19" t="e">
        <f>VLOOKUP($B7,ShipSpeeds!$A$7:$I$378,8,FALSE)</f>
        <v>#N/A</v>
      </c>
      <c r="K7" s="19" t="e">
        <f>VLOOKUP($B7,ShipSpeeds!$A$7:$I$378,9,FALSE)</f>
        <v>#N/A</v>
      </c>
      <c r="L7" s="58" t="e">
        <f>VLOOKUP($B7,ShipSpeeds!$A$7:$I$378,2,FALSE)</f>
        <v>#N/A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 t="shared" si="0"/>
        <v>0</v>
      </c>
      <c r="Q7" s="19">
        <f t="shared" si="0"/>
        <v>0</v>
      </c>
      <c r="R7" s="19">
        <f t="shared" si="0"/>
        <v>0</v>
      </c>
      <c r="S7" s="19">
        <f t="shared" si="0"/>
        <v>0</v>
      </c>
      <c r="T7" s="58">
        <f t="shared" si="2"/>
        <v>0</v>
      </c>
    </row>
    <row r="8" spans="1:20" s="3" customFormat="1" x14ac:dyDescent="0.25">
      <c r="A8" s="24" t="str">
        <f>Segment2!D34</f>
        <v/>
      </c>
      <c r="B8" s="35">
        <f>Segment2!F34</f>
        <v>4</v>
      </c>
      <c r="C8" s="40">
        <f t="shared" si="1"/>
        <v>0</v>
      </c>
      <c r="D8" s="19" t="e">
        <f>VLOOKUP($B8,ShipSpeeds!$A$7:$I$378,2,FALSE)</f>
        <v>#N/A</v>
      </c>
      <c r="E8" s="19" t="e">
        <f>VLOOKUP($B8,ShipSpeeds!$A$7:$I$378,3,FALSE)</f>
        <v>#N/A</v>
      </c>
      <c r="F8" s="19" t="e">
        <f>VLOOKUP($B8,ShipSpeeds!$A$7:$I$378,4,FALSE)</f>
        <v>#N/A</v>
      </c>
      <c r="G8" s="19" t="e">
        <f>VLOOKUP($B8,ShipSpeeds!$A$7:$I$378,5,FALSE)</f>
        <v>#N/A</v>
      </c>
      <c r="H8" s="19" t="e">
        <f>VLOOKUP($B8,ShipSpeeds!$A$7:$I$378,6,FALSE)</f>
        <v>#N/A</v>
      </c>
      <c r="I8" s="19" t="e">
        <f>VLOOKUP($B8,ShipSpeeds!$A$7:$I$378,7,FALSE)</f>
        <v>#N/A</v>
      </c>
      <c r="J8" s="19" t="e">
        <f>VLOOKUP($B8,ShipSpeeds!$A$7:$I$378,8,FALSE)</f>
        <v>#N/A</v>
      </c>
      <c r="K8" s="19" t="e">
        <f>VLOOKUP($B8,ShipSpeeds!$A$7:$I$378,9,FALSE)</f>
        <v>#N/A</v>
      </c>
      <c r="L8" s="58" t="e">
        <f>VLOOKUP($B8,ShipSpeeds!$A$7:$I$378,2,FALSE)</f>
        <v>#N/A</v>
      </c>
      <c r="M8" s="19">
        <f t="shared" si="0"/>
        <v>0</v>
      </c>
      <c r="N8" s="19">
        <f t="shared" si="0"/>
        <v>0</v>
      </c>
      <c r="O8" s="19">
        <f t="shared" si="0"/>
        <v>0</v>
      </c>
      <c r="P8" s="19">
        <f t="shared" si="0"/>
        <v>0</v>
      </c>
      <c r="Q8" s="19">
        <f t="shared" si="0"/>
        <v>0</v>
      </c>
      <c r="R8" s="19">
        <f t="shared" si="0"/>
        <v>0</v>
      </c>
      <c r="S8" s="19">
        <f t="shared" si="0"/>
        <v>0</v>
      </c>
      <c r="T8" s="58">
        <f t="shared" si="2"/>
        <v>0</v>
      </c>
    </row>
    <row r="9" spans="1:20" s="3" customFormat="1" x14ac:dyDescent="0.25">
      <c r="A9" s="24" t="str">
        <f>Segment2!D35</f>
        <v/>
      </c>
      <c r="B9" s="35">
        <f>Segment2!F35</f>
        <v>4</v>
      </c>
      <c r="C9" s="40">
        <f t="shared" si="1"/>
        <v>0</v>
      </c>
      <c r="D9" s="19" t="e">
        <f>VLOOKUP($B9,ShipSpeeds!$A$7:$I$378,2,FALSE)</f>
        <v>#N/A</v>
      </c>
      <c r="E9" s="19" t="e">
        <f>VLOOKUP($B9,ShipSpeeds!$A$7:$I$378,3,FALSE)</f>
        <v>#N/A</v>
      </c>
      <c r="F9" s="19" t="e">
        <f>VLOOKUP($B9,ShipSpeeds!$A$7:$I$378,4,FALSE)</f>
        <v>#N/A</v>
      </c>
      <c r="G9" s="19" t="e">
        <f>VLOOKUP($B9,ShipSpeeds!$A$7:$I$378,5,FALSE)</f>
        <v>#N/A</v>
      </c>
      <c r="H9" s="19" t="e">
        <f>VLOOKUP($B9,ShipSpeeds!$A$7:$I$378,6,FALSE)</f>
        <v>#N/A</v>
      </c>
      <c r="I9" s="19" t="e">
        <f>VLOOKUP($B9,ShipSpeeds!$A$7:$I$378,7,FALSE)</f>
        <v>#N/A</v>
      </c>
      <c r="J9" s="19" t="e">
        <f>VLOOKUP($B9,ShipSpeeds!$A$7:$I$378,8,FALSE)</f>
        <v>#N/A</v>
      </c>
      <c r="K9" s="19" t="e">
        <f>VLOOKUP($B9,ShipSpeeds!$A$7:$I$378,9,FALSE)</f>
        <v>#N/A</v>
      </c>
      <c r="L9" s="58" t="e">
        <f>VLOOKUP($B9,ShipSpeeds!$A$7:$I$378,2,FALSE)</f>
        <v>#N/A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0</v>
      </c>
      <c r="S9" s="19">
        <f t="shared" si="0"/>
        <v>0</v>
      </c>
      <c r="T9" s="58">
        <f t="shared" si="2"/>
        <v>0</v>
      </c>
    </row>
    <row r="10" spans="1:20" s="3" customFormat="1" x14ac:dyDescent="0.25">
      <c r="A10" s="24" t="str">
        <f>Segment2!D36</f>
        <v/>
      </c>
      <c r="B10" s="35">
        <f>Segment2!F36</f>
        <v>4</v>
      </c>
      <c r="C10" s="40">
        <f t="shared" si="1"/>
        <v>0</v>
      </c>
      <c r="D10" s="19" t="e">
        <f>VLOOKUP($B10,ShipSpeeds!$A$7:$I$378,2,FALSE)</f>
        <v>#N/A</v>
      </c>
      <c r="E10" s="19" t="e">
        <f>VLOOKUP($B10,ShipSpeeds!$A$7:$I$378,3,FALSE)</f>
        <v>#N/A</v>
      </c>
      <c r="F10" s="19" t="e">
        <f>VLOOKUP($B10,ShipSpeeds!$A$7:$I$378,4,FALSE)</f>
        <v>#N/A</v>
      </c>
      <c r="G10" s="19" t="e">
        <f>VLOOKUP($B10,ShipSpeeds!$A$7:$I$378,5,FALSE)</f>
        <v>#N/A</v>
      </c>
      <c r="H10" s="19" t="e">
        <f>VLOOKUP($B10,ShipSpeeds!$A$7:$I$378,6,FALSE)</f>
        <v>#N/A</v>
      </c>
      <c r="I10" s="19" t="e">
        <f>VLOOKUP($B10,ShipSpeeds!$A$7:$I$378,7,FALSE)</f>
        <v>#N/A</v>
      </c>
      <c r="J10" s="19" t="e">
        <f>VLOOKUP($B10,ShipSpeeds!$A$7:$I$378,8,FALSE)</f>
        <v>#N/A</v>
      </c>
      <c r="K10" s="19" t="e">
        <f>VLOOKUP($B10,ShipSpeeds!$A$7:$I$378,9,FALSE)</f>
        <v>#N/A</v>
      </c>
      <c r="L10" s="58" t="e">
        <f>VLOOKUP($B10,ShipSpeeds!$A$7:$I$378,2,FALSE)</f>
        <v>#N/A</v>
      </c>
      <c r="M10" s="19">
        <f t="shared" si="0"/>
        <v>0</v>
      </c>
      <c r="N10" s="19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0</v>
      </c>
      <c r="R10" s="19">
        <f t="shared" si="0"/>
        <v>0</v>
      </c>
      <c r="S10" s="19">
        <f t="shared" si="0"/>
        <v>0</v>
      </c>
      <c r="T10" s="58">
        <f t="shared" si="2"/>
        <v>0</v>
      </c>
    </row>
    <row r="11" spans="1:20" s="3" customFormat="1" x14ac:dyDescent="0.25">
      <c r="A11" s="24" t="str">
        <f>Segment2!D37</f>
        <v/>
      </c>
      <c r="B11" s="35">
        <f>Segment2!F37</f>
        <v>4</v>
      </c>
      <c r="C11" s="40">
        <f t="shared" si="1"/>
        <v>0</v>
      </c>
      <c r="D11" s="19" t="e">
        <f>VLOOKUP($B11,ShipSpeeds!$A$7:$I$378,2,FALSE)</f>
        <v>#N/A</v>
      </c>
      <c r="E11" s="19" t="e">
        <f>VLOOKUP($B11,ShipSpeeds!$A$7:$I$378,3,FALSE)</f>
        <v>#N/A</v>
      </c>
      <c r="F11" s="19" t="e">
        <f>VLOOKUP($B11,ShipSpeeds!$A$7:$I$378,4,FALSE)</f>
        <v>#N/A</v>
      </c>
      <c r="G11" s="19" t="e">
        <f>VLOOKUP($B11,ShipSpeeds!$A$7:$I$378,5,FALSE)</f>
        <v>#N/A</v>
      </c>
      <c r="H11" s="19" t="e">
        <f>VLOOKUP($B11,ShipSpeeds!$A$7:$I$378,6,FALSE)</f>
        <v>#N/A</v>
      </c>
      <c r="I11" s="19" t="e">
        <f>VLOOKUP($B11,ShipSpeeds!$A$7:$I$378,7,FALSE)</f>
        <v>#N/A</v>
      </c>
      <c r="J11" s="19" t="e">
        <f>VLOOKUP($B11,ShipSpeeds!$A$7:$I$378,8,FALSE)</f>
        <v>#N/A</v>
      </c>
      <c r="K11" s="19" t="e">
        <f>VLOOKUP($B11,ShipSpeeds!$A$7:$I$378,9,FALSE)</f>
        <v>#N/A</v>
      </c>
      <c r="L11" s="58" t="e">
        <f>VLOOKUP($B11,ShipSpeeds!$A$7:$I$378,2,FALSE)</f>
        <v>#N/A</v>
      </c>
      <c r="M11" s="19">
        <f t="shared" si="0"/>
        <v>0</v>
      </c>
      <c r="N11" s="19">
        <f t="shared" si="0"/>
        <v>0</v>
      </c>
      <c r="O11" s="19">
        <f t="shared" si="0"/>
        <v>0</v>
      </c>
      <c r="P11" s="19">
        <f t="shared" si="0"/>
        <v>0</v>
      </c>
      <c r="Q11" s="19">
        <f t="shared" si="0"/>
        <v>0</v>
      </c>
      <c r="R11" s="19">
        <f t="shared" si="0"/>
        <v>0</v>
      </c>
      <c r="S11" s="19">
        <f t="shared" si="0"/>
        <v>0</v>
      </c>
      <c r="T11" s="58">
        <f t="shared" si="2"/>
        <v>0</v>
      </c>
    </row>
    <row r="12" spans="1:20" s="3" customFormat="1" x14ac:dyDescent="0.25">
      <c r="A12" s="24" t="str">
        <f>Segment2!D38</f>
        <v/>
      </c>
      <c r="B12" s="35">
        <f>Segment2!F38</f>
        <v>4</v>
      </c>
      <c r="C12" s="40">
        <f t="shared" si="1"/>
        <v>0</v>
      </c>
      <c r="D12" s="19" t="e">
        <f>VLOOKUP($B12,ShipSpeeds!$A$7:$I$378,2,FALSE)</f>
        <v>#N/A</v>
      </c>
      <c r="E12" s="19" t="e">
        <f>VLOOKUP($B12,ShipSpeeds!$A$7:$I$378,3,FALSE)</f>
        <v>#N/A</v>
      </c>
      <c r="F12" s="19" t="e">
        <f>VLOOKUP($B12,ShipSpeeds!$A$7:$I$378,4,FALSE)</f>
        <v>#N/A</v>
      </c>
      <c r="G12" s="19" t="e">
        <f>VLOOKUP($B12,ShipSpeeds!$A$7:$I$378,5,FALSE)</f>
        <v>#N/A</v>
      </c>
      <c r="H12" s="19" t="e">
        <f>VLOOKUP($B12,ShipSpeeds!$A$7:$I$378,6,FALSE)</f>
        <v>#N/A</v>
      </c>
      <c r="I12" s="19" t="e">
        <f>VLOOKUP($B12,ShipSpeeds!$A$7:$I$378,7,FALSE)</f>
        <v>#N/A</v>
      </c>
      <c r="J12" s="19" t="e">
        <f>VLOOKUP($B12,ShipSpeeds!$A$7:$I$378,8,FALSE)</f>
        <v>#N/A</v>
      </c>
      <c r="K12" s="19" t="e">
        <f>VLOOKUP($B12,ShipSpeeds!$A$7:$I$378,9,FALSE)</f>
        <v>#N/A</v>
      </c>
      <c r="L12" s="58" t="e">
        <f>VLOOKUP($B12,ShipSpeeds!$A$7:$I$378,2,FALSE)</f>
        <v>#N/A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0"/>
        <v>0</v>
      </c>
      <c r="Q12" s="19">
        <f t="shared" si="0"/>
        <v>0</v>
      </c>
      <c r="R12" s="19">
        <f t="shared" si="0"/>
        <v>0</v>
      </c>
      <c r="S12" s="19">
        <f t="shared" si="0"/>
        <v>0</v>
      </c>
      <c r="T12" s="58">
        <f t="shared" si="2"/>
        <v>0</v>
      </c>
    </row>
    <row r="13" spans="1:20" s="3" customFormat="1" x14ac:dyDescent="0.25">
      <c r="A13" s="24" t="str">
        <f>Segment2!D39</f>
        <v/>
      </c>
      <c r="B13" s="35">
        <f>Segment2!F39</f>
        <v>4</v>
      </c>
      <c r="C13" s="40">
        <f t="shared" si="1"/>
        <v>0</v>
      </c>
      <c r="D13" s="19" t="e">
        <f>VLOOKUP($B13,ShipSpeeds!$A$7:$I$378,2,FALSE)</f>
        <v>#N/A</v>
      </c>
      <c r="E13" s="19" t="e">
        <f>VLOOKUP($B13,ShipSpeeds!$A$7:$I$378,3,FALSE)</f>
        <v>#N/A</v>
      </c>
      <c r="F13" s="19" t="e">
        <f>VLOOKUP($B13,ShipSpeeds!$A$7:$I$378,4,FALSE)</f>
        <v>#N/A</v>
      </c>
      <c r="G13" s="19" t="e">
        <f>VLOOKUP($B13,ShipSpeeds!$A$7:$I$378,5,FALSE)</f>
        <v>#N/A</v>
      </c>
      <c r="H13" s="19" t="e">
        <f>VLOOKUP($B13,ShipSpeeds!$A$7:$I$378,6,FALSE)</f>
        <v>#N/A</v>
      </c>
      <c r="I13" s="19" t="e">
        <f>VLOOKUP($B13,ShipSpeeds!$A$7:$I$378,7,FALSE)</f>
        <v>#N/A</v>
      </c>
      <c r="J13" s="19" t="e">
        <f>VLOOKUP($B13,ShipSpeeds!$A$7:$I$378,8,FALSE)</f>
        <v>#N/A</v>
      </c>
      <c r="K13" s="19" t="e">
        <f>VLOOKUP($B13,ShipSpeeds!$A$7:$I$378,9,FALSE)</f>
        <v>#N/A</v>
      </c>
      <c r="L13" s="58" t="e">
        <f>VLOOKUP($B13,ShipSpeeds!$A$7:$I$378,2,FALSE)</f>
        <v>#N/A</v>
      </c>
      <c r="M13" s="19">
        <f t="shared" si="0"/>
        <v>0</v>
      </c>
      <c r="N13" s="19">
        <f t="shared" si="0"/>
        <v>0</v>
      </c>
      <c r="O13" s="19">
        <f t="shared" si="0"/>
        <v>0</v>
      </c>
      <c r="P13" s="19">
        <f t="shared" si="0"/>
        <v>0</v>
      </c>
      <c r="Q13" s="19">
        <f t="shared" si="0"/>
        <v>0</v>
      </c>
      <c r="R13" s="19">
        <f t="shared" si="0"/>
        <v>0</v>
      </c>
      <c r="S13" s="19">
        <f t="shared" si="0"/>
        <v>0</v>
      </c>
      <c r="T13" s="58">
        <f t="shared" si="2"/>
        <v>0</v>
      </c>
    </row>
    <row r="14" spans="1:20" s="3" customFormat="1" x14ac:dyDescent="0.25">
      <c r="A14" s="24" t="str">
        <f>Segment2!D40</f>
        <v/>
      </c>
      <c r="B14" s="35">
        <f>Segment2!F40</f>
        <v>4</v>
      </c>
      <c r="C14" s="40">
        <f t="shared" si="1"/>
        <v>0</v>
      </c>
      <c r="D14" s="19" t="e">
        <f>VLOOKUP($B14,ShipSpeeds!$A$7:$I$378,2,FALSE)</f>
        <v>#N/A</v>
      </c>
      <c r="E14" s="19" t="e">
        <f>VLOOKUP($B14,ShipSpeeds!$A$7:$I$378,3,FALSE)</f>
        <v>#N/A</v>
      </c>
      <c r="F14" s="19" t="e">
        <f>VLOOKUP($B14,ShipSpeeds!$A$7:$I$378,4,FALSE)</f>
        <v>#N/A</v>
      </c>
      <c r="G14" s="19" t="e">
        <f>VLOOKUP($B14,ShipSpeeds!$A$7:$I$378,5,FALSE)</f>
        <v>#N/A</v>
      </c>
      <c r="H14" s="19" t="e">
        <f>VLOOKUP($B14,ShipSpeeds!$A$7:$I$378,6,FALSE)</f>
        <v>#N/A</v>
      </c>
      <c r="I14" s="19" t="e">
        <f>VLOOKUP($B14,ShipSpeeds!$A$7:$I$378,7,FALSE)</f>
        <v>#N/A</v>
      </c>
      <c r="J14" s="19" t="e">
        <f>VLOOKUP($B14,ShipSpeeds!$A$7:$I$378,8,FALSE)</f>
        <v>#N/A</v>
      </c>
      <c r="K14" s="19" t="e">
        <f>VLOOKUP($B14,ShipSpeeds!$A$7:$I$378,9,FALSE)</f>
        <v>#N/A</v>
      </c>
      <c r="L14" s="58" t="e">
        <f>VLOOKUP($B14,ShipSpeeds!$A$7:$I$378,2,FALSE)</f>
        <v>#N/A</v>
      </c>
      <c r="M14" s="19">
        <f t="shared" si="0"/>
        <v>0</v>
      </c>
      <c r="N14" s="19">
        <f t="shared" si="0"/>
        <v>0</v>
      </c>
      <c r="O14" s="19">
        <f t="shared" si="0"/>
        <v>0</v>
      </c>
      <c r="P14" s="19">
        <f t="shared" si="0"/>
        <v>0</v>
      </c>
      <c r="Q14" s="19">
        <f t="shared" si="0"/>
        <v>0</v>
      </c>
      <c r="R14" s="19">
        <f t="shared" si="0"/>
        <v>0</v>
      </c>
      <c r="S14" s="19">
        <f t="shared" si="0"/>
        <v>0</v>
      </c>
      <c r="T14" s="58">
        <f t="shared" si="2"/>
        <v>0</v>
      </c>
    </row>
    <row r="15" spans="1:20" s="3" customFormat="1" x14ac:dyDescent="0.25">
      <c r="A15" s="24" t="str">
        <f>Segment2!D41</f>
        <v/>
      </c>
      <c r="B15" s="35">
        <f>Segment2!F41</f>
        <v>4</v>
      </c>
      <c r="C15" s="40">
        <f t="shared" si="1"/>
        <v>0</v>
      </c>
      <c r="D15" s="19" t="e">
        <f>VLOOKUP($B15,ShipSpeeds!$A$7:$I$378,2,FALSE)</f>
        <v>#N/A</v>
      </c>
      <c r="E15" s="19" t="e">
        <f>VLOOKUP($B15,ShipSpeeds!$A$7:$I$378,3,FALSE)</f>
        <v>#N/A</v>
      </c>
      <c r="F15" s="19" t="e">
        <f>VLOOKUP($B15,ShipSpeeds!$A$7:$I$378,4,FALSE)</f>
        <v>#N/A</v>
      </c>
      <c r="G15" s="19" t="e">
        <f>VLOOKUP($B15,ShipSpeeds!$A$7:$I$378,5,FALSE)</f>
        <v>#N/A</v>
      </c>
      <c r="H15" s="19" t="e">
        <f>VLOOKUP($B15,ShipSpeeds!$A$7:$I$378,6,FALSE)</f>
        <v>#N/A</v>
      </c>
      <c r="I15" s="19" t="e">
        <f>VLOOKUP($B15,ShipSpeeds!$A$7:$I$378,7,FALSE)</f>
        <v>#N/A</v>
      </c>
      <c r="J15" s="19" t="e">
        <f>VLOOKUP($B15,ShipSpeeds!$A$7:$I$378,8,FALSE)</f>
        <v>#N/A</v>
      </c>
      <c r="K15" s="19" t="e">
        <f>VLOOKUP($B15,ShipSpeeds!$A$7:$I$378,9,FALSE)</f>
        <v>#N/A</v>
      </c>
      <c r="L15" s="58" t="e">
        <f>VLOOKUP($B15,ShipSpeeds!$A$7:$I$378,2,FALSE)</f>
        <v>#N/A</v>
      </c>
      <c r="M15" s="19">
        <f t="shared" si="0"/>
        <v>0</v>
      </c>
      <c r="N15" s="19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0</v>
      </c>
      <c r="R15" s="19">
        <f t="shared" si="0"/>
        <v>0</v>
      </c>
      <c r="S15" s="19">
        <f t="shared" si="0"/>
        <v>0</v>
      </c>
      <c r="T15" s="58">
        <f t="shared" si="2"/>
        <v>0</v>
      </c>
    </row>
    <row r="16" spans="1:20" s="3" customFormat="1" x14ac:dyDescent="0.25">
      <c r="A16" s="24" t="str">
        <f>Segment2!D42</f>
        <v/>
      </c>
      <c r="B16" s="35">
        <f>Segment2!F42</f>
        <v>4</v>
      </c>
      <c r="C16" s="40">
        <f t="shared" si="1"/>
        <v>0</v>
      </c>
      <c r="D16" s="19" t="e">
        <f>VLOOKUP($B16,ShipSpeeds!$A$7:$I$378,2,FALSE)</f>
        <v>#N/A</v>
      </c>
      <c r="E16" s="19" t="e">
        <f>VLOOKUP($B16,ShipSpeeds!$A$7:$I$378,3,FALSE)</f>
        <v>#N/A</v>
      </c>
      <c r="F16" s="19" t="e">
        <f>VLOOKUP($B16,ShipSpeeds!$A$7:$I$378,4,FALSE)</f>
        <v>#N/A</v>
      </c>
      <c r="G16" s="19" t="e">
        <f>VLOOKUP($B16,ShipSpeeds!$A$7:$I$378,5,FALSE)</f>
        <v>#N/A</v>
      </c>
      <c r="H16" s="19" t="e">
        <f>VLOOKUP($B16,ShipSpeeds!$A$7:$I$378,6,FALSE)</f>
        <v>#N/A</v>
      </c>
      <c r="I16" s="19" t="e">
        <f>VLOOKUP($B16,ShipSpeeds!$A$7:$I$378,7,FALSE)</f>
        <v>#N/A</v>
      </c>
      <c r="J16" s="19" t="e">
        <f>VLOOKUP($B16,ShipSpeeds!$A$7:$I$378,8,FALSE)</f>
        <v>#N/A</v>
      </c>
      <c r="K16" s="19" t="e">
        <f>VLOOKUP($B16,ShipSpeeds!$A$7:$I$378,9,FALSE)</f>
        <v>#N/A</v>
      </c>
      <c r="L16" s="58" t="e">
        <f>VLOOKUP($B16,ShipSpeeds!$A$7:$I$378,2,FALSE)</f>
        <v>#N/A</v>
      </c>
      <c r="M16" s="19">
        <f t="shared" si="0"/>
        <v>0</v>
      </c>
      <c r="N16" s="19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0</v>
      </c>
      <c r="R16" s="19">
        <f t="shared" si="0"/>
        <v>0</v>
      </c>
      <c r="S16" s="19">
        <f t="shared" si="0"/>
        <v>0</v>
      </c>
      <c r="T16" s="58">
        <f t="shared" si="2"/>
        <v>0</v>
      </c>
    </row>
    <row r="17" spans="1:20" s="3" customFormat="1" x14ac:dyDescent="0.25">
      <c r="A17" s="24" t="str">
        <f>Segment2!D43</f>
        <v/>
      </c>
      <c r="B17" s="35">
        <f>Segment2!F43</f>
        <v>4</v>
      </c>
      <c r="C17" s="40">
        <f t="shared" si="1"/>
        <v>0</v>
      </c>
      <c r="D17" s="19" t="e">
        <f>VLOOKUP($B17,ShipSpeeds!$A$7:$I$378,2,FALSE)</f>
        <v>#N/A</v>
      </c>
      <c r="E17" s="19" t="e">
        <f>VLOOKUP($B17,ShipSpeeds!$A$7:$I$378,3,FALSE)</f>
        <v>#N/A</v>
      </c>
      <c r="F17" s="19" t="e">
        <f>VLOOKUP($B17,ShipSpeeds!$A$7:$I$378,4,FALSE)</f>
        <v>#N/A</v>
      </c>
      <c r="G17" s="19" t="e">
        <f>VLOOKUP($B17,ShipSpeeds!$A$7:$I$378,5,FALSE)</f>
        <v>#N/A</v>
      </c>
      <c r="H17" s="19" t="e">
        <f>VLOOKUP($B17,ShipSpeeds!$A$7:$I$378,6,FALSE)</f>
        <v>#N/A</v>
      </c>
      <c r="I17" s="19" t="e">
        <f>VLOOKUP($B17,ShipSpeeds!$A$7:$I$378,7,FALSE)</f>
        <v>#N/A</v>
      </c>
      <c r="J17" s="19" t="e">
        <f>VLOOKUP($B17,ShipSpeeds!$A$7:$I$378,8,FALSE)</f>
        <v>#N/A</v>
      </c>
      <c r="K17" s="19" t="e">
        <f>VLOOKUP($B17,ShipSpeeds!$A$7:$I$378,9,FALSE)</f>
        <v>#N/A</v>
      </c>
      <c r="L17" s="58" t="e">
        <f>VLOOKUP($B17,ShipSpeeds!$A$7:$I$378,2,FALSE)</f>
        <v>#N/A</v>
      </c>
      <c r="M17" s="19">
        <f t="shared" si="0"/>
        <v>0</v>
      </c>
      <c r="N17" s="19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0</v>
      </c>
      <c r="R17" s="19">
        <f t="shared" si="0"/>
        <v>0</v>
      </c>
      <c r="S17" s="19">
        <f t="shared" si="0"/>
        <v>0</v>
      </c>
      <c r="T17" s="58">
        <f t="shared" si="2"/>
        <v>0</v>
      </c>
    </row>
    <row r="18" spans="1:20" s="3" customFormat="1" x14ac:dyDescent="0.25">
      <c r="A18" s="24" t="str">
        <f>Segment2!D44</f>
        <v/>
      </c>
      <c r="B18" s="35">
        <f>Segment2!F44</f>
        <v>4</v>
      </c>
      <c r="C18" s="40">
        <f t="shared" si="1"/>
        <v>0</v>
      </c>
      <c r="D18" s="19" t="e">
        <f>VLOOKUP($B18,ShipSpeeds!$A$7:$I$378,2,FALSE)</f>
        <v>#N/A</v>
      </c>
      <c r="E18" s="19" t="e">
        <f>VLOOKUP($B18,ShipSpeeds!$A$7:$I$378,3,FALSE)</f>
        <v>#N/A</v>
      </c>
      <c r="F18" s="19" t="e">
        <f>VLOOKUP($B18,ShipSpeeds!$A$7:$I$378,4,FALSE)</f>
        <v>#N/A</v>
      </c>
      <c r="G18" s="19" t="e">
        <f>VLOOKUP($B18,ShipSpeeds!$A$7:$I$378,5,FALSE)</f>
        <v>#N/A</v>
      </c>
      <c r="H18" s="19" t="e">
        <f>VLOOKUP($B18,ShipSpeeds!$A$7:$I$378,6,FALSE)</f>
        <v>#N/A</v>
      </c>
      <c r="I18" s="19" t="e">
        <f>VLOOKUP($B18,ShipSpeeds!$A$7:$I$378,7,FALSE)</f>
        <v>#N/A</v>
      </c>
      <c r="J18" s="19" t="e">
        <f>VLOOKUP($B18,ShipSpeeds!$A$7:$I$378,8,FALSE)</f>
        <v>#N/A</v>
      </c>
      <c r="K18" s="19" t="e">
        <f>VLOOKUP($B18,ShipSpeeds!$A$7:$I$378,9,FALSE)</f>
        <v>#N/A</v>
      </c>
      <c r="L18" s="58" t="e">
        <f>VLOOKUP($B18,ShipSpeeds!$A$7:$I$378,2,FALSE)</f>
        <v>#N/A</v>
      </c>
      <c r="M18" s="19">
        <f t="shared" si="0"/>
        <v>0</v>
      </c>
      <c r="N18" s="19">
        <f t="shared" si="0"/>
        <v>0</v>
      </c>
      <c r="O18" s="19">
        <f t="shared" si="0"/>
        <v>0</v>
      </c>
      <c r="P18" s="19">
        <f t="shared" si="0"/>
        <v>0</v>
      </c>
      <c r="Q18" s="19">
        <f t="shared" si="0"/>
        <v>0</v>
      </c>
      <c r="R18" s="19">
        <f t="shared" si="0"/>
        <v>0</v>
      </c>
      <c r="S18" s="19">
        <f t="shared" si="0"/>
        <v>0</v>
      </c>
      <c r="T18" s="58">
        <f t="shared" si="2"/>
        <v>0</v>
      </c>
    </row>
    <row r="19" spans="1:20" s="3" customFormat="1" x14ac:dyDescent="0.25">
      <c r="A19" s="24" t="str">
        <f>Segment2!D45</f>
        <v/>
      </c>
      <c r="B19" s="35">
        <f>Segment2!F45</f>
        <v>4</v>
      </c>
      <c r="C19" s="40">
        <f t="shared" si="1"/>
        <v>0</v>
      </c>
      <c r="D19" s="19" t="e">
        <f>VLOOKUP($B19,ShipSpeeds!$A$7:$I$378,2,FALSE)</f>
        <v>#N/A</v>
      </c>
      <c r="E19" s="19" t="e">
        <f>VLOOKUP($B19,ShipSpeeds!$A$7:$I$378,3,FALSE)</f>
        <v>#N/A</v>
      </c>
      <c r="F19" s="19" t="e">
        <f>VLOOKUP($B19,ShipSpeeds!$A$7:$I$378,4,FALSE)</f>
        <v>#N/A</v>
      </c>
      <c r="G19" s="19" t="e">
        <f>VLOOKUP($B19,ShipSpeeds!$A$7:$I$378,5,FALSE)</f>
        <v>#N/A</v>
      </c>
      <c r="H19" s="19" t="e">
        <f>VLOOKUP($B19,ShipSpeeds!$A$7:$I$378,6,FALSE)</f>
        <v>#N/A</v>
      </c>
      <c r="I19" s="19" t="e">
        <f>VLOOKUP($B19,ShipSpeeds!$A$7:$I$378,7,FALSE)</f>
        <v>#N/A</v>
      </c>
      <c r="J19" s="19" t="e">
        <f>VLOOKUP($B19,ShipSpeeds!$A$7:$I$378,8,FALSE)</f>
        <v>#N/A</v>
      </c>
      <c r="K19" s="19" t="e">
        <f>VLOOKUP($B19,ShipSpeeds!$A$7:$I$378,9,FALSE)</f>
        <v>#N/A</v>
      </c>
      <c r="L19" s="58" t="e">
        <f>VLOOKUP($B19,ShipSpeeds!$A$7:$I$378,2,FALSE)</f>
        <v>#N/A</v>
      </c>
      <c r="M19" s="19">
        <f>IF(AND($A19&gt;=D$2,$A19&lt;E$2),D19+($A19-D$2)*(E19-D19)/(E$2-D$2),0)</f>
        <v>0</v>
      </c>
      <c r="N19" s="19">
        <f t="shared" si="0"/>
        <v>0</v>
      </c>
      <c r="O19" s="19">
        <f t="shared" si="0"/>
        <v>0</v>
      </c>
      <c r="P19" s="19">
        <f t="shared" si="0"/>
        <v>0</v>
      </c>
      <c r="Q19" s="19">
        <f t="shared" si="0"/>
        <v>0</v>
      </c>
      <c r="R19" s="19">
        <f t="shared" si="0"/>
        <v>0</v>
      </c>
      <c r="S19" s="19">
        <f t="shared" si="0"/>
        <v>0</v>
      </c>
      <c r="T19" s="58">
        <f t="shared" si="2"/>
        <v>0</v>
      </c>
    </row>
    <row r="20" spans="1:20" s="3" customFormat="1" x14ac:dyDescent="0.25">
      <c r="A20" s="24" t="str">
        <f>Segment2!D46</f>
        <v/>
      </c>
      <c r="B20" s="35">
        <f>Segment2!F46</f>
        <v>4</v>
      </c>
      <c r="C20" s="40">
        <f t="shared" si="1"/>
        <v>0</v>
      </c>
      <c r="D20" s="19" t="e">
        <f>VLOOKUP($B20,ShipSpeeds!$A$7:$I$378,2,FALSE)</f>
        <v>#N/A</v>
      </c>
      <c r="E20" s="19" t="e">
        <f>VLOOKUP($B20,ShipSpeeds!$A$7:$I$378,3,FALSE)</f>
        <v>#N/A</v>
      </c>
      <c r="F20" s="19" t="e">
        <f>VLOOKUP($B20,ShipSpeeds!$A$7:$I$378,4,FALSE)</f>
        <v>#N/A</v>
      </c>
      <c r="G20" s="19" t="e">
        <f>VLOOKUP($B20,ShipSpeeds!$A$7:$I$378,5,FALSE)</f>
        <v>#N/A</v>
      </c>
      <c r="H20" s="19" t="e">
        <f>VLOOKUP($B20,ShipSpeeds!$A$7:$I$378,6,FALSE)</f>
        <v>#N/A</v>
      </c>
      <c r="I20" s="19" t="e">
        <f>VLOOKUP($B20,ShipSpeeds!$A$7:$I$378,7,FALSE)</f>
        <v>#N/A</v>
      </c>
      <c r="J20" s="19" t="e">
        <f>VLOOKUP($B20,ShipSpeeds!$A$7:$I$378,8,FALSE)</f>
        <v>#N/A</v>
      </c>
      <c r="K20" s="19" t="e">
        <f>VLOOKUP($B20,ShipSpeeds!$A$7:$I$378,9,FALSE)</f>
        <v>#N/A</v>
      </c>
      <c r="L20" s="58" t="e">
        <f>VLOOKUP($B20,ShipSpeeds!$A$7:$I$378,2,FALSE)</f>
        <v>#N/A</v>
      </c>
      <c r="M20" s="19">
        <f t="shared" ref="M20:N44" si="3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S44" si="4">IF(AND($A20&gt;=F$2,$A20&lt;G$2),F20+($A20-F$2)*(G20-F20)/(G$2-F$2),0)</f>
        <v>0</v>
      </c>
      <c r="P20" s="19">
        <f t="shared" si="4"/>
        <v>0</v>
      </c>
      <c r="Q20" s="19">
        <f t="shared" si="4"/>
        <v>0</v>
      </c>
      <c r="R20" s="19">
        <f t="shared" si="4"/>
        <v>0</v>
      </c>
      <c r="S20" s="19">
        <f t="shared" si="4"/>
        <v>0</v>
      </c>
      <c r="T20" s="58">
        <f t="shared" si="2"/>
        <v>0</v>
      </c>
    </row>
    <row r="21" spans="1:20" s="3" customFormat="1" x14ac:dyDescent="0.25">
      <c r="A21" s="24" t="str">
        <f>Segment2!D47</f>
        <v/>
      </c>
      <c r="B21" s="35">
        <f>Segment2!F47</f>
        <v>4</v>
      </c>
      <c r="C21" s="40">
        <f t="shared" si="1"/>
        <v>0</v>
      </c>
      <c r="D21" s="19" t="e">
        <f>VLOOKUP($B21,ShipSpeeds!$A$7:$I$378,2,FALSE)</f>
        <v>#N/A</v>
      </c>
      <c r="E21" s="19" t="e">
        <f>VLOOKUP($B21,ShipSpeeds!$A$7:$I$378,3,FALSE)</f>
        <v>#N/A</v>
      </c>
      <c r="F21" s="19" t="e">
        <f>VLOOKUP($B21,ShipSpeeds!$A$7:$I$378,4,FALSE)</f>
        <v>#N/A</v>
      </c>
      <c r="G21" s="19" t="e">
        <f>VLOOKUP($B21,ShipSpeeds!$A$7:$I$378,5,FALSE)</f>
        <v>#N/A</v>
      </c>
      <c r="H21" s="19" t="e">
        <f>VLOOKUP($B21,ShipSpeeds!$A$7:$I$378,6,FALSE)</f>
        <v>#N/A</v>
      </c>
      <c r="I21" s="19" t="e">
        <f>VLOOKUP($B21,ShipSpeeds!$A$7:$I$378,7,FALSE)</f>
        <v>#N/A</v>
      </c>
      <c r="J21" s="19" t="e">
        <f>VLOOKUP($B21,ShipSpeeds!$A$7:$I$378,8,FALSE)</f>
        <v>#N/A</v>
      </c>
      <c r="K21" s="19" t="e">
        <f>VLOOKUP($B21,ShipSpeeds!$A$7:$I$378,9,FALSE)</f>
        <v>#N/A</v>
      </c>
      <c r="L21" s="58" t="e">
        <f>VLOOKUP($B21,ShipSpeeds!$A$7:$I$378,2,FALSE)</f>
        <v>#N/A</v>
      </c>
      <c r="M21" s="19">
        <f t="shared" si="3"/>
        <v>0</v>
      </c>
      <c r="N21" s="19">
        <f t="shared" si="3"/>
        <v>0</v>
      </c>
      <c r="O21" s="19">
        <f t="shared" si="4"/>
        <v>0</v>
      </c>
      <c r="P21" s="19">
        <f t="shared" si="4"/>
        <v>0</v>
      </c>
      <c r="Q21" s="19">
        <f t="shared" si="4"/>
        <v>0</v>
      </c>
      <c r="R21" s="19">
        <f t="shared" si="4"/>
        <v>0</v>
      </c>
      <c r="S21" s="19">
        <f t="shared" si="4"/>
        <v>0</v>
      </c>
      <c r="T21" s="58">
        <f t="shared" si="2"/>
        <v>0</v>
      </c>
    </row>
    <row r="22" spans="1:20" s="3" customFormat="1" x14ac:dyDescent="0.25">
      <c r="A22" s="24" t="str">
        <f>Segment2!D48</f>
        <v/>
      </c>
      <c r="B22" s="35">
        <f>Segment2!F48</f>
        <v>4</v>
      </c>
      <c r="C22" s="40">
        <f t="shared" si="1"/>
        <v>0</v>
      </c>
      <c r="D22" s="19" t="e">
        <f>VLOOKUP($B22,ShipSpeeds!$A$7:$I$378,2,FALSE)</f>
        <v>#N/A</v>
      </c>
      <c r="E22" s="19" t="e">
        <f>VLOOKUP($B22,ShipSpeeds!$A$7:$I$378,3,FALSE)</f>
        <v>#N/A</v>
      </c>
      <c r="F22" s="19" t="e">
        <f>VLOOKUP($B22,ShipSpeeds!$A$7:$I$378,4,FALSE)</f>
        <v>#N/A</v>
      </c>
      <c r="G22" s="19" t="e">
        <f>VLOOKUP($B22,ShipSpeeds!$A$7:$I$378,5,FALSE)</f>
        <v>#N/A</v>
      </c>
      <c r="H22" s="19" t="e">
        <f>VLOOKUP($B22,ShipSpeeds!$A$7:$I$378,6,FALSE)</f>
        <v>#N/A</v>
      </c>
      <c r="I22" s="19" t="e">
        <f>VLOOKUP($B22,ShipSpeeds!$A$7:$I$378,7,FALSE)</f>
        <v>#N/A</v>
      </c>
      <c r="J22" s="19" t="e">
        <f>VLOOKUP($B22,ShipSpeeds!$A$7:$I$378,8,FALSE)</f>
        <v>#N/A</v>
      </c>
      <c r="K22" s="19" t="e">
        <f>VLOOKUP($B22,ShipSpeeds!$A$7:$I$378,9,FALSE)</f>
        <v>#N/A</v>
      </c>
      <c r="L22" s="58" t="e">
        <f>VLOOKUP($B22,ShipSpeeds!$A$7:$I$378,2,FALSE)</f>
        <v>#N/A</v>
      </c>
      <c r="M22" s="19">
        <f t="shared" si="3"/>
        <v>0</v>
      </c>
      <c r="N22" s="19">
        <f t="shared" si="3"/>
        <v>0</v>
      </c>
      <c r="O22" s="19">
        <f t="shared" si="4"/>
        <v>0</v>
      </c>
      <c r="P22" s="19">
        <f t="shared" si="4"/>
        <v>0</v>
      </c>
      <c r="Q22" s="19">
        <f t="shared" si="4"/>
        <v>0</v>
      </c>
      <c r="R22" s="19">
        <f t="shared" si="4"/>
        <v>0</v>
      </c>
      <c r="S22" s="19">
        <f t="shared" si="4"/>
        <v>0</v>
      </c>
      <c r="T22" s="58">
        <f t="shared" si="2"/>
        <v>0</v>
      </c>
    </row>
    <row r="23" spans="1:20" s="3" customFormat="1" x14ac:dyDescent="0.25">
      <c r="A23" s="24" t="str">
        <f>Segment2!D49</f>
        <v/>
      </c>
      <c r="B23" s="35">
        <f>Segment2!F49</f>
        <v>4</v>
      </c>
      <c r="C23" s="40">
        <f t="shared" si="1"/>
        <v>0</v>
      </c>
      <c r="D23" s="19" t="e">
        <f>VLOOKUP($B23,ShipSpeeds!$A$7:$I$378,2,FALSE)</f>
        <v>#N/A</v>
      </c>
      <c r="E23" s="19" t="e">
        <f>VLOOKUP($B23,ShipSpeeds!$A$7:$I$378,3,FALSE)</f>
        <v>#N/A</v>
      </c>
      <c r="F23" s="19" t="e">
        <f>VLOOKUP($B23,ShipSpeeds!$A$7:$I$378,4,FALSE)</f>
        <v>#N/A</v>
      </c>
      <c r="G23" s="19" t="e">
        <f>VLOOKUP($B23,ShipSpeeds!$A$7:$I$378,5,FALSE)</f>
        <v>#N/A</v>
      </c>
      <c r="H23" s="19" t="e">
        <f>VLOOKUP($B23,ShipSpeeds!$A$7:$I$378,6,FALSE)</f>
        <v>#N/A</v>
      </c>
      <c r="I23" s="19" t="e">
        <f>VLOOKUP($B23,ShipSpeeds!$A$7:$I$378,7,FALSE)</f>
        <v>#N/A</v>
      </c>
      <c r="J23" s="19" t="e">
        <f>VLOOKUP($B23,ShipSpeeds!$A$7:$I$378,8,FALSE)</f>
        <v>#N/A</v>
      </c>
      <c r="K23" s="19" t="e">
        <f>VLOOKUP($B23,ShipSpeeds!$A$7:$I$378,9,FALSE)</f>
        <v>#N/A</v>
      </c>
      <c r="L23" s="58" t="e">
        <f>VLOOKUP($B23,ShipSpeeds!$A$7:$I$378,2,FALSE)</f>
        <v>#N/A</v>
      </c>
      <c r="M23" s="19">
        <f t="shared" si="3"/>
        <v>0</v>
      </c>
      <c r="N23" s="19">
        <f t="shared" si="3"/>
        <v>0</v>
      </c>
      <c r="O23" s="19">
        <f t="shared" si="4"/>
        <v>0</v>
      </c>
      <c r="P23" s="19">
        <f t="shared" si="4"/>
        <v>0</v>
      </c>
      <c r="Q23" s="19">
        <f t="shared" si="4"/>
        <v>0</v>
      </c>
      <c r="R23" s="19">
        <f t="shared" si="4"/>
        <v>0</v>
      </c>
      <c r="S23" s="19">
        <f t="shared" si="4"/>
        <v>0</v>
      </c>
      <c r="T23" s="58">
        <f t="shared" si="2"/>
        <v>0</v>
      </c>
    </row>
    <row r="24" spans="1:20" s="3" customFormat="1" x14ac:dyDescent="0.25">
      <c r="A24" s="24" t="str">
        <f>Segment2!D50</f>
        <v/>
      </c>
      <c r="B24" s="35">
        <f>Segment2!F50</f>
        <v>4</v>
      </c>
      <c r="C24" s="40">
        <f t="shared" si="1"/>
        <v>0</v>
      </c>
      <c r="D24" s="19" t="e">
        <f>VLOOKUP($B24,ShipSpeeds!$A$7:$I$378,2,FALSE)</f>
        <v>#N/A</v>
      </c>
      <c r="E24" s="19" t="e">
        <f>VLOOKUP($B24,ShipSpeeds!$A$7:$I$378,3,FALSE)</f>
        <v>#N/A</v>
      </c>
      <c r="F24" s="19" t="e">
        <f>VLOOKUP($B24,ShipSpeeds!$A$7:$I$378,4,FALSE)</f>
        <v>#N/A</v>
      </c>
      <c r="G24" s="19" t="e">
        <f>VLOOKUP($B24,ShipSpeeds!$A$7:$I$378,5,FALSE)</f>
        <v>#N/A</v>
      </c>
      <c r="H24" s="19" t="e">
        <f>VLOOKUP($B24,ShipSpeeds!$A$7:$I$378,6,FALSE)</f>
        <v>#N/A</v>
      </c>
      <c r="I24" s="19" t="e">
        <f>VLOOKUP($B24,ShipSpeeds!$A$7:$I$378,7,FALSE)</f>
        <v>#N/A</v>
      </c>
      <c r="J24" s="19" t="e">
        <f>VLOOKUP($B24,ShipSpeeds!$A$7:$I$378,8,FALSE)</f>
        <v>#N/A</v>
      </c>
      <c r="K24" s="19" t="e">
        <f>VLOOKUP($B24,ShipSpeeds!$A$7:$I$378,9,FALSE)</f>
        <v>#N/A</v>
      </c>
      <c r="L24" s="58" t="e">
        <f>VLOOKUP($B24,ShipSpeeds!$A$7:$I$378,2,FALSE)</f>
        <v>#N/A</v>
      </c>
      <c r="M24" s="19">
        <f t="shared" si="3"/>
        <v>0</v>
      </c>
      <c r="N24" s="19">
        <f t="shared" si="3"/>
        <v>0</v>
      </c>
      <c r="O24" s="19">
        <f t="shared" si="4"/>
        <v>0</v>
      </c>
      <c r="P24" s="19">
        <f t="shared" si="4"/>
        <v>0</v>
      </c>
      <c r="Q24" s="19">
        <f t="shared" si="4"/>
        <v>0</v>
      </c>
      <c r="R24" s="19">
        <f t="shared" si="4"/>
        <v>0</v>
      </c>
      <c r="S24" s="19">
        <f t="shared" si="4"/>
        <v>0</v>
      </c>
      <c r="T24" s="58">
        <f t="shared" si="2"/>
        <v>0</v>
      </c>
    </row>
    <row r="25" spans="1:20" s="37" customFormat="1" x14ac:dyDescent="0.25">
      <c r="A25" s="24" t="str">
        <f>Segment2!D51</f>
        <v/>
      </c>
      <c r="B25" s="35">
        <f>Segment2!F51</f>
        <v>4</v>
      </c>
      <c r="C25" s="40">
        <f t="shared" si="1"/>
        <v>0</v>
      </c>
      <c r="D25" s="19" t="e">
        <f>VLOOKUP($B25,ShipSpeeds!$A$7:$I$378,2,FALSE)</f>
        <v>#N/A</v>
      </c>
      <c r="E25" s="19" t="e">
        <f>VLOOKUP($B25,ShipSpeeds!$A$7:$I$378,3,FALSE)</f>
        <v>#N/A</v>
      </c>
      <c r="F25" s="19" t="e">
        <f>VLOOKUP($B25,ShipSpeeds!$A$7:$I$378,4,FALSE)</f>
        <v>#N/A</v>
      </c>
      <c r="G25" s="19" t="e">
        <f>VLOOKUP($B25,ShipSpeeds!$A$7:$I$378,5,FALSE)</f>
        <v>#N/A</v>
      </c>
      <c r="H25" s="19" t="e">
        <f>VLOOKUP($B25,ShipSpeeds!$A$7:$I$378,6,FALSE)</f>
        <v>#N/A</v>
      </c>
      <c r="I25" s="19" t="e">
        <f>VLOOKUP($B25,ShipSpeeds!$A$7:$I$378,7,FALSE)</f>
        <v>#N/A</v>
      </c>
      <c r="J25" s="19" t="e">
        <f>VLOOKUP($B25,ShipSpeeds!$A$7:$I$378,8,FALSE)</f>
        <v>#N/A</v>
      </c>
      <c r="K25" s="19" t="e">
        <f>VLOOKUP($B25,ShipSpeeds!$A$7:$I$378,9,FALSE)</f>
        <v>#N/A</v>
      </c>
      <c r="L25" s="58" t="e">
        <f>VLOOKUP($B25,ShipSpeeds!$A$7:$I$378,2,FALSE)</f>
        <v>#N/A</v>
      </c>
      <c r="M25" s="19">
        <f t="shared" si="3"/>
        <v>0</v>
      </c>
      <c r="N25" s="19">
        <f t="shared" si="3"/>
        <v>0</v>
      </c>
      <c r="O25" s="19">
        <f t="shared" si="4"/>
        <v>0</v>
      </c>
      <c r="P25" s="19">
        <f t="shared" si="4"/>
        <v>0</v>
      </c>
      <c r="Q25" s="19">
        <f t="shared" si="4"/>
        <v>0</v>
      </c>
      <c r="R25" s="19">
        <f t="shared" si="4"/>
        <v>0</v>
      </c>
      <c r="S25" s="19">
        <f t="shared" si="4"/>
        <v>0</v>
      </c>
      <c r="T25" s="58">
        <f t="shared" si="2"/>
        <v>0</v>
      </c>
    </row>
    <row r="26" spans="1:20" s="37" customFormat="1" x14ac:dyDescent="0.25">
      <c r="A26" s="24" t="str">
        <f>Segment2!D52</f>
        <v/>
      </c>
      <c r="B26" s="35">
        <f>Segment2!F52</f>
        <v>4</v>
      </c>
      <c r="C26" s="40">
        <f t="shared" si="1"/>
        <v>0</v>
      </c>
      <c r="D26" s="19" t="e">
        <f>VLOOKUP($B26,ShipSpeeds!$A$7:$I$378,2,FALSE)</f>
        <v>#N/A</v>
      </c>
      <c r="E26" s="19" t="e">
        <f>VLOOKUP($B26,ShipSpeeds!$A$7:$I$378,3,FALSE)</f>
        <v>#N/A</v>
      </c>
      <c r="F26" s="19" t="e">
        <f>VLOOKUP($B26,ShipSpeeds!$A$7:$I$378,4,FALSE)</f>
        <v>#N/A</v>
      </c>
      <c r="G26" s="19" t="e">
        <f>VLOOKUP($B26,ShipSpeeds!$A$7:$I$378,5,FALSE)</f>
        <v>#N/A</v>
      </c>
      <c r="H26" s="19" t="e">
        <f>VLOOKUP($B26,ShipSpeeds!$A$7:$I$378,6,FALSE)</f>
        <v>#N/A</v>
      </c>
      <c r="I26" s="19" t="e">
        <f>VLOOKUP($B26,ShipSpeeds!$A$7:$I$378,7,FALSE)</f>
        <v>#N/A</v>
      </c>
      <c r="J26" s="19" t="e">
        <f>VLOOKUP($B26,ShipSpeeds!$A$7:$I$378,8,FALSE)</f>
        <v>#N/A</v>
      </c>
      <c r="K26" s="19" t="e">
        <f>VLOOKUP($B26,ShipSpeeds!$A$7:$I$378,9,FALSE)</f>
        <v>#N/A</v>
      </c>
      <c r="L26" s="58" t="e">
        <f>VLOOKUP($B26,ShipSpeeds!$A$7:$I$378,2,FALSE)</f>
        <v>#N/A</v>
      </c>
      <c r="M26" s="19">
        <f t="shared" si="3"/>
        <v>0</v>
      </c>
      <c r="N26" s="19">
        <f t="shared" si="3"/>
        <v>0</v>
      </c>
      <c r="O26" s="19">
        <f t="shared" si="4"/>
        <v>0</v>
      </c>
      <c r="P26" s="19">
        <f t="shared" si="4"/>
        <v>0</v>
      </c>
      <c r="Q26" s="19">
        <f t="shared" si="4"/>
        <v>0</v>
      </c>
      <c r="R26" s="19">
        <f t="shared" si="4"/>
        <v>0</v>
      </c>
      <c r="S26" s="19">
        <f t="shared" si="4"/>
        <v>0</v>
      </c>
      <c r="T26" s="58">
        <f t="shared" si="2"/>
        <v>0</v>
      </c>
    </row>
    <row r="27" spans="1:20" s="3" customFormat="1" x14ac:dyDescent="0.25">
      <c r="A27" s="24" t="str">
        <f>Segment2!D53</f>
        <v/>
      </c>
      <c r="B27" s="35">
        <f>Segment2!F53</f>
        <v>4</v>
      </c>
      <c r="C27" s="40">
        <f t="shared" si="1"/>
        <v>0</v>
      </c>
      <c r="D27" s="19" t="e">
        <f>VLOOKUP($B27,ShipSpeeds!$A$7:$I$378,2,FALSE)</f>
        <v>#N/A</v>
      </c>
      <c r="E27" s="19" t="e">
        <f>VLOOKUP($B27,ShipSpeeds!$A$7:$I$378,3,FALSE)</f>
        <v>#N/A</v>
      </c>
      <c r="F27" s="19" t="e">
        <f>VLOOKUP($B27,ShipSpeeds!$A$7:$I$378,4,FALSE)</f>
        <v>#N/A</v>
      </c>
      <c r="G27" s="19" t="e">
        <f>VLOOKUP($B27,ShipSpeeds!$A$7:$I$378,5,FALSE)</f>
        <v>#N/A</v>
      </c>
      <c r="H27" s="19" t="e">
        <f>VLOOKUP($B27,ShipSpeeds!$A$7:$I$378,6,FALSE)</f>
        <v>#N/A</v>
      </c>
      <c r="I27" s="19" t="e">
        <f>VLOOKUP($B27,ShipSpeeds!$A$7:$I$378,7,FALSE)</f>
        <v>#N/A</v>
      </c>
      <c r="J27" s="19" t="e">
        <f>VLOOKUP($B27,ShipSpeeds!$A$7:$I$378,8,FALSE)</f>
        <v>#N/A</v>
      </c>
      <c r="K27" s="19" t="e">
        <f>VLOOKUP($B27,ShipSpeeds!$A$7:$I$378,9,FALSE)</f>
        <v>#N/A</v>
      </c>
      <c r="L27" s="58" t="e">
        <f>VLOOKUP($B27,ShipSpeeds!$A$7:$I$378,2,FALSE)</f>
        <v>#N/A</v>
      </c>
      <c r="M27" s="19">
        <f t="shared" si="3"/>
        <v>0</v>
      </c>
      <c r="N27" s="19">
        <f t="shared" si="3"/>
        <v>0</v>
      </c>
      <c r="O27" s="19">
        <f t="shared" si="4"/>
        <v>0</v>
      </c>
      <c r="P27" s="19">
        <f t="shared" si="4"/>
        <v>0</v>
      </c>
      <c r="Q27" s="19">
        <f t="shared" si="4"/>
        <v>0</v>
      </c>
      <c r="R27" s="19">
        <f t="shared" si="4"/>
        <v>0</v>
      </c>
      <c r="S27" s="19">
        <f t="shared" si="4"/>
        <v>0</v>
      </c>
      <c r="T27" s="58">
        <f t="shared" si="2"/>
        <v>0</v>
      </c>
    </row>
    <row r="28" spans="1:20" s="3" customFormat="1" x14ac:dyDescent="0.25">
      <c r="A28" s="24" t="str">
        <f>Segment2!D54</f>
        <v/>
      </c>
      <c r="B28" s="35">
        <f>Segment2!F54</f>
        <v>4</v>
      </c>
      <c r="C28" s="40">
        <f t="shared" si="1"/>
        <v>0</v>
      </c>
      <c r="D28" s="19" t="e">
        <f>VLOOKUP($B28,ShipSpeeds!$A$7:$I$378,2,FALSE)</f>
        <v>#N/A</v>
      </c>
      <c r="E28" s="19" t="e">
        <f>VLOOKUP($B28,ShipSpeeds!$A$7:$I$378,3,FALSE)</f>
        <v>#N/A</v>
      </c>
      <c r="F28" s="19" t="e">
        <f>VLOOKUP($B28,ShipSpeeds!$A$7:$I$378,4,FALSE)</f>
        <v>#N/A</v>
      </c>
      <c r="G28" s="19" t="e">
        <f>VLOOKUP($B28,ShipSpeeds!$A$7:$I$378,5,FALSE)</f>
        <v>#N/A</v>
      </c>
      <c r="H28" s="19" t="e">
        <f>VLOOKUP($B28,ShipSpeeds!$A$7:$I$378,6,FALSE)</f>
        <v>#N/A</v>
      </c>
      <c r="I28" s="19" t="e">
        <f>VLOOKUP($B28,ShipSpeeds!$A$7:$I$378,7,FALSE)</f>
        <v>#N/A</v>
      </c>
      <c r="J28" s="19" t="e">
        <f>VLOOKUP($B28,ShipSpeeds!$A$7:$I$378,8,FALSE)</f>
        <v>#N/A</v>
      </c>
      <c r="K28" s="19" t="e">
        <f>VLOOKUP($B28,ShipSpeeds!$A$7:$I$378,9,FALSE)</f>
        <v>#N/A</v>
      </c>
      <c r="L28" s="58" t="e">
        <f>VLOOKUP($B28,ShipSpeeds!$A$7:$I$378,2,FALSE)</f>
        <v>#N/A</v>
      </c>
      <c r="M28" s="19">
        <f t="shared" si="3"/>
        <v>0</v>
      </c>
      <c r="N28" s="19">
        <f t="shared" si="3"/>
        <v>0</v>
      </c>
      <c r="O28" s="19">
        <f t="shared" si="4"/>
        <v>0</v>
      </c>
      <c r="P28" s="19">
        <f t="shared" si="4"/>
        <v>0</v>
      </c>
      <c r="Q28" s="19">
        <f t="shared" si="4"/>
        <v>0</v>
      </c>
      <c r="R28" s="19">
        <f t="shared" si="4"/>
        <v>0</v>
      </c>
      <c r="S28" s="19">
        <f t="shared" si="4"/>
        <v>0</v>
      </c>
      <c r="T28" s="58">
        <f t="shared" si="2"/>
        <v>0</v>
      </c>
    </row>
    <row r="29" spans="1:20" s="3" customFormat="1" x14ac:dyDescent="0.25">
      <c r="A29" s="24" t="str">
        <f>Segment2!D55</f>
        <v/>
      </c>
      <c r="B29" s="35">
        <f>Segment2!F55</f>
        <v>4</v>
      </c>
      <c r="C29" s="40">
        <f t="shared" si="1"/>
        <v>0</v>
      </c>
      <c r="D29" s="19" t="e">
        <f>VLOOKUP($B29,ShipSpeeds!$A$7:$I$378,2,FALSE)</f>
        <v>#N/A</v>
      </c>
      <c r="E29" s="19" t="e">
        <f>VLOOKUP($B29,ShipSpeeds!$A$7:$I$378,3,FALSE)</f>
        <v>#N/A</v>
      </c>
      <c r="F29" s="19" t="e">
        <f>VLOOKUP($B29,ShipSpeeds!$A$7:$I$378,4,FALSE)</f>
        <v>#N/A</v>
      </c>
      <c r="G29" s="19" t="e">
        <f>VLOOKUP($B29,ShipSpeeds!$A$7:$I$378,5,FALSE)</f>
        <v>#N/A</v>
      </c>
      <c r="H29" s="19" t="e">
        <f>VLOOKUP($B29,ShipSpeeds!$A$7:$I$378,6,FALSE)</f>
        <v>#N/A</v>
      </c>
      <c r="I29" s="19" t="e">
        <f>VLOOKUP($B29,ShipSpeeds!$A$7:$I$378,7,FALSE)</f>
        <v>#N/A</v>
      </c>
      <c r="J29" s="19" t="e">
        <f>VLOOKUP($B29,ShipSpeeds!$A$7:$I$378,8,FALSE)</f>
        <v>#N/A</v>
      </c>
      <c r="K29" s="19" t="e">
        <f>VLOOKUP($B29,ShipSpeeds!$A$7:$I$378,9,FALSE)</f>
        <v>#N/A</v>
      </c>
      <c r="L29" s="58" t="e">
        <f>VLOOKUP($B29,ShipSpeeds!$A$7:$I$378,2,FALSE)</f>
        <v>#N/A</v>
      </c>
      <c r="M29" s="19">
        <f t="shared" si="3"/>
        <v>0</v>
      </c>
      <c r="N29" s="19">
        <f t="shared" si="3"/>
        <v>0</v>
      </c>
      <c r="O29" s="19">
        <f t="shared" si="4"/>
        <v>0</v>
      </c>
      <c r="P29" s="19">
        <f t="shared" si="4"/>
        <v>0</v>
      </c>
      <c r="Q29" s="19">
        <f t="shared" si="4"/>
        <v>0</v>
      </c>
      <c r="R29" s="19">
        <f t="shared" si="4"/>
        <v>0</v>
      </c>
      <c r="S29" s="19">
        <f t="shared" si="4"/>
        <v>0</v>
      </c>
      <c r="T29" s="58">
        <f t="shared" si="2"/>
        <v>0</v>
      </c>
    </row>
    <row r="30" spans="1:20" s="3" customFormat="1" x14ac:dyDescent="0.25">
      <c r="A30" s="24" t="str">
        <f>Segment2!D56</f>
        <v/>
      </c>
      <c r="B30" s="35">
        <f>Segment2!F56</f>
        <v>4</v>
      </c>
      <c r="C30" s="40">
        <f t="shared" si="1"/>
        <v>0</v>
      </c>
      <c r="D30" s="19" t="e">
        <f>VLOOKUP($B30,ShipSpeeds!$A$7:$I$378,2,FALSE)</f>
        <v>#N/A</v>
      </c>
      <c r="E30" s="19" t="e">
        <f>VLOOKUP($B30,ShipSpeeds!$A$7:$I$378,3,FALSE)</f>
        <v>#N/A</v>
      </c>
      <c r="F30" s="19" t="e">
        <f>VLOOKUP($B30,ShipSpeeds!$A$7:$I$378,4,FALSE)</f>
        <v>#N/A</v>
      </c>
      <c r="G30" s="19" t="e">
        <f>VLOOKUP($B30,ShipSpeeds!$A$7:$I$378,5,FALSE)</f>
        <v>#N/A</v>
      </c>
      <c r="H30" s="19" t="e">
        <f>VLOOKUP($B30,ShipSpeeds!$A$7:$I$378,6,FALSE)</f>
        <v>#N/A</v>
      </c>
      <c r="I30" s="19" t="e">
        <f>VLOOKUP($B30,ShipSpeeds!$A$7:$I$378,7,FALSE)</f>
        <v>#N/A</v>
      </c>
      <c r="J30" s="19" t="e">
        <f>VLOOKUP($B30,ShipSpeeds!$A$7:$I$378,8,FALSE)</f>
        <v>#N/A</v>
      </c>
      <c r="K30" s="19" t="e">
        <f>VLOOKUP($B30,ShipSpeeds!$A$7:$I$378,9,FALSE)</f>
        <v>#N/A</v>
      </c>
      <c r="L30" s="58" t="e">
        <f>VLOOKUP($B30,ShipSpeeds!$A$7:$I$378,2,FALSE)</f>
        <v>#N/A</v>
      </c>
      <c r="M30" s="19">
        <f t="shared" si="3"/>
        <v>0</v>
      </c>
      <c r="N30" s="19">
        <f t="shared" si="3"/>
        <v>0</v>
      </c>
      <c r="O30" s="19">
        <f t="shared" si="4"/>
        <v>0</v>
      </c>
      <c r="P30" s="19">
        <f t="shared" si="4"/>
        <v>0</v>
      </c>
      <c r="Q30" s="19">
        <f t="shared" si="4"/>
        <v>0</v>
      </c>
      <c r="R30" s="19">
        <f t="shared" si="4"/>
        <v>0</v>
      </c>
      <c r="S30" s="19">
        <f t="shared" si="4"/>
        <v>0</v>
      </c>
      <c r="T30" s="58">
        <f t="shared" si="2"/>
        <v>0</v>
      </c>
    </row>
    <row r="31" spans="1:20" s="3" customFormat="1" x14ac:dyDescent="0.25">
      <c r="A31" s="24" t="str">
        <f>Segment2!D57</f>
        <v/>
      </c>
      <c r="B31" s="35">
        <f>Segment2!F57</f>
        <v>4</v>
      </c>
      <c r="C31" s="40">
        <f t="shared" si="1"/>
        <v>0</v>
      </c>
      <c r="D31" s="19" t="e">
        <f>VLOOKUP($B31,ShipSpeeds!$A$7:$I$378,2,FALSE)</f>
        <v>#N/A</v>
      </c>
      <c r="E31" s="19" t="e">
        <f>VLOOKUP($B31,ShipSpeeds!$A$7:$I$378,3,FALSE)</f>
        <v>#N/A</v>
      </c>
      <c r="F31" s="19" t="e">
        <f>VLOOKUP($B31,ShipSpeeds!$A$7:$I$378,4,FALSE)</f>
        <v>#N/A</v>
      </c>
      <c r="G31" s="19" t="e">
        <f>VLOOKUP($B31,ShipSpeeds!$A$7:$I$378,5,FALSE)</f>
        <v>#N/A</v>
      </c>
      <c r="H31" s="19" t="e">
        <f>VLOOKUP($B31,ShipSpeeds!$A$7:$I$378,6,FALSE)</f>
        <v>#N/A</v>
      </c>
      <c r="I31" s="19" t="e">
        <f>VLOOKUP($B31,ShipSpeeds!$A$7:$I$378,7,FALSE)</f>
        <v>#N/A</v>
      </c>
      <c r="J31" s="19" t="e">
        <f>VLOOKUP($B31,ShipSpeeds!$A$7:$I$378,8,FALSE)</f>
        <v>#N/A</v>
      </c>
      <c r="K31" s="19" t="e">
        <f>VLOOKUP($B31,ShipSpeeds!$A$7:$I$378,9,FALSE)</f>
        <v>#N/A</v>
      </c>
      <c r="L31" s="58" t="e">
        <f>VLOOKUP($B31,ShipSpeeds!$A$7:$I$378,2,FALSE)</f>
        <v>#N/A</v>
      </c>
      <c r="M31" s="19">
        <f t="shared" si="3"/>
        <v>0</v>
      </c>
      <c r="N31" s="19">
        <f t="shared" si="3"/>
        <v>0</v>
      </c>
      <c r="O31" s="19">
        <f t="shared" si="4"/>
        <v>0</v>
      </c>
      <c r="P31" s="19">
        <f t="shared" si="4"/>
        <v>0</v>
      </c>
      <c r="Q31" s="19">
        <f t="shared" si="4"/>
        <v>0</v>
      </c>
      <c r="R31" s="19">
        <f t="shared" si="4"/>
        <v>0</v>
      </c>
      <c r="S31" s="19">
        <f t="shared" si="4"/>
        <v>0</v>
      </c>
      <c r="T31" s="58">
        <f t="shared" si="2"/>
        <v>0</v>
      </c>
    </row>
    <row r="32" spans="1:20" s="3" customFormat="1" x14ac:dyDescent="0.25">
      <c r="A32" s="24" t="str">
        <f>Segment2!D58</f>
        <v/>
      </c>
      <c r="B32" s="35">
        <f>Segment2!F58</f>
        <v>4</v>
      </c>
      <c r="C32" s="40">
        <f t="shared" si="1"/>
        <v>0</v>
      </c>
      <c r="D32" s="19" t="e">
        <f>VLOOKUP($B32,ShipSpeeds!$A$7:$I$378,2,FALSE)</f>
        <v>#N/A</v>
      </c>
      <c r="E32" s="19" t="e">
        <f>VLOOKUP($B32,ShipSpeeds!$A$7:$I$378,3,FALSE)</f>
        <v>#N/A</v>
      </c>
      <c r="F32" s="19" t="e">
        <f>VLOOKUP($B32,ShipSpeeds!$A$7:$I$378,4,FALSE)</f>
        <v>#N/A</v>
      </c>
      <c r="G32" s="19" t="e">
        <f>VLOOKUP($B32,ShipSpeeds!$A$7:$I$378,5,FALSE)</f>
        <v>#N/A</v>
      </c>
      <c r="H32" s="19" t="e">
        <f>VLOOKUP($B32,ShipSpeeds!$A$7:$I$378,6,FALSE)</f>
        <v>#N/A</v>
      </c>
      <c r="I32" s="19" t="e">
        <f>VLOOKUP($B32,ShipSpeeds!$A$7:$I$378,7,FALSE)</f>
        <v>#N/A</v>
      </c>
      <c r="J32" s="19" t="e">
        <f>VLOOKUP($B32,ShipSpeeds!$A$7:$I$378,8,FALSE)</f>
        <v>#N/A</v>
      </c>
      <c r="K32" s="19" t="e">
        <f>VLOOKUP($B32,ShipSpeeds!$A$7:$I$378,9,FALSE)</f>
        <v>#N/A</v>
      </c>
      <c r="L32" s="58" t="e">
        <f>VLOOKUP($B32,ShipSpeeds!$A$7:$I$378,2,FALSE)</f>
        <v>#N/A</v>
      </c>
      <c r="M32" s="19">
        <f t="shared" si="3"/>
        <v>0</v>
      </c>
      <c r="N32" s="19">
        <f t="shared" si="3"/>
        <v>0</v>
      </c>
      <c r="O32" s="19">
        <f t="shared" si="4"/>
        <v>0</v>
      </c>
      <c r="P32" s="19">
        <f t="shared" si="4"/>
        <v>0</v>
      </c>
      <c r="Q32" s="19">
        <f t="shared" si="4"/>
        <v>0</v>
      </c>
      <c r="R32" s="19">
        <f t="shared" si="4"/>
        <v>0</v>
      </c>
      <c r="S32" s="19">
        <f t="shared" si="4"/>
        <v>0</v>
      </c>
      <c r="T32" s="58">
        <f t="shared" si="2"/>
        <v>0</v>
      </c>
    </row>
    <row r="33" spans="1:20" s="3" customFormat="1" x14ac:dyDescent="0.25">
      <c r="A33" s="24" t="str">
        <f>Segment2!D59</f>
        <v/>
      </c>
      <c r="B33" s="35">
        <f>Segment2!F59</f>
        <v>4</v>
      </c>
      <c r="C33" s="40">
        <f t="shared" si="1"/>
        <v>0</v>
      </c>
      <c r="D33" s="19" t="e">
        <f>VLOOKUP($B33,ShipSpeeds!$A$7:$I$378,2,FALSE)</f>
        <v>#N/A</v>
      </c>
      <c r="E33" s="19" t="e">
        <f>VLOOKUP($B33,ShipSpeeds!$A$7:$I$378,3,FALSE)</f>
        <v>#N/A</v>
      </c>
      <c r="F33" s="19" t="e">
        <f>VLOOKUP($B33,ShipSpeeds!$A$7:$I$378,4,FALSE)</f>
        <v>#N/A</v>
      </c>
      <c r="G33" s="19" t="e">
        <f>VLOOKUP($B33,ShipSpeeds!$A$7:$I$378,5,FALSE)</f>
        <v>#N/A</v>
      </c>
      <c r="H33" s="19" t="e">
        <f>VLOOKUP($B33,ShipSpeeds!$A$7:$I$378,6,FALSE)</f>
        <v>#N/A</v>
      </c>
      <c r="I33" s="19" t="e">
        <f>VLOOKUP($B33,ShipSpeeds!$A$7:$I$378,7,FALSE)</f>
        <v>#N/A</v>
      </c>
      <c r="J33" s="19" t="e">
        <f>VLOOKUP($B33,ShipSpeeds!$A$7:$I$378,8,FALSE)</f>
        <v>#N/A</v>
      </c>
      <c r="K33" s="19" t="e">
        <f>VLOOKUP($B33,ShipSpeeds!$A$7:$I$378,9,FALSE)</f>
        <v>#N/A</v>
      </c>
      <c r="L33" s="58" t="e">
        <f>VLOOKUP($B33,ShipSpeeds!$A$7:$I$378,2,FALSE)</f>
        <v>#N/A</v>
      </c>
      <c r="M33" s="19">
        <f t="shared" si="3"/>
        <v>0</v>
      </c>
      <c r="N33" s="19">
        <f t="shared" si="3"/>
        <v>0</v>
      </c>
      <c r="O33" s="19">
        <f t="shared" si="4"/>
        <v>0</v>
      </c>
      <c r="P33" s="19">
        <f t="shared" si="4"/>
        <v>0</v>
      </c>
      <c r="Q33" s="19">
        <f t="shared" si="4"/>
        <v>0</v>
      </c>
      <c r="R33" s="19">
        <f t="shared" si="4"/>
        <v>0</v>
      </c>
      <c r="S33" s="19">
        <f t="shared" si="4"/>
        <v>0</v>
      </c>
      <c r="T33" s="58">
        <f t="shared" si="2"/>
        <v>0</v>
      </c>
    </row>
    <row r="34" spans="1:20" s="3" customFormat="1" x14ac:dyDescent="0.25">
      <c r="A34" s="24" t="str">
        <f>Segment2!D60</f>
        <v/>
      </c>
      <c r="B34" s="35">
        <f>Segment2!F60</f>
        <v>4</v>
      </c>
      <c r="C34" s="40">
        <f t="shared" si="1"/>
        <v>0</v>
      </c>
      <c r="D34" s="19" t="e">
        <f>VLOOKUP($B34,ShipSpeeds!$A$7:$I$378,2,FALSE)</f>
        <v>#N/A</v>
      </c>
      <c r="E34" s="19" t="e">
        <f>VLOOKUP($B34,ShipSpeeds!$A$7:$I$378,3,FALSE)</f>
        <v>#N/A</v>
      </c>
      <c r="F34" s="19" t="e">
        <f>VLOOKUP($B34,ShipSpeeds!$A$7:$I$378,4,FALSE)</f>
        <v>#N/A</v>
      </c>
      <c r="G34" s="19" t="e">
        <f>VLOOKUP($B34,ShipSpeeds!$A$7:$I$378,5,FALSE)</f>
        <v>#N/A</v>
      </c>
      <c r="H34" s="19" t="e">
        <f>VLOOKUP($B34,ShipSpeeds!$A$7:$I$378,6,FALSE)</f>
        <v>#N/A</v>
      </c>
      <c r="I34" s="19" t="e">
        <f>VLOOKUP($B34,ShipSpeeds!$A$7:$I$378,7,FALSE)</f>
        <v>#N/A</v>
      </c>
      <c r="J34" s="19" t="e">
        <f>VLOOKUP($B34,ShipSpeeds!$A$7:$I$378,8,FALSE)</f>
        <v>#N/A</v>
      </c>
      <c r="K34" s="19" t="e">
        <f>VLOOKUP($B34,ShipSpeeds!$A$7:$I$378,9,FALSE)</f>
        <v>#N/A</v>
      </c>
      <c r="L34" s="58" t="e">
        <f>VLOOKUP($B34,ShipSpeeds!$A$7:$I$378,2,FALSE)</f>
        <v>#N/A</v>
      </c>
      <c r="M34" s="19">
        <f t="shared" si="3"/>
        <v>0</v>
      </c>
      <c r="N34" s="19">
        <f t="shared" si="3"/>
        <v>0</v>
      </c>
      <c r="O34" s="19">
        <f t="shared" si="4"/>
        <v>0</v>
      </c>
      <c r="P34" s="19">
        <f t="shared" si="4"/>
        <v>0</v>
      </c>
      <c r="Q34" s="19">
        <f t="shared" si="4"/>
        <v>0</v>
      </c>
      <c r="R34" s="19">
        <f t="shared" si="4"/>
        <v>0</v>
      </c>
      <c r="S34" s="19">
        <f t="shared" si="4"/>
        <v>0</v>
      </c>
      <c r="T34" s="58">
        <f t="shared" si="2"/>
        <v>0</v>
      </c>
    </row>
    <row r="35" spans="1:20" s="3" customFormat="1" x14ac:dyDescent="0.25">
      <c r="A35" s="24" t="str">
        <f>Segment2!D61</f>
        <v/>
      </c>
      <c r="B35" s="35">
        <f>Segment2!F61</f>
        <v>4</v>
      </c>
      <c r="C35" s="40">
        <f t="shared" si="1"/>
        <v>0</v>
      </c>
      <c r="D35" s="19" t="e">
        <f>VLOOKUP($B35,ShipSpeeds!$A$7:$I$378,2,FALSE)</f>
        <v>#N/A</v>
      </c>
      <c r="E35" s="19" t="e">
        <f>VLOOKUP($B35,ShipSpeeds!$A$7:$I$378,3,FALSE)</f>
        <v>#N/A</v>
      </c>
      <c r="F35" s="19" t="e">
        <f>VLOOKUP($B35,ShipSpeeds!$A$7:$I$378,4,FALSE)</f>
        <v>#N/A</v>
      </c>
      <c r="G35" s="19" t="e">
        <f>VLOOKUP($B35,ShipSpeeds!$A$7:$I$378,5,FALSE)</f>
        <v>#N/A</v>
      </c>
      <c r="H35" s="19" t="e">
        <f>VLOOKUP($B35,ShipSpeeds!$A$7:$I$378,6,FALSE)</f>
        <v>#N/A</v>
      </c>
      <c r="I35" s="19" t="e">
        <f>VLOOKUP($B35,ShipSpeeds!$A$7:$I$378,7,FALSE)</f>
        <v>#N/A</v>
      </c>
      <c r="J35" s="19" t="e">
        <f>VLOOKUP($B35,ShipSpeeds!$A$7:$I$378,8,FALSE)</f>
        <v>#N/A</v>
      </c>
      <c r="K35" s="19" t="e">
        <f>VLOOKUP($B35,ShipSpeeds!$A$7:$I$378,9,FALSE)</f>
        <v>#N/A</v>
      </c>
      <c r="L35" s="58" t="e">
        <f>VLOOKUP($B35,ShipSpeeds!$A$7:$I$378,2,FALSE)</f>
        <v>#N/A</v>
      </c>
      <c r="M35" s="19">
        <f t="shared" si="3"/>
        <v>0</v>
      </c>
      <c r="N35" s="19">
        <f t="shared" si="3"/>
        <v>0</v>
      </c>
      <c r="O35" s="19">
        <f t="shared" si="4"/>
        <v>0</v>
      </c>
      <c r="P35" s="19">
        <f t="shared" si="4"/>
        <v>0</v>
      </c>
      <c r="Q35" s="19">
        <f t="shared" si="4"/>
        <v>0</v>
      </c>
      <c r="R35" s="19">
        <f t="shared" si="4"/>
        <v>0</v>
      </c>
      <c r="S35" s="19">
        <f t="shared" si="4"/>
        <v>0</v>
      </c>
      <c r="T35" s="58">
        <f t="shared" si="2"/>
        <v>0</v>
      </c>
    </row>
    <row r="36" spans="1:20" s="3" customFormat="1" x14ac:dyDescent="0.25">
      <c r="A36" s="24" t="str">
        <f>Segment2!D62</f>
        <v/>
      </c>
      <c r="B36" s="35">
        <f>Segment2!F62</f>
        <v>4</v>
      </c>
      <c r="C36" s="40">
        <f t="shared" si="1"/>
        <v>0</v>
      </c>
      <c r="D36" s="19" t="e">
        <f>VLOOKUP($B36,ShipSpeeds!$A$7:$I$378,2,FALSE)</f>
        <v>#N/A</v>
      </c>
      <c r="E36" s="19" t="e">
        <f>VLOOKUP($B36,ShipSpeeds!$A$7:$I$378,3,FALSE)</f>
        <v>#N/A</v>
      </c>
      <c r="F36" s="19" t="e">
        <f>VLOOKUP($B36,ShipSpeeds!$A$7:$I$378,4,FALSE)</f>
        <v>#N/A</v>
      </c>
      <c r="G36" s="19" t="e">
        <f>VLOOKUP($B36,ShipSpeeds!$A$7:$I$378,5,FALSE)</f>
        <v>#N/A</v>
      </c>
      <c r="H36" s="19" t="e">
        <f>VLOOKUP($B36,ShipSpeeds!$A$7:$I$378,6,FALSE)</f>
        <v>#N/A</v>
      </c>
      <c r="I36" s="19" t="e">
        <f>VLOOKUP($B36,ShipSpeeds!$A$7:$I$378,7,FALSE)</f>
        <v>#N/A</v>
      </c>
      <c r="J36" s="19" t="e">
        <f>VLOOKUP($B36,ShipSpeeds!$A$7:$I$378,8,FALSE)</f>
        <v>#N/A</v>
      </c>
      <c r="K36" s="19" t="e">
        <f>VLOOKUP($B36,ShipSpeeds!$A$7:$I$378,9,FALSE)</f>
        <v>#N/A</v>
      </c>
      <c r="L36" s="58" t="e">
        <f>VLOOKUP($B36,ShipSpeeds!$A$7:$I$378,2,FALSE)</f>
        <v>#N/A</v>
      </c>
      <c r="M36" s="19">
        <f t="shared" si="3"/>
        <v>0</v>
      </c>
      <c r="N36" s="19">
        <f t="shared" si="3"/>
        <v>0</v>
      </c>
      <c r="O36" s="19">
        <f t="shared" si="4"/>
        <v>0</v>
      </c>
      <c r="P36" s="19">
        <f t="shared" si="4"/>
        <v>0</v>
      </c>
      <c r="Q36" s="19">
        <f t="shared" si="4"/>
        <v>0</v>
      </c>
      <c r="R36" s="19">
        <f t="shared" si="4"/>
        <v>0</v>
      </c>
      <c r="S36" s="19">
        <f t="shared" si="4"/>
        <v>0</v>
      </c>
      <c r="T36" s="58">
        <f t="shared" si="2"/>
        <v>0</v>
      </c>
    </row>
    <row r="37" spans="1:20" s="3" customFormat="1" x14ac:dyDescent="0.25">
      <c r="A37" s="24" t="str">
        <f>Segment2!D63</f>
        <v/>
      </c>
      <c r="B37" s="35">
        <f>Segment2!F63</f>
        <v>4</v>
      </c>
      <c r="C37" s="40">
        <f t="shared" si="1"/>
        <v>0</v>
      </c>
      <c r="D37" s="19" t="e">
        <f>VLOOKUP($B37,ShipSpeeds!$A$7:$I$378,2,FALSE)</f>
        <v>#N/A</v>
      </c>
      <c r="E37" s="19" t="e">
        <f>VLOOKUP($B37,ShipSpeeds!$A$7:$I$378,3,FALSE)</f>
        <v>#N/A</v>
      </c>
      <c r="F37" s="19" t="e">
        <f>VLOOKUP($B37,ShipSpeeds!$A$7:$I$378,4,FALSE)</f>
        <v>#N/A</v>
      </c>
      <c r="G37" s="19" t="e">
        <f>VLOOKUP($B37,ShipSpeeds!$A$7:$I$378,5,FALSE)</f>
        <v>#N/A</v>
      </c>
      <c r="H37" s="19" t="e">
        <f>VLOOKUP($B37,ShipSpeeds!$A$7:$I$378,6,FALSE)</f>
        <v>#N/A</v>
      </c>
      <c r="I37" s="19" t="e">
        <f>VLOOKUP($B37,ShipSpeeds!$A$7:$I$378,7,FALSE)</f>
        <v>#N/A</v>
      </c>
      <c r="J37" s="19" t="e">
        <f>VLOOKUP($B37,ShipSpeeds!$A$7:$I$378,8,FALSE)</f>
        <v>#N/A</v>
      </c>
      <c r="K37" s="19" t="e">
        <f>VLOOKUP($B37,ShipSpeeds!$A$7:$I$378,9,FALSE)</f>
        <v>#N/A</v>
      </c>
      <c r="L37" s="58" t="e">
        <f>VLOOKUP($B37,ShipSpeeds!$A$7:$I$378,2,FALSE)</f>
        <v>#N/A</v>
      </c>
      <c r="M37" s="19">
        <f t="shared" si="3"/>
        <v>0</v>
      </c>
      <c r="N37" s="19">
        <f t="shared" si="3"/>
        <v>0</v>
      </c>
      <c r="O37" s="19">
        <f t="shared" si="4"/>
        <v>0</v>
      </c>
      <c r="P37" s="19">
        <f t="shared" si="4"/>
        <v>0</v>
      </c>
      <c r="Q37" s="19">
        <f t="shared" si="4"/>
        <v>0</v>
      </c>
      <c r="R37" s="19">
        <f t="shared" si="4"/>
        <v>0</v>
      </c>
      <c r="S37" s="19">
        <f t="shared" si="4"/>
        <v>0</v>
      </c>
      <c r="T37" s="58">
        <f t="shared" si="2"/>
        <v>0</v>
      </c>
    </row>
    <row r="38" spans="1:20" s="3" customFormat="1" x14ac:dyDescent="0.25">
      <c r="A38" s="24" t="str">
        <f>Segment2!D64</f>
        <v/>
      </c>
      <c r="B38" s="35">
        <f>Segment2!F64</f>
        <v>4</v>
      </c>
      <c r="C38" s="40">
        <f t="shared" si="1"/>
        <v>0</v>
      </c>
      <c r="D38" s="19" t="e">
        <f>VLOOKUP($B38,ShipSpeeds!$A$7:$I$378,2,FALSE)</f>
        <v>#N/A</v>
      </c>
      <c r="E38" s="19" t="e">
        <f>VLOOKUP($B38,ShipSpeeds!$A$7:$I$378,3,FALSE)</f>
        <v>#N/A</v>
      </c>
      <c r="F38" s="19" t="e">
        <f>VLOOKUP($B38,ShipSpeeds!$A$7:$I$378,4,FALSE)</f>
        <v>#N/A</v>
      </c>
      <c r="G38" s="19" t="e">
        <f>VLOOKUP($B38,ShipSpeeds!$A$7:$I$378,5,FALSE)</f>
        <v>#N/A</v>
      </c>
      <c r="H38" s="19" t="e">
        <f>VLOOKUP($B38,ShipSpeeds!$A$7:$I$378,6,FALSE)</f>
        <v>#N/A</v>
      </c>
      <c r="I38" s="19" t="e">
        <f>VLOOKUP($B38,ShipSpeeds!$A$7:$I$378,7,FALSE)</f>
        <v>#N/A</v>
      </c>
      <c r="J38" s="19" t="e">
        <f>VLOOKUP($B38,ShipSpeeds!$A$7:$I$378,8,FALSE)</f>
        <v>#N/A</v>
      </c>
      <c r="K38" s="19" t="e">
        <f>VLOOKUP($B38,ShipSpeeds!$A$7:$I$378,9,FALSE)</f>
        <v>#N/A</v>
      </c>
      <c r="L38" s="58" t="e">
        <f>VLOOKUP($B38,ShipSpeeds!$A$7:$I$378,2,FALSE)</f>
        <v>#N/A</v>
      </c>
      <c r="M38" s="19">
        <f t="shared" si="3"/>
        <v>0</v>
      </c>
      <c r="N38" s="19">
        <f t="shared" si="3"/>
        <v>0</v>
      </c>
      <c r="O38" s="19">
        <f t="shared" si="4"/>
        <v>0</v>
      </c>
      <c r="P38" s="19">
        <f t="shared" si="4"/>
        <v>0</v>
      </c>
      <c r="Q38" s="19">
        <f t="shared" si="4"/>
        <v>0</v>
      </c>
      <c r="R38" s="19">
        <f t="shared" si="4"/>
        <v>0</v>
      </c>
      <c r="S38" s="19">
        <f t="shared" si="4"/>
        <v>0</v>
      </c>
      <c r="T38" s="58">
        <f t="shared" si="2"/>
        <v>0</v>
      </c>
    </row>
    <row r="39" spans="1:20" s="3" customFormat="1" x14ac:dyDescent="0.25">
      <c r="A39" s="24" t="str">
        <f>Segment2!D65</f>
        <v/>
      </c>
      <c r="B39" s="35">
        <f>Segment2!F65</f>
        <v>4</v>
      </c>
      <c r="C39" s="40">
        <f t="shared" si="1"/>
        <v>0</v>
      </c>
      <c r="D39" s="19" t="e">
        <f>VLOOKUP($B39,ShipSpeeds!$A$7:$I$378,2,FALSE)</f>
        <v>#N/A</v>
      </c>
      <c r="E39" s="19" t="e">
        <f>VLOOKUP($B39,ShipSpeeds!$A$7:$I$378,3,FALSE)</f>
        <v>#N/A</v>
      </c>
      <c r="F39" s="19" t="e">
        <f>VLOOKUP($B39,ShipSpeeds!$A$7:$I$378,4,FALSE)</f>
        <v>#N/A</v>
      </c>
      <c r="G39" s="19" t="e">
        <f>VLOOKUP($B39,ShipSpeeds!$A$7:$I$378,5,FALSE)</f>
        <v>#N/A</v>
      </c>
      <c r="H39" s="19" t="e">
        <f>VLOOKUP($B39,ShipSpeeds!$A$7:$I$378,6,FALSE)</f>
        <v>#N/A</v>
      </c>
      <c r="I39" s="19" t="e">
        <f>VLOOKUP($B39,ShipSpeeds!$A$7:$I$378,7,FALSE)</f>
        <v>#N/A</v>
      </c>
      <c r="J39" s="19" t="e">
        <f>VLOOKUP($B39,ShipSpeeds!$A$7:$I$378,8,FALSE)</f>
        <v>#N/A</v>
      </c>
      <c r="K39" s="19" t="e">
        <f>VLOOKUP($B39,ShipSpeeds!$A$7:$I$378,9,FALSE)</f>
        <v>#N/A</v>
      </c>
      <c r="L39" s="58" t="e">
        <f>VLOOKUP($B39,ShipSpeeds!$A$7:$I$378,2,FALSE)</f>
        <v>#N/A</v>
      </c>
      <c r="M39" s="19">
        <f t="shared" si="3"/>
        <v>0</v>
      </c>
      <c r="N39" s="19">
        <f t="shared" si="3"/>
        <v>0</v>
      </c>
      <c r="O39" s="19">
        <f t="shared" si="4"/>
        <v>0</v>
      </c>
      <c r="P39" s="19">
        <f t="shared" si="4"/>
        <v>0</v>
      </c>
      <c r="Q39" s="19">
        <f t="shared" si="4"/>
        <v>0</v>
      </c>
      <c r="R39" s="19">
        <f t="shared" si="4"/>
        <v>0</v>
      </c>
      <c r="S39" s="19">
        <f t="shared" si="4"/>
        <v>0</v>
      </c>
      <c r="T39" s="58">
        <f t="shared" si="2"/>
        <v>0</v>
      </c>
    </row>
    <row r="40" spans="1:20" s="3" customFormat="1" x14ac:dyDescent="0.25">
      <c r="A40" s="24" t="str">
        <f>Segment2!D66</f>
        <v/>
      </c>
      <c r="B40" s="35">
        <f>Segment2!F66</f>
        <v>4</v>
      </c>
      <c r="C40" s="40">
        <f t="shared" si="1"/>
        <v>0</v>
      </c>
      <c r="D40" s="19" t="e">
        <f>VLOOKUP($B40,ShipSpeeds!$A$7:$I$378,2,FALSE)</f>
        <v>#N/A</v>
      </c>
      <c r="E40" s="19" t="e">
        <f>VLOOKUP($B40,ShipSpeeds!$A$7:$I$378,3,FALSE)</f>
        <v>#N/A</v>
      </c>
      <c r="F40" s="19" t="e">
        <f>VLOOKUP($B40,ShipSpeeds!$A$7:$I$378,4,FALSE)</f>
        <v>#N/A</v>
      </c>
      <c r="G40" s="19" t="e">
        <f>VLOOKUP($B40,ShipSpeeds!$A$7:$I$378,5,FALSE)</f>
        <v>#N/A</v>
      </c>
      <c r="H40" s="19" t="e">
        <f>VLOOKUP($B40,ShipSpeeds!$A$7:$I$378,6,FALSE)</f>
        <v>#N/A</v>
      </c>
      <c r="I40" s="19" t="e">
        <f>VLOOKUP($B40,ShipSpeeds!$A$7:$I$378,7,FALSE)</f>
        <v>#N/A</v>
      </c>
      <c r="J40" s="19" t="e">
        <f>VLOOKUP($B40,ShipSpeeds!$A$7:$I$378,8,FALSE)</f>
        <v>#N/A</v>
      </c>
      <c r="K40" s="19" t="e">
        <f>VLOOKUP($B40,ShipSpeeds!$A$7:$I$378,9,FALSE)</f>
        <v>#N/A</v>
      </c>
      <c r="L40" s="58" t="e">
        <f>VLOOKUP($B40,ShipSpeeds!$A$7:$I$378,2,FALSE)</f>
        <v>#N/A</v>
      </c>
      <c r="M40" s="19">
        <f t="shared" si="3"/>
        <v>0</v>
      </c>
      <c r="N40" s="19">
        <f t="shared" si="3"/>
        <v>0</v>
      </c>
      <c r="O40" s="19">
        <f t="shared" si="4"/>
        <v>0</v>
      </c>
      <c r="P40" s="19">
        <f t="shared" si="4"/>
        <v>0</v>
      </c>
      <c r="Q40" s="19">
        <f t="shared" si="4"/>
        <v>0</v>
      </c>
      <c r="R40" s="19">
        <f t="shared" si="4"/>
        <v>0</v>
      </c>
      <c r="S40" s="19">
        <f t="shared" si="4"/>
        <v>0</v>
      </c>
      <c r="T40" s="58">
        <f t="shared" si="2"/>
        <v>0</v>
      </c>
    </row>
    <row r="41" spans="1:20" s="3" customFormat="1" x14ac:dyDescent="0.25">
      <c r="A41" s="24" t="str">
        <f>Segment2!D67</f>
        <v/>
      </c>
      <c r="B41" s="35">
        <f>Segment2!F67</f>
        <v>4</v>
      </c>
      <c r="C41" s="40">
        <f t="shared" si="1"/>
        <v>0</v>
      </c>
      <c r="D41" s="19" t="e">
        <f>VLOOKUP($B41,ShipSpeeds!$A$7:$I$378,2,FALSE)</f>
        <v>#N/A</v>
      </c>
      <c r="E41" s="19" t="e">
        <f>VLOOKUP($B41,ShipSpeeds!$A$7:$I$378,3,FALSE)</f>
        <v>#N/A</v>
      </c>
      <c r="F41" s="19" t="e">
        <f>VLOOKUP($B41,ShipSpeeds!$A$7:$I$378,4,FALSE)</f>
        <v>#N/A</v>
      </c>
      <c r="G41" s="19" t="e">
        <f>VLOOKUP($B41,ShipSpeeds!$A$7:$I$378,5,FALSE)</f>
        <v>#N/A</v>
      </c>
      <c r="H41" s="19" t="e">
        <f>VLOOKUP($B41,ShipSpeeds!$A$7:$I$378,6,FALSE)</f>
        <v>#N/A</v>
      </c>
      <c r="I41" s="19" t="e">
        <f>VLOOKUP($B41,ShipSpeeds!$A$7:$I$378,7,FALSE)</f>
        <v>#N/A</v>
      </c>
      <c r="J41" s="19" t="e">
        <f>VLOOKUP($B41,ShipSpeeds!$A$7:$I$378,8,FALSE)</f>
        <v>#N/A</v>
      </c>
      <c r="K41" s="19" t="e">
        <f>VLOOKUP($B41,ShipSpeeds!$A$7:$I$378,9,FALSE)</f>
        <v>#N/A</v>
      </c>
      <c r="L41" s="58" t="e">
        <f>VLOOKUP($B41,ShipSpeeds!$A$7:$I$378,2,FALSE)</f>
        <v>#N/A</v>
      </c>
      <c r="M41" s="19">
        <f t="shared" si="3"/>
        <v>0</v>
      </c>
      <c r="N41" s="19">
        <f t="shared" si="3"/>
        <v>0</v>
      </c>
      <c r="O41" s="19">
        <f t="shared" si="4"/>
        <v>0</v>
      </c>
      <c r="P41" s="19">
        <f t="shared" si="4"/>
        <v>0</v>
      </c>
      <c r="Q41" s="19">
        <f t="shared" si="4"/>
        <v>0</v>
      </c>
      <c r="R41" s="19">
        <f t="shared" si="4"/>
        <v>0</v>
      </c>
      <c r="S41" s="19">
        <f t="shared" si="4"/>
        <v>0</v>
      </c>
      <c r="T41" s="58">
        <f t="shared" si="2"/>
        <v>0</v>
      </c>
    </row>
    <row r="42" spans="1:20" s="3" customFormat="1" x14ac:dyDescent="0.25">
      <c r="A42" s="24" t="str">
        <f>Segment2!D68</f>
        <v/>
      </c>
      <c r="B42" s="35">
        <f>Segment2!F68</f>
        <v>4</v>
      </c>
      <c r="C42" s="40">
        <f t="shared" si="1"/>
        <v>0</v>
      </c>
      <c r="D42" s="19" t="e">
        <f>VLOOKUP($B42,ShipSpeeds!$A$7:$I$378,2,FALSE)</f>
        <v>#N/A</v>
      </c>
      <c r="E42" s="19" t="e">
        <f>VLOOKUP($B42,ShipSpeeds!$A$7:$I$378,3,FALSE)</f>
        <v>#N/A</v>
      </c>
      <c r="F42" s="19" t="e">
        <f>VLOOKUP($B42,ShipSpeeds!$A$7:$I$378,4,FALSE)</f>
        <v>#N/A</v>
      </c>
      <c r="G42" s="19" t="e">
        <f>VLOOKUP($B42,ShipSpeeds!$A$7:$I$378,5,FALSE)</f>
        <v>#N/A</v>
      </c>
      <c r="H42" s="19" t="e">
        <f>VLOOKUP($B42,ShipSpeeds!$A$7:$I$378,6,FALSE)</f>
        <v>#N/A</v>
      </c>
      <c r="I42" s="19" t="e">
        <f>VLOOKUP($B42,ShipSpeeds!$A$7:$I$378,7,FALSE)</f>
        <v>#N/A</v>
      </c>
      <c r="J42" s="19" t="e">
        <f>VLOOKUP($B42,ShipSpeeds!$A$7:$I$378,8,FALSE)</f>
        <v>#N/A</v>
      </c>
      <c r="K42" s="19" t="e">
        <f>VLOOKUP($B42,ShipSpeeds!$A$7:$I$378,9,FALSE)</f>
        <v>#N/A</v>
      </c>
      <c r="L42" s="58" t="e">
        <f>VLOOKUP($B42,ShipSpeeds!$A$7:$I$378,2,FALSE)</f>
        <v>#N/A</v>
      </c>
      <c r="M42" s="19">
        <f t="shared" si="3"/>
        <v>0</v>
      </c>
      <c r="N42" s="19">
        <f t="shared" si="3"/>
        <v>0</v>
      </c>
      <c r="O42" s="19">
        <f t="shared" si="4"/>
        <v>0</v>
      </c>
      <c r="P42" s="19">
        <f t="shared" si="4"/>
        <v>0</v>
      </c>
      <c r="Q42" s="19">
        <f t="shared" si="4"/>
        <v>0</v>
      </c>
      <c r="R42" s="19">
        <f t="shared" si="4"/>
        <v>0</v>
      </c>
      <c r="S42" s="19">
        <f t="shared" si="4"/>
        <v>0</v>
      </c>
      <c r="T42" s="58">
        <f t="shared" si="2"/>
        <v>0</v>
      </c>
    </row>
    <row r="43" spans="1:20" s="3" customFormat="1" x14ac:dyDescent="0.25">
      <c r="A43" s="24" t="e">
        <f>Segment2!D69</f>
        <v>#N/A</v>
      </c>
      <c r="B43" s="35">
        <f>Segment2!F69</f>
        <v>4</v>
      </c>
      <c r="C43" s="40" t="e">
        <f t="shared" si="1"/>
        <v>#N/A</v>
      </c>
      <c r="D43" s="19" t="e">
        <f>VLOOKUP($B43,ShipSpeeds!$A$7:$I$378,2,FALSE)</f>
        <v>#N/A</v>
      </c>
      <c r="E43" s="19" t="e">
        <f>VLOOKUP($B43,ShipSpeeds!$A$7:$I$378,3,FALSE)</f>
        <v>#N/A</v>
      </c>
      <c r="F43" s="19" t="e">
        <f>VLOOKUP($B43,ShipSpeeds!$A$7:$I$378,4,FALSE)</f>
        <v>#N/A</v>
      </c>
      <c r="G43" s="19" t="e">
        <f>VLOOKUP($B43,ShipSpeeds!$A$7:$I$378,5,FALSE)</f>
        <v>#N/A</v>
      </c>
      <c r="H43" s="19" t="e">
        <f>VLOOKUP($B43,ShipSpeeds!$A$7:$I$378,6,FALSE)</f>
        <v>#N/A</v>
      </c>
      <c r="I43" s="19" t="e">
        <f>VLOOKUP($B43,ShipSpeeds!$A$7:$I$378,7,FALSE)</f>
        <v>#N/A</v>
      </c>
      <c r="J43" s="19" t="e">
        <f>VLOOKUP($B43,ShipSpeeds!$A$7:$I$378,8,FALSE)</f>
        <v>#N/A</v>
      </c>
      <c r="K43" s="19" t="e">
        <f>VLOOKUP($B43,ShipSpeeds!$A$7:$I$378,9,FALSE)</f>
        <v>#N/A</v>
      </c>
      <c r="L43" s="58" t="e">
        <f>VLOOKUP($B43,ShipSpeeds!$A$7:$I$378,2,FALSE)</f>
        <v>#N/A</v>
      </c>
      <c r="M43" s="19" t="e">
        <f t="shared" si="3"/>
        <v>#N/A</v>
      </c>
      <c r="N43" s="19" t="e">
        <f>IF(AND($A43&gt;=E$2,$A43&lt;F$2),E43+($A43-E$2)*(F43-E43)/(F$2-E$2),0)</f>
        <v>#N/A</v>
      </c>
      <c r="O43" s="19" t="e">
        <f t="shared" si="4"/>
        <v>#N/A</v>
      </c>
      <c r="P43" s="19" t="e">
        <f t="shared" si="4"/>
        <v>#N/A</v>
      </c>
      <c r="Q43" s="19" t="e">
        <f t="shared" si="4"/>
        <v>#N/A</v>
      </c>
      <c r="R43" s="19" t="e">
        <f t="shared" si="4"/>
        <v>#N/A</v>
      </c>
      <c r="S43" s="19" t="e">
        <f t="shared" si="4"/>
        <v>#N/A</v>
      </c>
      <c r="T43" s="58">
        <f t="shared" si="2"/>
        <v>0</v>
      </c>
    </row>
    <row r="44" spans="1:20" s="3" customFormat="1" x14ac:dyDescent="0.25">
      <c r="A44" s="24" t="e">
        <f>Segment2!D70</f>
        <v>#N/A</v>
      </c>
      <c r="B44" s="35">
        <f>Segment2!F70</f>
        <v>4</v>
      </c>
      <c r="C44" s="40" t="e">
        <f t="shared" si="1"/>
        <v>#N/A</v>
      </c>
      <c r="D44" s="19" t="e">
        <f>VLOOKUP($B44,ShipSpeeds!$A$7:$I$378,2,FALSE)</f>
        <v>#N/A</v>
      </c>
      <c r="E44" s="19" t="e">
        <f>VLOOKUP($B44,ShipSpeeds!$A$7:$I$378,3,FALSE)</f>
        <v>#N/A</v>
      </c>
      <c r="F44" s="19" t="e">
        <f>VLOOKUP($B44,ShipSpeeds!$A$7:$I$378,4,FALSE)</f>
        <v>#N/A</v>
      </c>
      <c r="G44" s="19" t="e">
        <f>VLOOKUP($B44,ShipSpeeds!$A$7:$I$378,5,FALSE)</f>
        <v>#N/A</v>
      </c>
      <c r="H44" s="19" t="e">
        <f>VLOOKUP($B44,ShipSpeeds!$A$7:$I$378,6,FALSE)</f>
        <v>#N/A</v>
      </c>
      <c r="I44" s="19" t="e">
        <f>VLOOKUP($B44,ShipSpeeds!$A$7:$I$378,7,FALSE)</f>
        <v>#N/A</v>
      </c>
      <c r="J44" s="19" t="e">
        <f>VLOOKUP($B44,ShipSpeeds!$A$7:$I$378,8,FALSE)</f>
        <v>#N/A</v>
      </c>
      <c r="K44" s="19" t="e">
        <f>VLOOKUP($B44,ShipSpeeds!$A$7:$I$378,9,FALSE)</f>
        <v>#N/A</v>
      </c>
      <c r="L44" s="58" t="e">
        <f>VLOOKUP($B44,ShipSpeeds!$A$7:$I$378,2,FALSE)</f>
        <v>#N/A</v>
      </c>
      <c r="M44" s="19" t="e">
        <f t="shared" si="3"/>
        <v>#N/A</v>
      </c>
      <c r="N44" s="19" t="e">
        <f>IF(AND($A44&gt;=E$2,$A44&lt;F$2),E44+($A44-E$2)*(F44-E44)/(F$2-E$2),0)</f>
        <v>#N/A</v>
      </c>
      <c r="O44" s="19" t="e">
        <f t="shared" si="4"/>
        <v>#N/A</v>
      </c>
      <c r="P44" s="19" t="e">
        <f t="shared" si="4"/>
        <v>#N/A</v>
      </c>
      <c r="Q44" s="19" t="e">
        <f t="shared" si="4"/>
        <v>#N/A</v>
      </c>
      <c r="R44" s="19" t="e">
        <f t="shared" si="4"/>
        <v>#N/A</v>
      </c>
      <c r="S44" s="19" t="e">
        <f t="shared" si="4"/>
        <v>#N/A</v>
      </c>
      <c r="T44" s="58">
        <f t="shared" si="2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>
      <selection activeCell="B4" sqref="B4"/>
    </sheetView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123</v>
      </c>
      <c r="L1" s="36"/>
      <c r="O1" s="22" t="s">
        <v>122</v>
      </c>
      <c r="T1" s="36"/>
    </row>
    <row r="2" spans="1:20" s="3" customFormat="1" x14ac:dyDescent="0.25">
      <c r="A2" s="3" t="s">
        <v>78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79</v>
      </c>
      <c r="B3" s="35" t="s">
        <v>19</v>
      </c>
      <c r="C3" s="39" t="s">
        <v>77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77</v>
      </c>
      <c r="N3" s="3" t="s">
        <v>77</v>
      </c>
      <c r="O3" s="3" t="s">
        <v>77</v>
      </c>
      <c r="P3" s="3" t="s">
        <v>77</v>
      </c>
      <c r="Q3" s="3" t="s">
        <v>77</v>
      </c>
      <c r="R3" s="3" t="s">
        <v>77</v>
      </c>
      <c r="S3" s="3" t="s">
        <v>77</v>
      </c>
      <c r="T3" s="35" t="s">
        <v>77</v>
      </c>
    </row>
    <row r="4" spans="1:20" s="3" customFormat="1" x14ac:dyDescent="0.25">
      <c r="A4" s="24" t="str">
        <f>Segment3!D30</f>
        <v/>
      </c>
      <c r="B4" s="35">
        <f>Segment3!F30</f>
        <v>4</v>
      </c>
      <c r="C4" s="40">
        <f>SUM(M4:T4)</f>
        <v>0</v>
      </c>
      <c r="D4" s="19" t="e">
        <f>VLOOKUP($B4,ShipSpeeds!$A$7:$I$378,2,FALSE)</f>
        <v>#N/A</v>
      </c>
      <c r="E4" s="19" t="e">
        <f>VLOOKUP($B4,ShipSpeeds!$A$7:$I$378,3,FALSE)</f>
        <v>#N/A</v>
      </c>
      <c r="F4" s="19" t="e">
        <f>VLOOKUP($B4,ShipSpeeds!$A$7:$I$378,4,FALSE)</f>
        <v>#N/A</v>
      </c>
      <c r="G4" s="19" t="e">
        <f>VLOOKUP($B4,ShipSpeeds!$A$7:$I$378,5,FALSE)</f>
        <v>#N/A</v>
      </c>
      <c r="H4" s="19" t="e">
        <f>VLOOKUP($B4,ShipSpeeds!$A$7:$I$378,6,FALSE)</f>
        <v>#N/A</v>
      </c>
      <c r="I4" s="19" t="e">
        <f>VLOOKUP($B4,ShipSpeeds!$A$7:$I$378,7,FALSE)</f>
        <v>#N/A</v>
      </c>
      <c r="J4" s="19" t="e">
        <f>VLOOKUP($B4,ShipSpeeds!$A$7:$I$378,8,FALSE)</f>
        <v>#N/A</v>
      </c>
      <c r="K4" s="19" t="e">
        <f>VLOOKUP($B4,ShipSpeeds!$A$7:$I$378,9,FALSE)</f>
        <v>#N/A</v>
      </c>
      <c r="L4" s="58" t="e">
        <f>VLOOKUP($B4,ShipSpeeds!$A$7:$I$378,2,FALSE)</f>
        <v>#N/A</v>
      </c>
      <c r="M4" s="19">
        <f t="shared" ref="M4:S19" si="0">IF(AND($A4&gt;=D$2,$A4&lt;E$2),D4+($A4-D$2)*(E4-D4)/(E$2-D$2),0)</f>
        <v>0</v>
      </c>
      <c r="N4" s="19">
        <f t="shared" si="0"/>
        <v>0</v>
      </c>
      <c r="O4" s="19">
        <f t="shared" si="0"/>
        <v>0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 t="shared" si="0"/>
        <v>0</v>
      </c>
      <c r="T4" s="58">
        <f>IF(AND($A$4&gt;=K$2,$A$4&lt;L$2),K4+($A$4-K$2)*(L4-K4)/(L$2-K$2),0)</f>
        <v>0</v>
      </c>
    </row>
    <row r="5" spans="1:20" s="3" customFormat="1" x14ac:dyDescent="0.25">
      <c r="A5" s="24" t="str">
        <f>Segment3!D31</f>
        <v/>
      </c>
      <c r="B5" s="35">
        <f>Segment3!F31</f>
        <v>4</v>
      </c>
      <c r="C5" s="40">
        <f t="shared" ref="C5:C44" si="1">SUM(M5:T5)</f>
        <v>0</v>
      </c>
      <c r="D5" s="19" t="e">
        <f>VLOOKUP($B5,ShipSpeeds!$A$7:$I$378,2,FALSE)</f>
        <v>#N/A</v>
      </c>
      <c r="E5" s="19" t="e">
        <f>VLOOKUP($B5,ShipSpeeds!$A$7:$I$378,3,FALSE)</f>
        <v>#N/A</v>
      </c>
      <c r="F5" s="19" t="e">
        <f>VLOOKUP($B5,ShipSpeeds!$A$7:$I$378,4,FALSE)</f>
        <v>#N/A</v>
      </c>
      <c r="G5" s="19" t="e">
        <f>VLOOKUP($B5,ShipSpeeds!$A$7:$I$378,5,FALSE)</f>
        <v>#N/A</v>
      </c>
      <c r="H5" s="19" t="e">
        <f>VLOOKUP($B5,ShipSpeeds!$A$7:$I$378,6,FALSE)</f>
        <v>#N/A</v>
      </c>
      <c r="I5" s="19" t="e">
        <f>VLOOKUP($B5,ShipSpeeds!$A$7:$I$378,7,FALSE)</f>
        <v>#N/A</v>
      </c>
      <c r="J5" s="19" t="e">
        <f>VLOOKUP($B5,ShipSpeeds!$A$7:$I$378,8,FALSE)</f>
        <v>#N/A</v>
      </c>
      <c r="K5" s="19" t="e">
        <f>VLOOKUP($B5,ShipSpeeds!$A$7:$I$378,9,FALSE)</f>
        <v>#N/A</v>
      </c>
      <c r="L5" s="58" t="e">
        <f>VLOOKUP($B5,ShipSpeeds!$A$7:$I$378,2,FALSE)</f>
        <v>#N/A</v>
      </c>
      <c r="M5" s="19">
        <f t="shared" si="0"/>
        <v>0</v>
      </c>
      <c r="N5" s="19">
        <f t="shared" si="0"/>
        <v>0</v>
      </c>
      <c r="O5" s="19">
        <f t="shared" si="0"/>
        <v>0</v>
      </c>
      <c r="P5" s="19">
        <f t="shared" si="0"/>
        <v>0</v>
      </c>
      <c r="Q5" s="19">
        <f t="shared" si="0"/>
        <v>0</v>
      </c>
      <c r="R5" s="19">
        <f t="shared" si="0"/>
        <v>0</v>
      </c>
      <c r="S5" s="19">
        <f t="shared" si="0"/>
        <v>0</v>
      </c>
      <c r="T5" s="58">
        <f>IF(AND($A$4&gt;=K$2,$A$4&lt;L$2),K5+($A$4-K$2)*(L5-K5)/(L$2-K$2),0)</f>
        <v>0</v>
      </c>
    </row>
    <row r="6" spans="1:20" s="3" customFormat="1" x14ac:dyDescent="0.25">
      <c r="A6" s="24" t="str">
        <f>Segment3!D32</f>
        <v/>
      </c>
      <c r="B6" s="35">
        <f>Segment3!F32</f>
        <v>4</v>
      </c>
      <c r="C6" s="40">
        <f t="shared" si="1"/>
        <v>0</v>
      </c>
      <c r="D6" s="19" t="e">
        <f>VLOOKUP($B6,ShipSpeeds!$A$7:$I$378,2,FALSE)</f>
        <v>#N/A</v>
      </c>
      <c r="E6" s="19" t="e">
        <f>VLOOKUP($B6,ShipSpeeds!$A$7:$I$378,3,FALSE)</f>
        <v>#N/A</v>
      </c>
      <c r="F6" s="19" t="e">
        <f>VLOOKUP($B6,ShipSpeeds!$A$7:$I$378,4,FALSE)</f>
        <v>#N/A</v>
      </c>
      <c r="G6" s="19" t="e">
        <f>VLOOKUP($B6,ShipSpeeds!$A$7:$I$378,5,FALSE)</f>
        <v>#N/A</v>
      </c>
      <c r="H6" s="19" t="e">
        <f>VLOOKUP($B6,ShipSpeeds!$A$7:$I$378,6,FALSE)</f>
        <v>#N/A</v>
      </c>
      <c r="I6" s="19" t="e">
        <f>VLOOKUP($B6,ShipSpeeds!$A$7:$I$378,7,FALSE)</f>
        <v>#N/A</v>
      </c>
      <c r="J6" s="19" t="e">
        <f>VLOOKUP($B6,ShipSpeeds!$A$7:$I$378,8,FALSE)</f>
        <v>#N/A</v>
      </c>
      <c r="K6" s="19" t="e">
        <f>VLOOKUP($B6,ShipSpeeds!$A$7:$I$378,9,FALSE)</f>
        <v>#N/A</v>
      </c>
      <c r="L6" s="58" t="e">
        <f>VLOOKUP($B6,ShipSpeeds!$A$7:$I$378,2,FALSE)</f>
        <v>#N/A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58">
        <f t="shared" ref="T6:T44" si="2">IF(AND($A$4&gt;=K$2,$A$4&lt;L$2),K6+($A$4-K$2)*(L6-K6)/(L$2-K$2),0)</f>
        <v>0</v>
      </c>
    </row>
    <row r="7" spans="1:20" s="3" customFormat="1" x14ac:dyDescent="0.25">
      <c r="A7" s="24" t="str">
        <f>Segment3!D33</f>
        <v/>
      </c>
      <c r="B7" s="35">
        <f>Segment3!F33</f>
        <v>4</v>
      </c>
      <c r="C7" s="40">
        <f t="shared" si="1"/>
        <v>0</v>
      </c>
      <c r="D7" s="19" t="e">
        <f>VLOOKUP($B7,ShipSpeeds!$A$7:$I$378,2,FALSE)</f>
        <v>#N/A</v>
      </c>
      <c r="E7" s="19" t="e">
        <f>VLOOKUP($B7,ShipSpeeds!$A$7:$I$378,3,FALSE)</f>
        <v>#N/A</v>
      </c>
      <c r="F7" s="19" t="e">
        <f>VLOOKUP($B7,ShipSpeeds!$A$7:$I$378,4,FALSE)</f>
        <v>#N/A</v>
      </c>
      <c r="G7" s="19" t="e">
        <f>VLOOKUP($B7,ShipSpeeds!$A$7:$I$378,5,FALSE)</f>
        <v>#N/A</v>
      </c>
      <c r="H7" s="19" t="e">
        <f>VLOOKUP($B7,ShipSpeeds!$A$7:$I$378,6,FALSE)</f>
        <v>#N/A</v>
      </c>
      <c r="I7" s="19" t="e">
        <f>VLOOKUP($B7,ShipSpeeds!$A$7:$I$378,7,FALSE)</f>
        <v>#N/A</v>
      </c>
      <c r="J7" s="19" t="e">
        <f>VLOOKUP($B7,ShipSpeeds!$A$7:$I$378,8,FALSE)</f>
        <v>#N/A</v>
      </c>
      <c r="K7" s="19" t="e">
        <f>VLOOKUP($B7,ShipSpeeds!$A$7:$I$378,9,FALSE)</f>
        <v>#N/A</v>
      </c>
      <c r="L7" s="58" t="e">
        <f>VLOOKUP($B7,ShipSpeeds!$A$7:$I$378,2,FALSE)</f>
        <v>#N/A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 t="shared" si="0"/>
        <v>0</v>
      </c>
      <c r="Q7" s="19">
        <f t="shared" si="0"/>
        <v>0</v>
      </c>
      <c r="R7" s="19">
        <f t="shared" si="0"/>
        <v>0</v>
      </c>
      <c r="S7" s="19">
        <f t="shared" si="0"/>
        <v>0</v>
      </c>
      <c r="T7" s="58">
        <f>IF(AND($A$4&gt;=K$2,$A$4&lt;L$2),K7+($A$4-K$2)*(L7-K7)/(L$2-K$2),0)</f>
        <v>0</v>
      </c>
    </row>
    <row r="8" spans="1:20" s="3" customFormat="1" x14ac:dyDescent="0.25">
      <c r="A8" s="24" t="str">
        <f>Segment3!D34</f>
        <v/>
      </c>
      <c r="B8" s="35">
        <f>Segment3!F34</f>
        <v>4</v>
      </c>
      <c r="C8" s="40">
        <f t="shared" si="1"/>
        <v>0</v>
      </c>
      <c r="D8" s="19" t="e">
        <f>VLOOKUP($B8,ShipSpeeds!$A$7:$I$378,2,FALSE)</f>
        <v>#N/A</v>
      </c>
      <c r="E8" s="19" t="e">
        <f>VLOOKUP($B8,ShipSpeeds!$A$7:$I$378,3,FALSE)</f>
        <v>#N/A</v>
      </c>
      <c r="F8" s="19" t="e">
        <f>VLOOKUP($B8,ShipSpeeds!$A$7:$I$378,4,FALSE)</f>
        <v>#N/A</v>
      </c>
      <c r="G8" s="19" t="e">
        <f>VLOOKUP($B8,ShipSpeeds!$A$7:$I$378,5,FALSE)</f>
        <v>#N/A</v>
      </c>
      <c r="H8" s="19" t="e">
        <f>VLOOKUP($B8,ShipSpeeds!$A$7:$I$378,6,FALSE)</f>
        <v>#N/A</v>
      </c>
      <c r="I8" s="19" t="e">
        <f>VLOOKUP($B8,ShipSpeeds!$A$7:$I$378,7,FALSE)</f>
        <v>#N/A</v>
      </c>
      <c r="J8" s="19" t="e">
        <f>VLOOKUP($B8,ShipSpeeds!$A$7:$I$378,8,FALSE)</f>
        <v>#N/A</v>
      </c>
      <c r="K8" s="19" t="e">
        <f>VLOOKUP($B8,ShipSpeeds!$A$7:$I$378,9,FALSE)</f>
        <v>#N/A</v>
      </c>
      <c r="L8" s="58" t="e">
        <f>VLOOKUP($B8,ShipSpeeds!$A$7:$I$378,2,FALSE)</f>
        <v>#N/A</v>
      </c>
      <c r="M8" s="19">
        <f t="shared" si="0"/>
        <v>0</v>
      </c>
      <c r="N8" s="19">
        <f t="shared" si="0"/>
        <v>0</v>
      </c>
      <c r="O8" s="19">
        <f t="shared" si="0"/>
        <v>0</v>
      </c>
      <c r="P8" s="19">
        <f t="shared" si="0"/>
        <v>0</v>
      </c>
      <c r="Q8" s="19">
        <f t="shared" si="0"/>
        <v>0</v>
      </c>
      <c r="R8" s="19">
        <f t="shared" si="0"/>
        <v>0</v>
      </c>
      <c r="S8" s="19">
        <f t="shared" si="0"/>
        <v>0</v>
      </c>
      <c r="T8" s="58">
        <f t="shared" si="2"/>
        <v>0</v>
      </c>
    </row>
    <row r="9" spans="1:20" s="3" customFormat="1" x14ac:dyDescent="0.25">
      <c r="A9" s="24" t="str">
        <f>Segment3!D35</f>
        <v/>
      </c>
      <c r="B9" s="35">
        <f>Segment3!F35</f>
        <v>4</v>
      </c>
      <c r="C9" s="40">
        <f t="shared" si="1"/>
        <v>0</v>
      </c>
      <c r="D9" s="19" t="e">
        <f>VLOOKUP($B9,ShipSpeeds!$A$7:$I$378,2,FALSE)</f>
        <v>#N/A</v>
      </c>
      <c r="E9" s="19" t="e">
        <f>VLOOKUP($B9,ShipSpeeds!$A$7:$I$378,3,FALSE)</f>
        <v>#N/A</v>
      </c>
      <c r="F9" s="19" t="e">
        <f>VLOOKUP($B9,ShipSpeeds!$A$7:$I$378,4,FALSE)</f>
        <v>#N/A</v>
      </c>
      <c r="G9" s="19" t="e">
        <f>VLOOKUP($B9,ShipSpeeds!$A$7:$I$378,5,FALSE)</f>
        <v>#N/A</v>
      </c>
      <c r="H9" s="19" t="e">
        <f>VLOOKUP($B9,ShipSpeeds!$A$7:$I$378,6,FALSE)</f>
        <v>#N/A</v>
      </c>
      <c r="I9" s="19" t="e">
        <f>VLOOKUP($B9,ShipSpeeds!$A$7:$I$378,7,FALSE)</f>
        <v>#N/A</v>
      </c>
      <c r="J9" s="19" t="e">
        <f>VLOOKUP($B9,ShipSpeeds!$A$7:$I$378,8,FALSE)</f>
        <v>#N/A</v>
      </c>
      <c r="K9" s="19" t="e">
        <f>VLOOKUP($B9,ShipSpeeds!$A$7:$I$378,9,FALSE)</f>
        <v>#N/A</v>
      </c>
      <c r="L9" s="58" t="e">
        <f>VLOOKUP($B9,ShipSpeeds!$A$7:$I$378,2,FALSE)</f>
        <v>#N/A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0</v>
      </c>
      <c r="S9" s="19">
        <f t="shared" si="0"/>
        <v>0</v>
      </c>
      <c r="T9" s="58">
        <f t="shared" si="2"/>
        <v>0</v>
      </c>
    </row>
    <row r="10" spans="1:20" s="3" customFormat="1" x14ac:dyDescent="0.25">
      <c r="A10" s="24" t="str">
        <f>Segment3!D36</f>
        <v/>
      </c>
      <c r="B10" s="35">
        <f>Segment3!F36</f>
        <v>4</v>
      </c>
      <c r="C10" s="40">
        <f t="shared" si="1"/>
        <v>0</v>
      </c>
      <c r="D10" s="19" t="e">
        <f>VLOOKUP($B10,ShipSpeeds!$A$7:$I$378,2,FALSE)</f>
        <v>#N/A</v>
      </c>
      <c r="E10" s="19" t="e">
        <f>VLOOKUP($B10,ShipSpeeds!$A$7:$I$378,3,FALSE)</f>
        <v>#N/A</v>
      </c>
      <c r="F10" s="19" t="e">
        <f>VLOOKUP($B10,ShipSpeeds!$A$7:$I$378,4,FALSE)</f>
        <v>#N/A</v>
      </c>
      <c r="G10" s="19" t="e">
        <f>VLOOKUP($B10,ShipSpeeds!$A$7:$I$378,5,FALSE)</f>
        <v>#N/A</v>
      </c>
      <c r="H10" s="19" t="e">
        <f>VLOOKUP($B10,ShipSpeeds!$A$7:$I$378,6,FALSE)</f>
        <v>#N/A</v>
      </c>
      <c r="I10" s="19" t="e">
        <f>VLOOKUP($B10,ShipSpeeds!$A$7:$I$378,7,FALSE)</f>
        <v>#N/A</v>
      </c>
      <c r="J10" s="19" t="e">
        <f>VLOOKUP($B10,ShipSpeeds!$A$7:$I$378,8,FALSE)</f>
        <v>#N/A</v>
      </c>
      <c r="K10" s="19" t="e">
        <f>VLOOKUP($B10,ShipSpeeds!$A$7:$I$378,9,FALSE)</f>
        <v>#N/A</v>
      </c>
      <c r="L10" s="58" t="e">
        <f>VLOOKUP($B10,ShipSpeeds!$A$7:$I$378,2,FALSE)</f>
        <v>#N/A</v>
      </c>
      <c r="M10" s="19">
        <f t="shared" si="0"/>
        <v>0</v>
      </c>
      <c r="N10" s="19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0</v>
      </c>
      <c r="R10" s="19">
        <f t="shared" si="0"/>
        <v>0</v>
      </c>
      <c r="S10" s="19">
        <f t="shared" si="0"/>
        <v>0</v>
      </c>
      <c r="T10" s="58">
        <f t="shared" si="2"/>
        <v>0</v>
      </c>
    </row>
    <row r="11" spans="1:20" s="3" customFormat="1" x14ac:dyDescent="0.25">
      <c r="A11" s="24" t="str">
        <f>Segment3!D37</f>
        <v/>
      </c>
      <c r="B11" s="35">
        <f>Segment3!F37</f>
        <v>4</v>
      </c>
      <c r="C11" s="40">
        <f t="shared" si="1"/>
        <v>0</v>
      </c>
      <c r="D11" s="19" t="e">
        <f>VLOOKUP($B11,ShipSpeeds!$A$7:$I$378,2,FALSE)</f>
        <v>#N/A</v>
      </c>
      <c r="E11" s="19" t="e">
        <f>VLOOKUP($B11,ShipSpeeds!$A$7:$I$378,3,FALSE)</f>
        <v>#N/A</v>
      </c>
      <c r="F11" s="19" t="e">
        <f>VLOOKUP($B11,ShipSpeeds!$A$7:$I$378,4,FALSE)</f>
        <v>#N/A</v>
      </c>
      <c r="G11" s="19" t="e">
        <f>VLOOKUP($B11,ShipSpeeds!$A$7:$I$378,5,FALSE)</f>
        <v>#N/A</v>
      </c>
      <c r="H11" s="19" t="e">
        <f>VLOOKUP($B11,ShipSpeeds!$A$7:$I$378,6,FALSE)</f>
        <v>#N/A</v>
      </c>
      <c r="I11" s="19" t="e">
        <f>VLOOKUP($B11,ShipSpeeds!$A$7:$I$378,7,FALSE)</f>
        <v>#N/A</v>
      </c>
      <c r="J11" s="19" t="e">
        <f>VLOOKUP($B11,ShipSpeeds!$A$7:$I$378,8,FALSE)</f>
        <v>#N/A</v>
      </c>
      <c r="K11" s="19" t="e">
        <f>VLOOKUP($B11,ShipSpeeds!$A$7:$I$378,9,FALSE)</f>
        <v>#N/A</v>
      </c>
      <c r="L11" s="58" t="e">
        <f>VLOOKUP($B11,ShipSpeeds!$A$7:$I$378,2,FALSE)</f>
        <v>#N/A</v>
      </c>
      <c r="M11" s="19">
        <f t="shared" si="0"/>
        <v>0</v>
      </c>
      <c r="N11" s="19">
        <f t="shared" si="0"/>
        <v>0</v>
      </c>
      <c r="O11" s="19">
        <f t="shared" si="0"/>
        <v>0</v>
      </c>
      <c r="P11" s="19">
        <f t="shared" si="0"/>
        <v>0</v>
      </c>
      <c r="Q11" s="19">
        <f t="shared" si="0"/>
        <v>0</v>
      </c>
      <c r="R11" s="19">
        <f t="shared" si="0"/>
        <v>0</v>
      </c>
      <c r="S11" s="19">
        <f t="shared" si="0"/>
        <v>0</v>
      </c>
      <c r="T11" s="58">
        <f t="shared" si="2"/>
        <v>0</v>
      </c>
    </row>
    <row r="12" spans="1:20" s="3" customFormat="1" x14ac:dyDescent="0.25">
      <c r="A12" s="24" t="str">
        <f>Segment3!D38</f>
        <v/>
      </c>
      <c r="B12" s="35">
        <f>Segment3!F38</f>
        <v>4</v>
      </c>
      <c r="C12" s="40">
        <f t="shared" si="1"/>
        <v>0</v>
      </c>
      <c r="D12" s="19" t="e">
        <f>VLOOKUP($B12,ShipSpeeds!$A$7:$I$378,2,FALSE)</f>
        <v>#N/A</v>
      </c>
      <c r="E12" s="19" t="e">
        <f>VLOOKUP($B12,ShipSpeeds!$A$7:$I$378,3,FALSE)</f>
        <v>#N/A</v>
      </c>
      <c r="F12" s="19" t="e">
        <f>VLOOKUP($B12,ShipSpeeds!$A$7:$I$378,4,FALSE)</f>
        <v>#N/A</v>
      </c>
      <c r="G12" s="19" t="e">
        <f>VLOOKUP($B12,ShipSpeeds!$A$7:$I$378,5,FALSE)</f>
        <v>#N/A</v>
      </c>
      <c r="H12" s="19" t="e">
        <f>VLOOKUP($B12,ShipSpeeds!$A$7:$I$378,6,FALSE)</f>
        <v>#N/A</v>
      </c>
      <c r="I12" s="19" t="e">
        <f>VLOOKUP($B12,ShipSpeeds!$A$7:$I$378,7,FALSE)</f>
        <v>#N/A</v>
      </c>
      <c r="J12" s="19" t="e">
        <f>VLOOKUP($B12,ShipSpeeds!$A$7:$I$378,8,FALSE)</f>
        <v>#N/A</v>
      </c>
      <c r="K12" s="19" t="e">
        <f>VLOOKUP($B12,ShipSpeeds!$A$7:$I$378,9,FALSE)</f>
        <v>#N/A</v>
      </c>
      <c r="L12" s="58" t="e">
        <f>VLOOKUP($B12,ShipSpeeds!$A$7:$I$378,2,FALSE)</f>
        <v>#N/A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0"/>
        <v>0</v>
      </c>
      <c r="Q12" s="19">
        <f t="shared" si="0"/>
        <v>0</v>
      </c>
      <c r="R12" s="19">
        <f t="shared" si="0"/>
        <v>0</v>
      </c>
      <c r="S12" s="19">
        <f t="shared" si="0"/>
        <v>0</v>
      </c>
      <c r="T12" s="58">
        <f t="shared" si="2"/>
        <v>0</v>
      </c>
    </row>
    <row r="13" spans="1:20" s="3" customFormat="1" x14ac:dyDescent="0.25">
      <c r="A13" s="24" t="str">
        <f>Segment3!D39</f>
        <v/>
      </c>
      <c r="B13" s="35">
        <f>Segment3!F39</f>
        <v>4</v>
      </c>
      <c r="C13" s="40">
        <f t="shared" si="1"/>
        <v>0</v>
      </c>
      <c r="D13" s="19" t="e">
        <f>VLOOKUP($B13,ShipSpeeds!$A$7:$I$378,2,FALSE)</f>
        <v>#N/A</v>
      </c>
      <c r="E13" s="19" t="e">
        <f>VLOOKUP($B13,ShipSpeeds!$A$7:$I$378,3,FALSE)</f>
        <v>#N/A</v>
      </c>
      <c r="F13" s="19" t="e">
        <f>VLOOKUP($B13,ShipSpeeds!$A$7:$I$378,4,FALSE)</f>
        <v>#N/A</v>
      </c>
      <c r="G13" s="19" t="e">
        <f>VLOOKUP($B13,ShipSpeeds!$A$7:$I$378,5,FALSE)</f>
        <v>#N/A</v>
      </c>
      <c r="H13" s="19" t="e">
        <f>VLOOKUP($B13,ShipSpeeds!$A$7:$I$378,6,FALSE)</f>
        <v>#N/A</v>
      </c>
      <c r="I13" s="19" t="e">
        <f>VLOOKUP($B13,ShipSpeeds!$A$7:$I$378,7,FALSE)</f>
        <v>#N/A</v>
      </c>
      <c r="J13" s="19" t="e">
        <f>VLOOKUP($B13,ShipSpeeds!$A$7:$I$378,8,FALSE)</f>
        <v>#N/A</v>
      </c>
      <c r="K13" s="19" t="e">
        <f>VLOOKUP($B13,ShipSpeeds!$A$7:$I$378,9,FALSE)</f>
        <v>#N/A</v>
      </c>
      <c r="L13" s="58" t="e">
        <f>VLOOKUP($B13,ShipSpeeds!$A$7:$I$378,2,FALSE)</f>
        <v>#N/A</v>
      </c>
      <c r="M13" s="19">
        <f t="shared" si="0"/>
        <v>0</v>
      </c>
      <c r="N13" s="19">
        <f t="shared" si="0"/>
        <v>0</v>
      </c>
      <c r="O13" s="19">
        <f t="shared" si="0"/>
        <v>0</v>
      </c>
      <c r="P13" s="19">
        <f t="shared" si="0"/>
        <v>0</v>
      </c>
      <c r="Q13" s="19">
        <f t="shared" si="0"/>
        <v>0</v>
      </c>
      <c r="R13" s="19">
        <f t="shared" si="0"/>
        <v>0</v>
      </c>
      <c r="S13" s="19">
        <f t="shared" si="0"/>
        <v>0</v>
      </c>
      <c r="T13" s="58">
        <f t="shared" si="2"/>
        <v>0</v>
      </c>
    </row>
    <row r="14" spans="1:20" s="3" customFormat="1" x14ac:dyDescent="0.25">
      <c r="A14" s="24" t="str">
        <f>Segment3!D40</f>
        <v/>
      </c>
      <c r="B14" s="35">
        <f>Segment3!F40</f>
        <v>4</v>
      </c>
      <c r="C14" s="40">
        <f t="shared" si="1"/>
        <v>0</v>
      </c>
      <c r="D14" s="19" t="e">
        <f>VLOOKUP($B14,ShipSpeeds!$A$7:$I$378,2,FALSE)</f>
        <v>#N/A</v>
      </c>
      <c r="E14" s="19" t="e">
        <f>VLOOKUP($B14,ShipSpeeds!$A$7:$I$378,3,FALSE)</f>
        <v>#N/A</v>
      </c>
      <c r="F14" s="19" t="e">
        <f>VLOOKUP($B14,ShipSpeeds!$A$7:$I$378,4,FALSE)</f>
        <v>#N/A</v>
      </c>
      <c r="G14" s="19" t="e">
        <f>VLOOKUP($B14,ShipSpeeds!$A$7:$I$378,5,FALSE)</f>
        <v>#N/A</v>
      </c>
      <c r="H14" s="19" t="e">
        <f>VLOOKUP($B14,ShipSpeeds!$A$7:$I$378,6,FALSE)</f>
        <v>#N/A</v>
      </c>
      <c r="I14" s="19" t="e">
        <f>VLOOKUP($B14,ShipSpeeds!$A$7:$I$378,7,FALSE)</f>
        <v>#N/A</v>
      </c>
      <c r="J14" s="19" t="e">
        <f>VLOOKUP($B14,ShipSpeeds!$A$7:$I$378,8,FALSE)</f>
        <v>#N/A</v>
      </c>
      <c r="K14" s="19" t="e">
        <f>VLOOKUP($B14,ShipSpeeds!$A$7:$I$378,9,FALSE)</f>
        <v>#N/A</v>
      </c>
      <c r="L14" s="58" t="e">
        <f>VLOOKUP($B14,ShipSpeeds!$A$7:$I$378,2,FALSE)</f>
        <v>#N/A</v>
      </c>
      <c r="M14" s="19">
        <f t="shared" si="0"/>
        <v>0</v>
      </c>
      <c r="N14" s="19">
        <f t="shared" si="0"/>
        <v>0</v>
      </c>
      <c r="O14" s="19">
        <f t="shared" si="0"/>
        <v>0</v>
      </c>
      <c r="P14" s="19">
        <f t="shared" si="0"/>
        <v>0</v>
      </c>
      <c r="Q14" s="19">
        <f t="shared" si="0"/>
        <v>0</v>
      </c>
      <c r="R14" s="19">
        <f t="shared" si="0"/>
        <v>0</v>
      </c>
      <c r="S14" s="19">
        <f t="shared" si="0"/>
        <v>0</v>
      </c>
      <c r="T14" s="58">
        <f t="shared" si="2"/>
        <v>0</v>
      </c>
    </row>
    <row r="15" spans="1:20" s="3" customFormat="1" x14ac:dyDescent="0.25">
      <c r="A15" s="24" t="str">
        <f>Segment3!D41</f>
        <v/>
      </c>
      <c r="B15" s="35">
        <f>Segment3!F41</f>
        <v>4</v>
      </c>
      <c r="C15" s="40">
        <f t="shared" si="1"/>
        <v>0</v>
      </c>
      <c r="D15" s="19" t="e">
        <f>VLOOKUP($B15,ShipSpeeds!$A$7:$I$378,2,FALSE)</f>
        <v>#N/A</v>
      </c>
      <c r="E15" s="19" t="e">
        <f>VLOOKUP($B15,ShipSpeeds!$A$7:$I$378,3,FALSE)</f>
        <v>#N/A</v>
      </c>
      <c r="F15" s="19" t="e">
        <f>VLOOKUP($B15,ShipSpeeds!$A$7:$I$378,4,FALSE)</f>
        <v>#N/A</v>
      </c>
      <c r="G15" s="19" t="e">
        <f>VLOOKUP($B15,ShipSpeeds!$A$7:$I$378,5,FALSE)</f>
        <v>#N/A</v>
      </c>
      <c r="H15" s="19" t="e">
        <f>VLOOKUP($B15,ShipSpeeds!$A$7:$I$378,6,FALSE)</f>
        <v>#N/A</v>
      </c>
      <c r="I15" s="19" t="e">
        <f>VLOOKUP($B15,ShipSpeeds!$A$7:$I$378,7,FALSE)</f>
        <v>#N/A</v>
      </c>
      <c r="J15" s="19" t="e">
        <f>VLOOKUP($B15,ShipSpeeds!$A$7:$I$378,8,FALSE)</f>
        <v>#N/A</v>
      </c>
      <c r="K15" s="19" t="e">
        <f>VLOOKUP($B15,ShipSpeeds!$A$7:$I$378,9,FALSE)</f>
        <v>#N/A</v>
      </c>
      <c r="L15" s="58" t="e">
        <f>VLOOKUP($B15,ShipSpeeds!$A$7:$I$378,2,FALSE)</f>
        <v>#N/A</v>
      </c>
      <c r="M15" s="19">
        <f t="shared" si="0"/>
        <v>0</v>
      </c>
      <c r="N15" s="19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0</v>
      </c>
      <c r="R15" s="19">
        <f t="shared" si="0"/>
        <v>0</v>
      </c>
      <c r="S15" s="19">
        <f t="shared" si="0"/>
        <v>0</v>
      </c>
      <c r="T15" s="58">
        <f t="shared" si="2"/>
        <v>0</v>
      </c>
    </row>
    <row r="16" spans="1:20" s="3" customFormat="1" x14ac:dyDescent="0.25">
      <c r="A16" s="24" t="str">
        <f>Segment3!D42</f>
        <v/>
      </c>
      <c r="B16" s="35">
        <f>Segment3!F42</f>
        <v>4</v>
      </c>
      <c r="C16" s="40">
        <f t="shared" si="1"/>
        <v>0</v>
      </c>
      <c r="D16" s="19" t="e">
        <f>VLOOKUP($B16,ShipSpeeds!$A$7:$I$378,2,FALSE)</f>
        <v>#N/A</v>
      </c>
      <c r="E16" s="19" t="e">
        <f>VLOOKUP($B16,ShipSpeeds!$A$7:$I$378,3,FALSE)</f>
        <v>#N/A</v>
      </c>
      <c r="F16" s="19" t="e">
        <f>VLOOKUP($B16,ShipSpeeds!$A$7:$I$378,4,FALSE)</f>
        <v>#N/A</v>
      </c>
      <c r="G16" s="19" t="e">
        <f>VLOOKUP($B16,ShipSpeeds!$A$7:$I$378,5,FALSE)</f>
        <v>#N/A</v>
      </c>
      <c r="H16" s="19" t="e">
        <f>VLOOKUP($B16,ShipSpeeds!$A$7:$I$378,6,FALSE)</f>
        <v>#N/A</v>
      </c>
      <c r="I16" s="19" t="e">
        <f>VLOOKUP($B16,ShipSpeeds!$A$7:$I$378,7,FALSE)</f>
        <v>#N/A</v>
      </c>
      <c r="J16" s="19" t="e">
        <f>VLOOKUP($B16,ShipSpeeds!$A$7:$I$378,8,FALSE)</f>
        <v>#N/A</v>
      </c>
      <c r="K16" s="19" t="e">
        <f>VLOOKUP($B16,ShipSpeeds!$A$7:$I$378,9,FALSE)</f>
        <v>#N/A</v>
      </c>
      <c r="L16" s="58" t="e">
        <f>VLOOKUP($B16,ShipSpeeds!$A$7:$I$378,2,FALSE)</f>
        <v>#N/A</v>
      </c>
      <c r="M16" s="19">
        <f t="shared" si="0"/>
        <v>0</v>
      </c>
      <c r="N16" s="19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0</v>
      </c>
      <c r="R16" s="19">
        <f t="shared" si="0"/>
        <v>0</v>
      </c>
      <c r="S16" s="19">
        <f t="shared" si="0"/>
        <v>0</v>
      </c>
      <c r="T16" s="58">
        <f t="shared" si="2"/>
        <v>0</v>
      </c>
    </row>
    <row r="17" spans="1:20" s="3" customFormat="1" x14ac:dyDescent="0.25">
      <c r="A17" s="24" t="str">
        <f>Segment3!D43</f>
        <v/>
      </c>
      <c r="B17" s="35">
        <f>Segment3!F43</f>
        <v>4</v>
      </c>
      <c r="C17" s="40">
        <f t="shared" si="1"/>
        <v>0</v>
      </c>
      <c r="D17" s="19" t="e">
        <f>VLOOKUP($B17,ShipSpeeds!$A$7:$I$378,2,FALSE)</f>
        <v>#N/A</v>
      </c>
      <c r="E17" s="19" t="e">
        <f>VLOOKUP($B17,ShipSpeeds!$A$7:$I$378,3,FALSE)</f>
        <v>#N/A</v>
      </c>
      <c r="F17" s="19" t="e">
        <f>VLOOKUP($B17,ShipSpeeds!$A$7:$I$378,4,FALSE)</f>
        <v>#N/A</v>
      </c>
      <c r="G17" s="19" t="e">
        <f>VLOOKUP($B17,ShipSpeeds!$A$7:$I$378,5,FALSE)</f>
        <v>#N/A</v>
      </c>
      <c r="H17" s="19" t="e">
        <f>VLOOKUP($B17,ShipSpeeds!$A$7:$I$378,6,FALSE)</f>
        <v>#N/A</v>
      </c>
      <c r="I17" s="19" t="e">
        <f>VLOOKUP($B17,ShipSpeeds!$A$7:$I$378,7,FALSE)</f>
        <v>#N/A</v>
      </c>
      <c r="J17" s="19" t="e">
        <f>VLOOKUP($B17,ShipSpeeds!$A$7:$I$378,8,FALSE)</f>
        <v>#N/A</v>
      </c>
      <c r="K17" s="19" t="e">
        <f>VLOOKUP($B17,ShipSpeeds!$A$7:$I$378,9,FALSE)</f>
        <v>#N/A</v>
      </c>
      <c r="L17" s="58" t="e">
        <f>VLOOKUP($B17,ShipSpeeds!$A$7:$I$378,2,FALSE)</f>
        <v>#N/A</v>
      </c>
      <c r="M17" s="19">
        <f t="shared" si="0"/>
        <v>0</v>
      </c>
      <c r="N17" s="19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0</v>
      </c>
      <c r="R17" s="19">
        <f t="shared" si="0"/>
        <v>0</v>
      </c>
      <c r="S17" s="19">
        <f t="shared" si="0"/>
        <v>0</v>
      </c>
      <c r="T17" s="58">
        <f t="shared" si="2"/>
        <v>0</v>
      </c>
    </row>
    <row r="18" spans="1:20" s="3" customFormat="1" x14ac:dyDescent="0.25">
      <c r="A18" s="24" t="str">
        <f>Segment3!D44</f>
        <v/>
      </c>
      <c r="B18" s="35">
        <f>Segment3!F44</f>
        <v>4</v>
      </c>
      <c r="C18" s="40">
        <f t="shared" si="1"/>
        <v>0</v>
      </c>
      <c r="D18" s="19" t="e">
        <f>VLOOKUP($B18,ShipSpeeds!$A$7:$I$378,2,FALSE)</f>
        <v>#N/A</v>
      </c>
      <c r="E18" s="19" t="e">
        <f>VLOOKUP($B18,ShipSpeeds!$A$7:$I$378,3,FALSE)</f>
        <v>#N/A</v>
      </c>
      <c r="F18" s="19" t="e">
        <f>VLOOKUP($B18,ShipSpeeds!$A$7:$I$378,4,FALSE)</f>
        <v>#N/A</v>
      </c>
      <c r="G18" s="19" t="e">
        <f>VLOOKUP($B18,ShipSpeeds!$A$7:$I$378,5,FALSE)</f>
        <v>#N/A</v>
      </c>
      <c r="H18" s="19" t="e">
        <f>VLOOKUP($B18,ShipSpeeds!$A$7:$I$378,6,FALSE)</f>
        <v>#N/A</v>
      </c>
      <c r="I18" s="19" t="e">
        <f>VLOOKUP($B18,ShipSpeeds!$A$7:$I$378,7,FALSE)</f>
        <v>#N/A</v>
      </c>
      <c r="J18" s="19" t="e">
        <f>VLOOKUP($B18,ShipSpeeds!$A$7:$I$378,8,FALSE)</f>
        <v>#N/A</v>
      </c>
      <c r="K18" s="19" t="e">
        <f>VLOOKUP($B18,ShipSpeeds!$A$7:$I$378,9,FALSE)</f>
        <v>#N/A</v>
      </c>
      <c r="L18" s="58" t="e">
        <f>VLOOKUP($B18,ShipSpeeds!$A$7:$I$378,2,FALSE)</f>
        <v>#N/A</v>
      </c>
      <c r="M18" s="19">
        <f t="shared" si="0"/>
        <v>0</v>
      </c>
      <c r="N18" s="19">
        <f t="shared" si="0"/>
        <v>0</v>
      </c>
      <c r="O18" s="19">
        <f t="shared" si="0"/>
        <v>0</v>
      </c>
      <c r="P18" s="19">
        <f t="shared" si="0"/>
        <v>0</v>
      </c>
      <c r="Q18" s="19">
        <f t="shared" si="0"/>
        <v>0</v>
      </c>
      <c r="R18" s="19">
        <f t="shared" si="0"/>
        <v>0</v>
      </c>
      <c r="S18" s="19">
        <f t="shared" si="0"/>
        <v>0</v>
      </c>
      <c r="T18" s="58">
        <f t="shared" si="2"/>
        <v>0</v>
      </c>
    </row>
    <row r="19" spans="1:20" s="3" customFormat="1" x14ac:dyDescent="0.25">
      <c r="A19" s="24" t="str">
        <f>Segment3!D45</f>
        <v/>
      </c>
      <c r="B19" s="35">
        <f>Segment3!F45</f>
        <v>4</v>
      </c>
      <c r="C19" s="40">
        <f t="shared" si="1"/>
        <v>0</v>
      </c>
      <c r="D19" s="19" t="e">
        <f>VLOOKUP($B19,ShipSpeeds!$A$7:$I$378,2,FALSE)</f>
        <v>#N/A</v>
      </c>
      <c r="E19" s="19" t="e">
        <f>VLOOKUP($B19,ShipSpeeds!$A$7:$I$378,3,FALSE)</f>
        <v>#N/A</v>
      </c>
      <c r="F19" s="19" t="e">
        <f>VLOOKUP($B19,ShipSpeeds!$A$7:$I$378,4,FALSE)</f>
        <v>#N/A</v>
      </c>
      <c r="G19" s="19" t="e">
        <f>VLOOKUP($B19,ShipSpeeds!$A$7:$I$378,5,FALSE)</f>
        <v>#N/A</v>
      </c>
      <c r="H19" s="19" t="e">
        <f>VLOOKUP($B19,ShipSpeeds!$A$7:$I$378,6,FALSE)</f>
        <v>#N/A</v>
      </c>
      <c r="I19" s="19" t="e">
        <f>VLOOKUP($B19,ShipSpeeds!$A$7:$I$378,7,FALSE)</f>
        <v>#N/A</v>
      </c>
      <c r="J19" s="19" t="e">
        <f>VLOOKUP($B19,ShipSpeeds!$A$7:$I$378,8,FALSE)</f>
        <v>#N/A</v>
      </c>
      <c r="K19" s="19" t="e">
        <f>VLOOKUP($B19,ShipSpeeds!$A$7:$I$378,9,FALSE)</f>
        <v>#N/A</v>
      </c>
      <c r="L19" s="58" t="e">
        <f>VLOOKUP($B19,ShipSpeeds!$A$7:$I$378,2,FALSE)</f>
        <v>#N/A</v>
      </c>
      <c r="M19" s="19">
        <f>IF(AND($A19&gt;=D$2,$A19&lt;E$2),D19+($A19-D$2)*(E19-D19)/(E$2-D$2),0)</f>
        <v>0</v>
      </c>
      <c r="N19" s="19">
        <f t="shared" si="0"/>
        <v>0</v>
      </c>
      <c r="O19" s="19">
        <f t="shared" si="0"/>
        <v>0</v>
      </c>
      <c r="P19" s="19">
        <f t="shared" si="0"/>
        <v>0</v>
      </c>
      <c r="Q19" s="19">
        <f t="shared" si="0"/>
        <v>0</v>
      </c>
      <c r="R19" s="19">
        <f t="shared" si="0"/>
        <v>0</v>
      </c>
      <c r="S19" s="19">
        <f t="shared" si="0"/>
        <v>0</v>
      </c>
      <c r="T19" s="58">
        <f t="shared" si="2"/>
        <v>0</v>
      </c>
    </row>
    <row r="20" spans="1:20" s="3" customFormat="1" x14ac:dyDescent="0.25">
      <c r="A20" s="24" t="str">
        <f>Segment3!D46</f>
        <v/>
      </c>
      <c r="B20" s="35">
        <f>Segment3!F46</f>
        <v>4</v>
      </c>
      <c r="C20" s="40">
        <f t="shared" si="1"/>
        <v>0</v>
      </c>
      <c r="D20" s="19" t="e">
        <f>VLOOKUP($B20,ShipSpeeds!$A$7:$I$378,2,FALSE)</f>
        <v>#N/A</v>
      </c>
      <c r="E20" s="19" t="e">
        <f>VLOOKUP($B20,ShipSpeeds!$A$7:$I$378,3,FALSE)</f>
        <v>#N/A</v>
      </c>
      <c r="F20" s="19" t="e">
        <f>VLOOKUP($B20,ShipSpeeds!$A$7:$I$378,4,FALSE)</f>
        <v>#N/A</v>
      </c>
      <c r="G20" s="19" t="e">
        <f>VLOOKUP($B20,ShipSpeeds!$A$7:$I$378,5,FALSE)</f>
        <v>#N/A</v>
      </c>
      <c r="H20" s="19" t="e">
        <f>VLOOKUP($B20,ShipSpeeds!$A$7:$I$378,6,FALSE)</f>
        <v>#N/A</v>
      </c>
      <c r="I20" s="19" t="e">
        <f>VLOOKUP($B20,ShipSpeeds!$A$7:$I$378,7,FALSE)</f>
        <v>#N/A</v>
      </c>
      <c r="J20" s="19" t="e">
        <f>VLOOKUP($B20,ShipSpeeds!$A$7:$I$378,8,FALSE)</f>
        <v>#N/A</v>
      </c>
      <c r="K20" s="19" t="e">
        <f>VLOOKUP($B20,ShipSpeeds!$A$7:$I$378,9,FALSE)</f>
        <v>#N/A</v>
      </c>
      <c r="L20" s="58" t="e">
        <f>VLOOKUP($B20,ShipSpeeds!$A$7:$I$378,2,FALSE)</f>
        <v>#N/A</v>
      </c>
      <c r="M20" s="19">
        <f t="shared" ref="M20:N44" si="3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S44" si="4">IF(AND($A20&gt;=F$2,$A20&lt;G$2),F20+($A20-F$2)*(G20-F20)/(G$2-F$2),0)</f>
        <v>0</v>
      </c>
      <c r="P20" s="19">
        <f t="shared" si="4"/>
        <v>0</v>
      </c>
      <c r="Q20" s="19">
        <f t="shared" si="4"/>
        <v>0</v>
      </c>
      <c r="R20" s="19">
        <f t="shared" si="4"/>
        <v>0</v>
      </c>
      <c r="S20" s="19">
        <f t="shared" si="4"/>
        <v>0</v>
      </c>
      <c r="T20" s="58">
        <f t="shared" si="2"/>
        <v>0</v>
      </c>
    </row>
    <row r="21" spans="1:20" s="3" customFormat="1" x14ac:dyDescent="0.25">
      <c r="A21" s="24" t="str">
        <f>Segment3!D47</f>
        <v/>
      </c>
      <c r="B21" s="35">
        <f>Segment3!F47</f>
        <v>4</v>
      </c>
      <c r="C21" s="40">
        <f t="shared" si="1"/>
        <v>0</v>
      </c>
      <c r="D21" s="19" t="e">
        <f>VLOOKUP($B21,ShipSpeeds!$A$7:$I$378,2,FALSE)</f>
        <v>#N/A</v>
      </c>
      <c r="E21" s="19" t="e">
        <f>VLOOKUP($B21,ShipSpeeds!$A$7:$I$378,3,FALSE)</f>
        <v>#N/A</v>
      </c>
      <c r="F21" s="19" t="e">
        <f>VLOOKUP($B21,ShipSpeeds!$A$7:$I$378,4,FALSE)</f>
        <v>#N/A</v>
      </c>
      <c r="G21" s="19" t="e">
        <f>VLOOKUP($B21,ShipSpeeds!$A$7:$I$378,5,FALSE)</f>
        <v>#N/A</v>
      </c>
      <c r="H21" s="19" t="e">
        <f>VLOOKUP($B21,ShipSpeeds!$A$7:$I$378,6,FALSE)</f>
        <v>#N/A</v>
      </c>
      <c r="I21" s="19" t="e">
        <f>VLOOKUP($B21,ShipSpeeds!$A$7:$I$378,7,FALSE)</f>
        <v>#N/A</v>
      </c>
      <c r="J21" s="19" t="e">
        <f>VLOOKUP($B21,ShipSpeeds!$A$7:$I$378,8,FALSE)</f>
        <v>#N/A</v>
      </c>
      <c r="K21" s="19" t="e">
        <f>VLOOKUP($B21,ShipSpeeds!$A$7:$I$378,9,FALSE)</f>
        <v>#N/A</v>
      </c>
      <c r="L21" s="58" t="e">
        <f>VLOOKUP($B21,ShipSpeeds!$A$7:$I$378,2,FALSE)</f>
        <v>#N/A</v>
      </c>
      <c r="M21" s="19">
        <f t="shared" si="3"/>
        <v>0</v>
      </c>
      <c r="N21" s="19">
        <f t="shared" si="3"/>
        <v>0</v>
      </c>
      <c r="O21" s="19">
        <f t="shared" si="4"/>
        <v>0</v>
      </c>
      <c r="P21" s="19">
        <f t="shared" si="4"/>
        <v>0</v>
      </c>
      <c r="Q21" s="19">
        <f t="shared" si="4"/>
        <v>0</v>
      </c>
      <c r="R21" s="19">
        <f t="shared" si="4"/>
        <v>0</v>
      </c>
      <c r="S21" s="19">
        <f t="shared" si="4"/>
        <v>0</v>
      </c>
      <c r="T21" s="58">
        <f t="shared" si="2"/>
        <v>0</v>
      </c>
    </row>
    <row r="22" spans="1:20" s="3" customFormat="1" x14ac:dyDescent="0.25">
      <c r="A22" s="24" t="str">
        <f>Segment3!D48</f>
        <v/>
      </c>
      <c r="B22" s="35">
        <f>Segment3!F48</f>
        <v>4</v>
      </c>
      <c r="C22" s="40">
        <f t="shared" si="1"/>
        <v>0</v>
      </c>
      <c r="D22" s="19" t="e">
        <f>VLOOKUP($B22,ShipSpeeds!$A$7:$I$378,2,FALSE)</f>
        <v>#N/A</v>
      </c>
      <c r="E22" s="19" t="e">
        <f>VLOOKUP($B22,ShipSpeeds!$A$7:$I$378,3,FALSE)</f>
        <v>#N/A</v>
      </c>
      <c r="F22" s="19" t="e">
        <f>VLOOKUP($B22,ShipSpeeds!$A$7:$I$378,4,FALSE)</f>
        <v>#N/A</v>
      </c>
      <c r="G22" s="19" t="e">
        <f>VLOOKUP($B22,ShipSpeeds!$A$7:$I$378,5,FALSE)</f>
        <v>#N/A</v>
      </c>
      <c r="H22" s="19" t="e">
        <f>VLOOKUP($B22,ShipSpeeds!$A$7:$I$378,6,FALSE)</f>
        <v>#N/A</v>
      </c>
      <c r="I22" s="19" t="e">
        <f>VLOOKUP($B22,ShipSpeeds!$A$7:$I$378,7,FALSE)</f>
        <v>#N/A</v>
      </c>
      <c r="J22" s="19" t="e">
        <f>VLOOKUP($B22,ShipSpeeds!$A$7:$I$378,8,FALSE)</f>
        <v>#N/A</v>
      </c>
      <c r="K22" s="19" t="e">
        <f>VLOOKUP($B22,ShipSpeeds!$A$7:$I$378,9,FALSE)</f>
        <v>#N/A</v>
      </c>
      <c r="L22" s="58" t="e">
        <f>VLOOKUP($B22,ShipSpeeds!$A$7:$I$378,2,FALSE)</f>
        <v>#N/A</v>
      </c>
      <c r="M22" s="19">
        <f t="shared" si="3"/>
        <v>0</v>
      </c>
      <c r="N22" s="19">
        <f t="shared" si="3"/>
        <v>0</v>
      </c>
      <c r="O22" s="19">
        <f t="shared" si="4"/>
        <v>0</v>
      </c>
      <c r="P22" s="19">
        <f t="shared" si="4"/>
        <v>0</v>
      </c>
      <c r="Q22" s="19">
        <f t="shared" si="4"/>
        <v>0</v>
      </c>
      <c r="R22" s="19">
        <f t="shared" si="4"/>
        <v>0</v>
      </c>
      <c r="S22" s="19">
        <f t="shared" si="4"/>
        <v>0</v>
      </c>
      <c r="T22" s="58">
        <f t="shared" si="2"/>
        <v>0</v>
      </c>
    </row>
    <row r="23" spans="1:20" s="3" customFormat="1" x14ac:dyDescent="0.25">
      <c r="A23" s="24" t="str">
        <f>Segment3!D49</f>
        <v/>
      </c>
      <c r="B23" s="35">
        <f>Segment3!F49</f>
        <v>4</v>
      </c>
      <c r="C23" s="40">
        <f t="shared" si="1"/>
        <v>0</v>
      </c>
      <c r="D23" s="19" t="e">
        <f>VLOOKUP($B23,ShipSpeeds!$A$7:$I$378,2,FALSE)</f>
        <v>#N/A</v>
      </c>
      <c r="E23" s="19" t="e">
        <f>VLOOKUP($B23,ShipSpeeds!$A$7:$I$378,3,FALSE)</f>
        <v>#N/A</v>
      </c>
      <c r="F23" s="19" t="e">
        <f>VLOOKUP($B23,ShipSpeeds!$A$7:$I$378,4,FALSE)</f>
        <v>#N/A</v>
      </c>
      <c r="G23" s="19" t="e">
        <f>VLOOKUP($B23,ShipSpeeds!$A$7:$I$378,5,FALSE)</f>
        <v>#N/A</v>
      </c>
      <c r="H23" s="19" t="e">
        <f>VLOOKUP($B23,ShipSpeeds!$A$7:$I$378,6,FALSE)</f>
        <v>#N/A</v>
      </c>
      <c r="I23" s="19" t="e">
        <f>VLOOKUP($B23,ShipSpeeds!$A$7:$I$378,7,FALSE)</f>
        <v>#N/A</v>
      </c>
      <c r="J23" s="19" t="e">
        <f>VLOOKUP($B23,ShipSpeeds!$A$7:$I$378,8,FALSE)</f>
        <v>#N/A</v>
      </c>
      <c r="K23" s="19" t="e">
        <f>VLOOKUP($B23,ShipSpeeds!$A$7:$I$378,9,FALSE)</f>
        <v>#N/A</v>
      </c>
      <c r="L23" s="58" t="e">
        <f>VLOOKUP($B23,ShipSpeeds!$A$7:$I$378,2,FALSE)</f>
        <v>#N/A</v>
      </c>
      <c r="M23" s="19">
        <f t="shared" si="3"/>
        <v>0</v>
      </c>
      <c r="N23" s="19">
        <f t="shared" si="3"/>
        <v>0</v>
      </c>
      <c r="O23" s="19">
        <f t="shared" si="4"/>
        <v>0</v>
      </c>
      <c r="P23" s="19">
        <f t="shared" si="4"/>
        <v>0</v>
      </c>
      <c r="Q23" s="19">
        <f t="shared" si="4"/>
        <v>0</v>
      </c>
      <c r="R23" s="19">
        <f t="shared" si="4"/>
        <v>0</v>
      </c>
      <c r="S23" s="19">
        <f t="shared" si="4"/>
        <v>0</v>
      </c>
      <c r="T23" s="58">
        <f t="shared" si="2"/>
        <v>0</v>
      </c>
    </row>
    <row r="24" spans="1:20" s="3" customFormat="1" x14ac:dyDescent="0.25">
      <c r="A24" s="24" t="str">
        <f>Segment3!D50</f>
        <v/>
      </c>
      <c r="B24" s="35">
        <f>Segment3!F50</f>
        <v>4</v>
      </c>
      <c r="C24" s="40">
        <f t="shared" si="1"/>
        <v>0</v>
      </c>
      <c r="D24" s="19" t="e">
        <f>VLOOKUP($B24,ShipSpeeds!$A$7:$I$378,2,FALSE)</f>
        <v>#N/A</v>
      </c>
      <c r="E24" s="19" t="e">
        <f>VLOOKUP($B24,ShipSpeeds!$A$7:$I$378,3,FALSE)</f>
        <v>#N/A</v>
      </c>
      <c r="F24" s="19" t="e">
        <f>VLOOKUP($B24,ShipSpeeds!$A$7:$I$378,4,FALSE)</f>
        <v>#N/A</v>
      </c>
      <c r="G24" s="19" t="e">
        <f>VLOOKUP($B24,ShipSpeeds!$A$7:$I$378,5,FALSE)</f>
        <v>#N/A</v>
      </c>
      <c r="H24" s="19" t="e">
        <f>VLOOKUP($B24,ShipSpeeds!$A$7:$I$378,6,FALSE)</f>
        <v>#N/A</v>
      </c>
      <c r="I24" s="19" t="e">
        <f>VLOOKUP($B24,ShipSpeeds!$A$7:$I$378,7,FALSE)</f>
        <v>#N/A</v>
      </c>
      <c r="J24" s="19" t="e">
        <f>VLOOKUP($B24,ShipSpeeds!$A$7:$I$378,8,FALSE)</f>
        <v>#N/A</v>
      </c>
      <c r="K24" s="19" t="e">
        <f>VLOOKUP($B24,ShipSpeeds!$A$7:$I$378,9,FALSE)</f>
        <v>#N/A</v>
      </c>
      <c r="L24" s="58" t="e">
        <f>VLOOKUP($B24,ShipSpeeds!$A$7:$I$378,2,FALSE)</f>
        <v>#N/A</v>
      </c>
      <c r="M24" s="19">
        <f t="shared" si="3"/>
        <v>0</v>
      </c>
      <c r="N24" s="19">
        <f t="shared" si="3"/>
        <v>0</v>
      </c>
      <c r="O24" s="19">
        <f t="shared" si="4"/>
        <v>0</v>
      </c>
      <c r="P24" s="19">
        <f t="shared" si="4"/>
        <v>0</v>
      </c>
      <c r="Q24" s="19">
        <f t="shared" si="4"/>
        <v>0</v>
      </c>
      <c r="R24" s="19">
        <f t="shared" si="4"/>
        <v>0</v>
      </c>
      <c r="S24" s="19">
        <f t="shared" si="4"/>
        <v>0</v>
      </c>
      <c r="T24" s="58">
        <f t="shared" si="2"/>
        <v>0</v>
      </c>
    </row>
    <row r="25" spans="1:20" s="37" customFormat="1" x14ac:dyDescent="0.25">
      <c r="A25" s="24" t="str">
        <f>Segment3!D51</f>
        <v/>
      </c>
      <c r="B25" s="35">
        <f>Segment3!F51</f>
        <v>4</v>
      </c>
      <c r="C25" s="40">
        <f t="shared" si="1"/>
        <v>0</v>
      </c>
      <c r="D25" s="19" t="e">
        <f>VLOOKUP($B25,ShipSpeeds!$A$7:$I$378,2,FALSE)</f>
        <v>#N/A</v>
      </c>
      <c r="E25" s="19" t="e">
        <f>VLOOKUP($B25,ShipSpeeds!$A$7:$I$378,3,FALSE)</f>
        <v>#N/A</v>
      </c>
      <c r="F25" s="19" t="e">
        <f>VLOOKUP($B25,ShipSpeeds!$A$7:$I$378,4,FALSE)</f>
        <v>#N/A</v>
      </c>
      <c r="G25" s="19" t="e">
        <f>VLOOKUP($B25,ShipSpeeds!$A$7:$I$378,5,FALSE)</f>
        <v>#N/A</v>
      </c>
      <c r="H25" s="19" t="e">
        <f>VLOOKUP($B25,ShipSpeeds!$A$7:$I$378,6,FALSE)</f>
        <v>#N/A</v>
      </c>
      <c r="I25" s="19" t="e">
        <f>VLOOKUP($B25,ShipSpeeds!$A$7:$I$378,7,FALSE)</f>
        <v>#N/A</v>
      </c>
      <c r="J25" s="19" t="e">
        <f>VLOOKUP($B25,ShipSpeeds!$A$7:$I$378,8,FALSE)</f>
        <v>#N/A</v>
      </c>
      <c r="K25" s="19" t="e">
        <f>VLOOKUP($B25,ShipSpeeds!$A$7:$I$378,9,FALSE)</f>
        <v>#N/A</v>
      </c>
      <c r="L25" s="58" t="e">
        <f>VLOOKUP($B25,ShipSpeeds!$A$7:$I$378,2,FALSE)</f>
        <v>#N/A</v>
      </c>
      <c r="M25" s="19">
        <f t="shared" si="3"/>
        <v>0</v>
      </c>
      <c r="N25" s="19">
        <f t="shared" si="3"/>
        <v>0</v>
      </c>
      <c r="O25" s="19">
        <f t="shared" si="4"/>
        <v>0</v>
      </c>
      <c r="P25" s="19">
        <f t="shared" si="4"/>
        <v>0</v>
      </c>
      <c r="Q25" s="19">
        <f t="shared" si="4"/>
        <v>0</v>
      </c>
      <c r="R25" s="19">
        <f t="shared" si="4"/>
        <v>0</v>
      </c>
      <c r="S25" s="19">
        <f t="shared" si="4"/>
        <v>0</v>
      </c>
      <c r="T25" s="58">
        <f t="shared" si="2"/>
        <v>0</v>
      </c>
    </row>
    <row r="26" spans="1:20" s="37" customFormat="1" x14ac:dyDescent="0.25">
      <c r="A26" s="24" t="str">
        <f>Segment3!D52</f>
        <v/>
      </c>
      <c r="B26" s="35">
        <f>Segment3!F52</f>
        <v>4</v>
      </c>
      <c r="C26" s="40">
        <f t="shared" si="1"/>
        <v>0</v>
      </c>
      <c r="D26" s="19" t="e">
        <f>VLOOKUP($B26,ShipSpeeds!$A$7:$I$378,2,FALSE)</f>
        <v>#N/A</v>
      </c>
      <c r="E26" s="19" t="e">
        <f>VLOOKUP($B26,ShipSpeeds!$A$7:$I$378,3,FALSE)</f>
        <v>#N/A</v>
      </c>
      <c r="F26" s="19" t="e">
        <f>VLOOKUP($B26,ShipSpeeds!$A$7:$I$378,4,FALSE)</f>
        <v>#N/A</v>
      </c>
      <c r="G26" s="19" t="e">
        <f>VLOOKUP($B26,ShipSpeeds!$A$7:$I$378,5,FALSE)</f>
        <v>#N/A</v>
      </c>
      <c r="H26" s="19" t="e">
        <f>VLOOKUP($B26,ShipSpeeds!$A$7:$I$378,6,FALSE)</f>
        <v>#N/A</v>
      </c>
      <c r="I26" s="19" t="e">
        <f>VLOOKUP($B26,ShipSpeeds!$A$7:$I$378,7,FALSE)</f>
        <v>#N/A</v>
      </c>
      <c r="J26" s="19" t="e">
        <f>VLOOKUP($B26,ShipSpeeds!$A$7:$I$378,8,FALSE)</f>
        <v>#N/A</v>
      </c>
      <c r="K26" s="19" t="e">
        <f>VLOOKUP($B26,ShipSpeeds!$A$7:$I$378,9,FALSE)</f>
        <v>#N/A</v>
      </c>
      <c r="L26" s="58" t="e">
        <f>VLOOKUP($B26,ShipSpeeds!$A$7:$I$378,2,FALSE)</f>
        <v>#N/A</v>
      </c>
      <c r="M26" s="19">
        <f t="shared" si="3"/>
        <v>0</v>
      </c>
      <c r="N26" s="19">
        <f t="shared" si="3"/>
        <v>0</v>
      </c>
      <c r="O26" s="19">
        <f t="shared" si="4"/>
        <v>0</v>
      </c>
      <c r="P26" s="19">
        <f t="shared" si="4"/>
        <v>0</v>
      </c>
      <c r="Q26" s="19">
        <f t="shared" si="4"/>
        <v>0</v>
      </c>
      <c r="R26" s="19">
        <f t="shared" si="4"/>
        <v>0</v>
      </c>
      <c r="S26" s="19">
        <f t="shared" si="4"/>
        <v>0</v>
      </c>
      <c r="T26" s="58">
        <f t="shared" si="2"/>
        <v>0</v>
      </c>
    </row>
    <row r="27" spans="1:20" s="3" customFormat="1" x14ac:dyDescent="0.25">
      <c r="A27" s="24" t="str">
        <f>Segment3!D53</f>
        <v/>
      </c>
      <c r="B27" s="35">
        <f>Segment3!F53</f>
        <v>4</v>
      </c>
      <c r="C27" s="40">
        <f t="shared" si="1"/>
        <v>0</v>
      </c>
      <c r="D27" s="19" t="e">
        <f>VLOOKUP($B27,ShipSpeeds!$A$7:$I$378,2,FALSE)</f>
        <v>#N/A</v>
      </c>
      <c r="E27" s="19" t="e">
        <f>VLOOKUP($B27,ShipSpeeds!$A$7:$I$378,3,FALSE)</f>
        <v>#N/A</v>
      </c>
      <c r="F27" s="19" t="e">
        <f>VLOOKUP($B27,ShipSpeeds!$A$7:$I$378,4,FALSE)</f>
        <v>#N/A</v>
      </c>
      <c r="G27" s="19" t="e">
        <f>VLOOKUP($B27,ShipSpeeds!$A$7:$I$378,5,FALSE)</f>
        <v>#N/A</v>
      </c>
      <c r="H27" s="19" t="e">
        <f>VLOOKUP($B27,ShipSpeeds!$A$7:$I$378,6,FALSE)</f>
        <v>#N/A</v>
      </c>
      <c r="I27" s="19" t="e">
        <f>VLOOKUP($B27,ShipSpeeds!$A$7:$I$378,7,FALSE)</f>
        <v>#N/A</v>
      </c>
      <c r="J27" s="19" t="e">
        <f>VLOOKUP($B27,ShipSpeeds!$A$7:$I$378,8,FALSE)</f>
        <v>#N/A</v>
      </c>
      <c r="K27" s="19" t="e">
        <f>VLOOKUP($B27,ShipSpeeds!$A$7:$I$378,9,FALSE)</f>
        <v>#N/A</v>
      </c>
      <c r="L27" s="58" t="e">
        <f>VLOOKUP($B27,ShipSpeeds!$A$7:$I$378,2,FALSE)</f>
        <v>#N/A</v>
      </c>
      <c r="M27" s="19">
        <f t="shared" si="3"/>
        <v>0</v>
      </c>
      <c r="N27" s="19">
        <f t="shared" si="3"/>
        <v>0</v>
      </c>
      <c r="O27" s="19">
        <f t="shared" si="4"/>
        <v>0</v>
      </c>
      <c r="P27" s="19">
        <f t="shared" si="4"/>
        <v>0</v>
      </c>
      <c r="Q27" s="19">
        <f t="shared" si="4"/>
        <v>0</v>
      </c>
      <c r="R27" s="19">
        <f t="shared" si="4"/>
        <v>0</v>
      </c>
      <c r="S27" s="19">
        <f t="shared" si="4"/>
        <v>0</v>
      </c>
      <c r="T27" s="58">
        <f t="shared" si="2"/>
        <v>0</v>
      </c>
    </row>
    <row r="28" spans="1:20" s="3" customFormat="1" x14ac:dyDescent="0.25">
      <c r="A28" s="24" t="str">
        <f>Segment3!D54</f>
        <v/>
      </c>
      <c r="B28" s="35">
        <f>Segment3!F54</f>
        <v>4</v>
      </c>
      <c r="C28" s="40">
        <f t="shared" si="1"/>
        <v>0</v>
      </c>
      <c r="D28" s="19" t="e">
        <f>VLOOKUP($B28,ShipSpeeds!$A$7:$I$378,2,FALSE)</f>
        <v>#N/A</v>
      </c>
      <c r="E28" s="19" t="e">
        <f>VLOOKUP($B28,ShipSpeeds!$A$7:$I$378,3,FALSE)</f>
        <v>#N/A</v>
      </c>
      <c r="F28" s="19" t="e">
        <f>VLOOKUP($B28,ShipSpeeds!$A$7:$I$378,4,FALSE)</f>
        <v>#N/A</v>
      </c>
      <c r="G28" s="19" t="e">
        <f>VLOOKUP($B28,ShipSpeeds!$A$7:$I$378,5,FALSE)</f>
        <v>#N/A</v>
      </c>
      <c r="H28" s="19" t="e">
        <f>VLOOKUP($B28,ShipSpeeds!$A$7:$I$378,6,FALSE)</f>
        <v>#N/A</v>
      </c>
      <c r="I28" s="19" t="e">
        <f>VLOOKUP($B28,ShipSpeeds!$A$7:$I$378,7,FALSE)</f>
        <v>#N/A</v>
      </c>
      <c r="J28" s="19" t="e">
        <f>VLOOKUP($B28,ShipSpeeds!$A$7:$I$378,8,FALSE)</f>
        <v>#N/A</v>
      </c>
      <c r="K28" s="19" t="e">
        <f>VLOOKUP($B28,ShipSpeeds!$A$7:$I$378,9,FALSE)</f>
        <v>#N/A</v>
      </c>
      <c r="L28" s="58" t="e">
        <f>VLOOKUP($B28,ShipSpeeds!$A$7:$I$378,2,FALSE)</f>
        <v>#N/A</v>
      </c>
      <c r="M28" s="19">
        <f t="shared" si="3"/>
        <v>0</v>
      </c>
      <c r="N28" s="19">
        <f t="shared" si="3"/>
        <v>0</v>
      </c>
      <c r="O28" s="19">
        <f t="shared" si="4"/>
        <v>0</v>
      </c>
      <c r="P28" s="19">
        <f t="shared" si="4"/>
        <v>0</v>
      </c>
      <c r="Q28" s="19">
        <f t="shared" si="4"/>
        <v>0</v>
      </c>
      <c r="R28" s="19">
        <f t="shared" si="4"/>
        <v>0</v>
      </c>
      <c r="S28" s="19">
        <f t="shared" si="4"/>
        <v>0</v>
      </c>
      <c r="T28" s="58">
        <f t="shared" si="2"/>
        <v>0</v>
      </c>
    </row>
    <row r="29" spans="1:20" s="3" customFormat="1" x14ac:dyDescent="0.25">
      <c r="A29" s="24" t="str">
        <f>Segment3!D55</f>
        <v/>
      </c>
      <c r="B29" s="35">
        <f>Segment3!F55</f>
        <v>4</v>
      </c>
      <c r="C29" s="40">
        <f t="shared" si="1"/>
        <v>0</v>
      </c>
      <c r="D29" s="19" t="e">
        <f>VLOOKUP($B29,ShipSpeeds!$A$7:$I$378,2,FALSE)</f>
        <v>#N/A</v>
      </c>
      <c r="E29" s="19" t="e">
        <f>VLOOKUP($B29,ShipSpeeds!$A$7:$I$378,3,FALSE)</f>
        <v>#N/A</v>
      </c>
      <c r="F29" s="19" t="e">
        <f>VLOOKUP($B29,ShipSpeeds!$A$7:$I$378,4,FALSE)</f>
        <v>#N/A</v>
      </c>
      <c r="G29" s="19" t="e">
        <f>VLOOKUP($B29,ShipSpeeds!$A$7:$I$378,5,FALSE)</f>
        <v>#N/A</v>
      </c>
      <c r="H29" s="19" t="e">
        <f>VLOOKUP($B29,ShipSpeeds!$A$7:$I$378,6,FALSE)</f>
        <v>#N/A</v>
      </c>
      <c r="I29" s="19" t="e">
        <f>VLOOKUP($B29,ShipSpeeds!$A$7:$I$378,7,FALSE)</f>
        <v>#N/A</v>
      </c>
      <c r="J29" s="19" t="e">
        <f>VLOOKUP($B29,ShipSpeeds!$A$7:$I$378,8,FALSE)</f>
        <v>#N/A</v>
      </c>
      <c r="K29" s="19" t="e">
        <f>VLOOKUP($B29,ShipSpeeds!$A$7:$I$378,9,FALSE)</f>
        <v>#N/A</v>
      </c>
      <c r="L29" s="58" t="e">
        <f>VLOOKUP($B29,ShipSpeeds!$A$7:$I$378,2,FALSE)</f>
        <v>#N/A</v>
      </c>
      <c r="M29" s="19">
        <f t="shared" si="3"/>
        <v>0</v>
      </c>
      <c r="N29" s="19">
        <f t="shared" si="3"/>
        <v>0</v>
      </c>
      <c r="O29" s="19">
        <f t="shared" si="4"/>
        <v>0</v>
      </c>
      <c r="P29" s="19">
        <f t="shared" si="4"/>
        <v>0</v>
      </c>
      <c r="Q29" s="19">
        <f t="shared" si="4"/>
        <v>0</v>
      </c>
      <c r="R29" s="19">
        <f t="shared" si="4"/>
        <v>0</v>
      </c>
      <c r="S29" s="19">
        <f t="shared" si="4"/>
        <v>0</v>
      </c>
      <c r="T29" s="58">
        <f t="shared" si="2"/>
        <v>0</v>
      </c>
    </row>
    <row r="30" spans="1:20" s="3" customFormat="1" x14ac:dyDescent="0.25">
      <c r="A30" s="24" t="str">
        <f>Segment3!D56</f>
        <v/>
      </c>
      <c r="B30" s="35">
        <f>Segment3!F56</f>
        <v>4</v>
      </c>
      <c r="C30" s="40">
        <f t="shared" si="1"/>
        <v>0</v>
      </c>
      <c r="D30" s="19" t="e">
        <f>VLOOKUP($B30,ShipSpeeds!$A$7:$I$378,2,FALSE)</f>
        <v>#N/A</v>
      </c>
      <c r="E30" s="19" t="e">
        <f>VLOOKUP($B30,ShipSpeeds!$A$7:$I$378,3,FALSE)</f>
        <v>#N/A</v>
      </c>
      <c r="F30" s="19" t="e">
        <f>VLOOKUP($B30,ShipSpeeds!$A$7:$I$378,4,FALSE)</f>
        <v>#N/A</v>
      </c>
      <c r="G30" s="19" t="e">
        <f>VLOOKUP($B30,ShipSpeeds!$A$7:$I$378,5,FALSE)</f>
        <v>#N/A</v>
      </c>
      <c r="H30" s="19" t="e">
        <f>VLOOKUP($B30,ShipSpeeds!$A$7:$I$378,6,FALSE)</f>
        <v>#N/A</v>
      </c>
      <c r="I30" s="19" t="e">
        <f>VLOOKUP($B30,ShipSpeeds!$A$7:$I$378,7,FALSE)</f>
        <v>#N/A</v>
      </c>
      <c r="J30" s="19" t="e">
        <f>VLOOKUP($B30,ShipSpeeds!$A$7:$I$378,8,FALSE)</f>
        <v>#N/A</v>
      </c>
      <c r="K30" s="19" t="e">
        <f>VLOOKUP($B30,ShipSpeeds!$A$7:$I$378,9,FALSE)</f>
        <v>#N/A</v>
      </c>
      <c r="L30" s="58" t="e">
        <f>VLOOKUP($B30,ShipSpeeds!$A$7:$I$378,2,FALSE)</f>
        <v>#N/A</v>
      </c>
      <c r="M30" s="19">
        <f t="shared" si="3"/>
        <v>0</v>
      </c>
      <c r="N30" s="19">
        <f t="shared" si="3"/>
        <v>0</v>
      </c>
      <c r="O30" s="19">
        <f t="shared" si="4"/>
        <v>0</v>
      </c>
      <c r="P30" s="19">
        <f t="shared" si="4"/>
        <v>0</v>
      </c>
      <c r="Q30" s="19">
        <f t="shared" si="4"/>
        <v>0</v>
      </c>
      <c r="R30" s="19">
        <f t="shared" si="4"/>
        <v>0</v>
      </c>
      <c r="S30" s="19">
        <f t="shared" si="4"/>
        <v>0</v>
      </c>
      <c r="T30" s="58">
        <f t="shared" si="2"/>
        <v>0</v>
      </c>
    </row>
    <row r="31" spans="1:20" s="3" customFormat="1" x14ac:dyDescent="0.25">
      <c r="A31" s="24" t="str">
        <f>Segment3!D57</f>
        <v/>
      </c>
      <c r="B31" s="35">
        <f>Segment3!F57</f>
        <v>4</v>
      </c>
      <c r="C31" s="40">
        <f t="shared" si="1"/>
        <v>0</v>
      </c>
      <c r="D31" s="19" t="e">
        <f>VLOOKUP($B31,ShipSpeeds!$A$7:$I$378,2,FALSE)</f>
        <v>#N/A</v>
      </c>
      <c r="E31" s="19" t="e">
        <f>VLOOKUP($B31,ShipSpeeds!$A$7:$I$378,3,FALSE)</f>
        <v>#N/A</v>
      </c>
      <c r="F31" s="19" t="e">
        <f>VLOOKUP($B31,ShipSpeeds!$A$7:$I$378,4,FALSE)</f>
        <v>#N/A</v>
      </c>
      <c r="G31" s="19" t="e">
        <f>VLOOKUP($B31,ShipSpeeds!$A$7:$I$378,5,FALSE)</f>
        <v>#N/A</v>
      </c>
      <c r="H31" s="19" t="e">
        <f>VLOOKUP($B31,ShipSpeeds!$A$7:$I$378,6,FALSE)</f>
        <v>#N/A</v>
      </c>
      <c r="I31" s="19" t="e">
        <f>VLOOKUP($B31,ShipSpeeds!$A$7:$I$378,7,FALSE)</f>
        <v>#N/A</v>
      </c>
      <c r="J31" s="19" t="e">
        <f>VLOOKUP($B31,ShipSpeeds!$A$7:$I$378,8,FALSE)</f>
        <v>#N/A</v>
      </c>
      <c r="K31" s="19" t="e">
        <f>VLOOKUP($B31,ShipSpeeds!$A$7:$I$378,9,FALSE)</f>
        <v>#N/A</v>
      </c>
      <c r="L31" s="58" t="e">
        <f>VLOOKUP($B31,ShipSpeeds!$A$7:$I$378,2,FALSE)</f>
        <v>#N/A</v>
      </c>
      <c r="M31" s="19">
        <f t="shared" si="3"/>
        <v>0</v>
      </c>
      <c r="N31" s="19">
        <f t="shared" si="3"/>
        <v>0</v>
      </c>
      <c r="O31" s="19">
        <f t="shared" si="4"/>
        <v>0</v>
      </c>
      <c r="P31" s="19">
        <f t="shared" si="4"/>
        <v>0</v>
      </c>
      <c r="Q31" s="19">
        <f t="shared" si="4"/>
        <v>0</v>
      </c>
      <c r="R31" s="19">
        <f t="shared" si="4"/>
        <v>0</v>
      </c>
      <c r="S31" s="19">
        <f t="shared" si="4"/>
        <v>0</v>
      </c>
      <c r="T31" s="58">
        <f t="shared" si="2"/>
        <v>0</v>
      </c>
    </row>
    <row r="32" spans="1:20" s="3" customFormat="1" x14ac:dyDescent="0.25">
      <c r="A32" s="24" t="str">
        <f>Segment3!D58</f>
        <v/>
      </c>
      <c r="B32" s="35">
        <f>Segment3!F58</f>
        <v>4</v>
      </c>
      <c r="C32" s="40">
        <f t="shared" si="1"/>
        <v>0</v>
      </c>
      <c r="D32" s="19" t="e">
        <f>VLOOKUP($B32,ShipSpeeds!$A$7:$I$378,2,FALSE)</f>
        <v>#N/A</v>
      </c>
      <c r="E32" s="19" t="e">
        <f>VLOOKUP($B32,ShipSpeeds!$A$7:$I$378,3,FALSE)</f>
        <v>#N/A</v>
      </c>
      <c r="F32" s="19" t="e">
        <f>VLOOKUP($B32,ShipSpeeds!$A$7:$I$378,4,FALSE)</f>
        <v>#N/A</v>
      </c>
      <c r="G32" s="19" t="e">
        <f>VLOOKUP($B32,ShipSpeeds!$A$7:$I$378,5,FALSE)</f>
        <v>#N/A</v>
      </c>
      <c r="H32" s="19" t="e">
        <f>VLOOKUP($B32,ShipSpeeds!$A$7:$I$378,6,FALSE)</f>
        <v>#N/A</v>
      </c>
      <c r="I32" s="19" t="e">
        <f>VLOOKUP($B32,ShipSpeeds!$A$7:$I$378,7,FALSE)</f>
        <v>#N/A</v>
      </c>
      <c r="J32" s="19" t="e">
        <f>VLOOKUP($B32,ShipSpeeds!$A$7:$I$378,8,FALSE)</f>
        <v>#N/A</v>
      </c>
      <c r="K32" s="19" t="e">
        <f>VLOOKUP($B32,ShipSpeeds!$A$7:$I$378,9,FALSE)</f>
        <v>#N/A</v>
      </c>
      <c r="L32" s="58" t="e">
        <f>VLOOKUP($B32,ShipSpeeds!$A$7:$I$378,2,FALSE)</f>
        <v>#N/A</v>
      </c>
      <c r="M32" s="19">
        <f t="shared" si="3"/>
        <v>0</v>
      </c>
      <c r="N32" s="19">
        <f t="shared" si="3"/>
        <v>0</v>
      </c>
      <c r="O32" s="19">
        <f t="shared" si="4"/>
        <v>0</v>
      </c>
      <c r="P32" s="19">
        <f t="shared" si="4"/>
        <v>0</v>
      </c>
      <c r="Q32" s="19">
        <f t="shared" si="4"/>
        <v>0</v>
      </c>
      <c r="R32" s="19">
        <f t="shared" si="4"/>
        <v>0</v>
      </c>
      <c r="S32" s="19">
        <f t="shared" si="4"/>
        <v>0</v>
      </c>
      <c r="T32" s="58">
        <f t="shared" si="2"/>
        <v>0</v>
      </c>
    </row>
    <row r="33" spans="1:20" s="3" customFormat="1" x14ac:dyDescent="0.25">
      <c r="A33" s="24" t="str">
        <f>Segment3!D59</f>
        <v/>
      </c>
      <c r="B33" s="35">
        <f>Segment3!F59</f>
        <v>4</v>
      </c>
      <c r="C33" s="40">
        <f t="shared" si="1"/>
        <v>0</v>
      </c>
      <c r="D33" s="19" t="e">
        <f>VLOOKUP($B33,ShipSpeeds!$A$7:$I$378,2,FALSE)</f>
        <v>#N/A</v>
      </c>
      <c r="E33" s="19" t="e">
        <f>VLOOKUP($B33,ShipSpeeds!$A$7:$I$378,3,FALSE)</f>
        <v>#N/A</v>
      </c>
      <c r="F33" s="19" t="e">
        <f>VLOOKUP($B33,ShipSpeeds!$A$7:$I$378,4,FALSE)</f>
        <v>#N/A</v>
      </c>
      <c r="G33" s="19" t="e">
        <f>VLOOKUP($B33,ShipSpeeds!$A$7:$I$378,5,FALSE)</f>
        <v>#N/A</v>
      </c>
      <c r="H33" s="19" t="e">
        <f>VLOOKUP($B33,ShipSpeeds!$A$7:$I$378,6,FALSE)</f>
        <v>#N/A</v>
      </c>
      <c r="I33" s="19" t="e">
        <f>VLOOKUP($B33,ShipSpeeds!$A$7:$I$378,7,FALSE)</f>
        <v>#N/A</v>
      </c>
      <c r="J33" s="19" t="e">
        <f>VLOOKUP($B33,ShipSpeeds!$A$7:$I$378,8,FALSE)</f>
        <v>#N/A</v>
      </c>
      <c r="K33" s="19" t="e">
        <f>VLOOKUP($B33,ShipSpeeds!$A$7:$I$378,9,FALSE)</f>
        <v>#N/A</v>
      </c>
      <c r="L33" s="58" t="e">
        <f>VLOOKUP($B33,ShipSpeeds!$A$7:$I$378,2,FALSE)</f>
        <v>#N/A</v>
      </c>
      <c r="M33" s="19">
        <f t="shared" si="3"/>
        <v>0</v>
      </c>
      <c r="N33" s="19">
        <f t="shared" si="3"/>
        <v>0</v>
      </c>
      <c r="O33" s="19">
        <f t="shared" si="4"/>
        <v>0</v>
      </c>
      <c r="P33" s="19">
        <f t="shared" si="4"/>
        <v>0</v>
      </c>
      <c r="Q33" s="19">
        <f t="shared" si="4"/>
        <v>0</v>
      </c>
      <c r="R33" s="19">
        <f t="shared" si="4"/>
        <v>0</v>
      </c>
      <c r="S33" s="19">
        <f t="shared" si="4"/>
        <v>0</v>
      </c>
      <c r="T33" s="58">
        <f t="shared" si="2"/>
        <v>0</v>
      </c>
    </row>
    <row r="34" spans="1:20" s="3" customFormat="1" x14ac:dyDescent="0.25">
      <c r="A34" s="24" t="str">
        <f>Segment3!D60</f>
        <v/>
      </c>
      <c r="B34" s="35">
        <f>Segment3!F60</f>
        <v>4</v>
      </c>
      <c r="C34" s="40">
        <f t="shared" si="1"/>
        <v>0</v>
      </c>
      <c r="D34" s="19" t="e">
        <f>VLOOKUP($B34,ShipSpeeds!$A$7:$I$378,2,FALSE)</f>
        <v>#N/A</v>
      </c>
      <c r="E34" s="19" t="e">
        <f>VLOOKUP($B34,ShipSpeeds!$A$7:$I$378,3,FALSE)</f>
        <v>#N/A</v>
      </c>
      <c r="F34" s="19" t="e">
        <f>VLOOKUP($B34,ShipSpeeds!$A$7:$I$378,4,FALSE)</f>
        <v>#N/A</v>
      </c>
      <c r="G34" s="19" t="e">
        <f>VLOOKUP($B34,ShipSpeeds!$A$7:$I$378,5,FALSE)</f>
        <v>#N/A</v>
      </c>
      <c r="H34" s="19" t="e">
        <f>VLOOKUP($B34,ShipSpeeds!$A$7:$I$378,6,FALSE)</f>
        <v>#N/A</v>
      </c>
      <c r="I34" s="19" t="e">
        <f>VLOOKUP($B34,ShipSpeeds!$A$7:$I$378,7,FALSE)</f>
        <v>#N/A</v>
      </c>
      <c r="J34" s="19" t="e">
        <f>VLOOKUP($B34,ShipSpeeds!$A$7:$I$378,8,FALSE)</f>
        <v>#N/A</v>
      </c>
      <c r="K34" s="19" t="e">
        <f>VLOOKUP($B34,ShipSpeeds!$A$7:$I$378,9,FALSE)</f>
        <v>#N/A</v>
      </c>
      <c r="L34" s="58" t="e">
        <f>VLOOKUP($B34,ShipSpeeds!$A$7:$I$378,2,FALSE)</f>
        <v>#N/A</v>
      </c>
      <c r="M34" s="19">
        <f t="shared" si="3"/>
        <v>0</v>
      </c>
      <c r="N34" s="19">
        <f t="shared" si="3"/>
        <v>0</v>
      </c>
      <c r="O34" s="19">
        <f t="shared" si="4"/>
        <v>0</v>
      </c>
      <c r="P34" s="19">
        <f t="shared" si="4"/>
        <v>0</v>
      </c>
      <c r="Q34" s="19">
        <f t="shared" si="4"/>
        <v>0</v>
      </c>
      <c r="R34" s="19">
        <f t="shared" si="4"/>
        <v>0</v>
      </c>
      <c r="S34" s="19">
        <f t="shared" si="4"/>
        <v>0</v>
      </c>
      <c r="T34" s="58">
        <f t="shared" si="2"/>
        <v>0</v>
      </c>
    </row>
    <row r="35" spans="1:20" s="3" customFormat="1" x14ac:dyDescent="0.25">
      <c r="A35" s="24" t="str">
        <f>Segment3!D61</f>
        <v/>
      </c>
      <c r="B35" s="35">
        <f>Segment3!F61</f>
        <v>4</v>
      </c>
      <c r="C35" s="40">
        <f t="shared" si="1"/>
        <v>0</v>
      </c>
      <c r="D35" s="19" t="e">
        <f>VLOOKUP($B35,ShipSpeeds!$A$7:$I$378,2,FALSE)</f>
        <v>#N/A</v>
      </c>
      <c r="E35" s="19" t="e">
        <f>VLOOKUP($B35,ShipSpeeds!$A$7:$I$378,3,FALSE)</f>
        <v>#N/A</v>
      </c>
      <c r="F35" s="19" t="e">
        <f>VLOOKUP($B35,ShipSpeeds!$A$7:$I$378,4,FALSE)</f>
        <v>#N/A</v>
      </c>
      <c r="G35" s="19" t="e">
        <f>VLOOKUP($B35,ShipSpeeds!$A$7:$I$378,5,FALSE)</f>
        <v>#N/A</v>
      </c>
      <c r="H35" s="19" t="e">
        <f>VLOOKUP($B35,ShipSpeeds!$A$7:$I$378,6,FALSE)</f>
        <v>#N/A</v>
      </c>
      <c r="I35" s="19" t="e">
        <f>VLOOKUP($B35,ShipSpeeds!$A$7:$I$378,7,FALSE)</f>
        <v>#N/A</v>
      </c>
      <c r="J35" s="19" t="e">
        <f>VLOOKUP($B35,ShipSpeeds!$A$7:$I$378,8,FALSE)</f>
        <v>#N/A</v>
      </c>
      <c r="K35" s="19" t="e">
        <f>VLOOKUP($B35,ShipSpeeds!$A$7:$I$378,9,FALSE)</f>
        <v>#N/A</v>
      </c>
      <c r="L35" s="58" t="e">
        <f>VLOOKUP($B35,ShipSpeeds!$A$7:$I$378,2,FALSE)</f>
        <v>#N/A</v>
      </c>
      <c r="M35" s="19">
        <f t="shared" si="3"/>
        <v>0</v>
      </c>
      <c r="N35" s="19">
        <f t="shared" si="3"/>
        <v>0</v>
      </c>
      <c r="O35" s="19">
        <f t="shared" si="4"/>
        <v>0</v>
      </c>
      <c r="P35" s="19">
        <f t="shared" si="4"/>
        <v>0</v>
      </c>
      <c r="Q35" s="19">
        <f t="shared" si="4"/>
        <v>0</v>
      </c>
      <c r="R35" s="19">
        <f t="shared" si="4"/>
        <v>0</v>
      </c>
      <c r="S35" s="19">
        <f t="shared" si="4"/>
        <v>0</v>
      </c>
      <c r="T35" s="58">
        <f t="shared" si="2"/>
        <v>0</v>
      </c>
    </row>
    <row r="36" spans="1:20" s="3" customFormat="1" x14ac:dyDescent="0.25">
      <c r="A36" s="24" t="str">
        <f>Segment3!D62</f>
        <v/>
      </c>
      <c r="B36" s="35">
        <f>Segment3!F62</f>
        <v>4</v>
      </c>
      <c r="C36" s="40">
        <f t="shared" si="1"/>
        <v>0</v>
      </c>
      <c r="D36" s="19" t="e">
        <f>VLOOKUP($B36,ShipSpeeds!$A$7:$I$378,2,FALSE)</f>
        <v>#N/A</v>
      </c>
      <c r="E36" s="19" t="e">
        <f>VLOOKUP($B36,ShipSpeeds!$A$7:$I$378,3,FALSE)</f>
        <v>#N/A</v>
      </c>
      <c r="F36" s="19" t="e">
        <f>VLOOKUP($B36,ShipSpeeds!$A$7:$I$378,4,FALSE)</f>
        <v>#N/A</v>
      </c>
      <c r="G36" s="19" t="e">
        <f>VLOOKUP($B36,ShipSpeeds!$A$7:$I$378,5,FALSE)</f>
        <v>#N/A</v>
      </c>
      <c r="H36" s="19" t="e">
        <f>VLOOKUP($B36,ShipSpeeds!$A$7:$I$378,6,FALSE)</f>
        <v>#N/A</v>
      </c>
      <c r="I36" s="19" t="e">
        <f>VLOOKUP($B36,ShipSpeeds!$A$7:$I$378,7,FALSE)</f>
        <v>#N/A</v>
      </c>
      <c r="J36" s="19" t="e">
        <f>VLOOKUP($B36,ShipSpeeds!$A$7:$I$378,8,FALSE)</f>
        <v>#N/A</v>
      </c>
      <c r="K36" s="19" t="e">
        <f>VLOOKUP($B36,ShipSpeeds!$A$7:$I$378,9,FALSE)</f>
        <v>#N/A</v>
      </c>
      <c r="L36" s="58" t="e">
        <f>VLOOKUP($B36,ShipSpeeds!$A$7:$I$378,2,FALSE)</f>
        <v>#N/A</v>
      </c>
      <c r="M36" s="19">
        <f t="shared" si="3"/>
        <v>0</v>
      </c>
      <c r="N36" s="19">
        <f t="shared" si="3"/>
        <v>0</v>
      </c>
      <c r="O36" s="19">
        <f t="shared" si="4"/>
        <v>0</v>
      </c>
      <c r="P36" s="19">
        <f t="shared" si="4"/>
        <v>0</v>
      </c>
      <c r="Q36" s="19">
        <f t="shared" si="4"/>
        <v>0</v>
      </c>
      <c r="R36" s="19">
        <f t="shared" si="4"/>
        <v>0</v>
      </c>
      <c r="S36" s="19">
        <f t="shared" si="4"/>
        <v>0</v>
      </c>
      <c r="T36" s="58">
        <f t="shared" si="2"/>
        <v>0</v>
      </c>
    </row>
    <row r="37" spans="1:20" s="3" customFormat="1" x14ac:dyDescent="0.25">
      <c r="A37" s="24" t="str">
        <f>Segment3!D63</f>
        <v/>
      </c>
      <c r="B37" s="35">
        <f>Segment3!F63</f>
        <v>4</v>
      </c>
      <c r="C37" s="40">
        <f t="shared" si="1"/>
        <v>0</v>
      </c>
      <c r="D37" s="19" t="e">
        <f>VLOOKUP($B37,ShipSpeeds!$A$7:$I$378,2,FALSE)</f>
        <v>#N/A</v>
      </c>
      <c r="E37" s="19" t="e">
        <f>VLOOKUP($B37,ShipSpeeds!$A$7:$I$378,3,FALSE)</f>
        <v>#N/A</v>
      </c>
      <c r="F37" s="19" t="e">
        <f>VLOOKUP($B37,ShipSpeeds!$A$7:$I$378,4,FALSE)</f>
        <v>#N/A</v>
      </c>
      <c r="G37" s="19" t="e">
        <f>VLOOKUP($B37,ShipSpeeds!$A$7:$I$378,5,FALSE)</f>
        <v>#N/A</v>
      </c>
      <c r="H37" s="19" t="e">
        <f>VLOOKUP($B37,ShipSpeeds!$A$7:$I$378,6,FALSE)</f>
        <v>#N/A</v>
      </c>
      <c r="I37" s="19" t="e">
        <f>VLOOKUP($B37,ShipSpeeds!$A$7:$I$378,7,FALSE)</f>
        <v>#N/A</v>
      </c>
      <c r="J37" s="19" t="e">
        <f>VLOOKUP($B37,ShipSpeeds!$A$7:$I$378,8,FALSE)</f>
        <v>#N/A</v>
      </c>
      <c r="K37" s="19" t="e">
        <f>VLOOKUP($B37,ShipSpeeds!$A$7:$I$378,9,FALSE)</f>
        <v>#N/A</v>
      </c>
      <c r="L37" s="58" t="e">
        <f>VLOOKUP($B37,ShipSpeeds!$A$7:$I$378,2,FALSE)</f>
        <v>#N/A</v>
      </c>
      <c r="M37" s="19">
        <f t="shared" si="3"/>
        <v>0</v>
      </c>
      <c r="N37" s="19">
        <f t="shared" si="3"/>
        <v>0</v>
      </c>
      <c r="O37" s="19">
        <f t="shared" si="4"/>
        <v>0</v>
      </c>
      <c r="P37" s="19">
        <f t="shared" si="4"/>
        <v>0</v>
      </c>
      <c r="Q37" s="19">
        <f t="shared" si="4"/>
        <v>0</v>
      </c>
      <c r="R37" s="19">
        <f t="shared" si="4"/>
        <v>0</v>
      </c>
      <c r="S37" s="19">
        <f t="shared" si="4"/>
        <v>0</v>
      </c>
      <c r="T37" s="58">
        <f t="shared" si="2"/>
        <v>0</v>
      </c>
    </row>
    <row r="38" spans="1:20" s="3" customFormat="1" x14ac:dyDescent="0.25">
      <c r="A38" s="24" t="str">
        <f>Segment3!D64</f>
        <v/>
      </c>
      <c r="B38" s="35">
        <f>Segment3!F64</f>
        <v>4</v>
      </c>
      <c r="C38" s="40">
        <f t="shared" si="1"/>
        <v>0</v>
      </c>
      <c r="D38" s="19" t="e">
        <f>VLOOKUP($B38,ShipSpeeds!$A$7:$I$378,2,FALSE)</f>
        <v>#N/A</v>
      </c>
      <c r="E38" s="19" t="e">
        <f>VLOOKUP($B38,ShipSpeeds!$A$7:$I$378,3,FALSE)</f>
        <v>#N/A</v>
      </c>
      <c r="F38" s="19" t="e">
        <f>VLOOKUP($B38,ShipSpeeds!$A$7:$I$378,4,FALSE)</f>
        <v>#N/A</v>
      </c>
      <c r="G38" s="19" t="e">
        <f>VLOOKUP($B38,ShipSpeeds!$A$7:$I$378,5,FALSE)</f>
        <v>#N/A</v>
      </c>
      <c r="H38" s="19" t="e">
        <f>VLOOKUP($B38,ShipSpeeds!$A$7:$I$378,6,FALSE)</f>
        <v>#N/A</v>
      </c>
      <c r="I38" s="19" t="e">
        <f>VLOOKUP($B38,ShipSpeeds!$A$7:$I$378,7,FALSE)</f>
        <v>#N/A</v>
      </c>
      <c r="J38" s="19" t="e">
        <f>VLOOKUP($B38,ShipSpeeds!$A$7:$I$378,8,FALSE)</f>
        <v>#N/A</v>
      </c>
      <c r="K38" s="19" t="e">
        <f>VLOOKUP($B38,ShipSpeeds!$A$7:$I$378,9,FALSE)</f>
        <v>#N/A</v>
      </c>
      <c r="L38" s="58" t="e">
        <f>VLOOKUP($B38,ShipSpeeds!$A$7:$I$378,2,FALSE)</f>
        <v>#N/A</v>
      </c>
      <c r="M38" s="19">
        <f t="shared" si="3"/>
        <v>0</v>
      </c>
      <c r="N38" s="19">
        <f t="shared" si="3"/>
        <v>0</v>
      </c>
      <c r="O38" s="19">
        <f t="shared" si="4"/>
        <v>0</v>
      </c>
      <c r="P38" s="19">
        <f t="shared" si="4"/>
        <v>0</v>
      </c>
      <c r="Q38" s="19">
        <f t="shared" si="4"/>
        <v>0</v>
      </c>
      <c r="R38" s="19">
        <f t="shared" si="4"/>
        <v>0</v>
      </c>
      <c r="S38" s="19">
        <f t="shared" si="4"/>
        <v>0</v>
      </c>
      <c r="T38" s="58">
        <f t="shared" si="2"/>
        <v>0</v>
      </c>
    </row>
    <row r="39" spans="1:20" s="3" customFormat="1" x14ac:dyDescent="0.25">
      <c r="A39" s="24" t="str">
        <f>Segment3!D65</f>
        <v/>
      </c>
      <c r="B39" s="35">
        <f>Segment3!F65</f>
        <v>4</v>
      </c>
      <c r="C39" s="40">
        <f t="shared" si="1"/>
        <v>0</v>
      </c>
      <c r="D39" s="19" t="e">
        <f>VLOOKUP($B39,ShipSpeeds!$A$7:$I$378,2,FALSE)</f>
        <v>#N/A</v>
      </c>
      <c r="E39" s="19" t="e">
        <f>VLOOKUP($B39,ShipSpeeds!$A$7:$I$378,3,FALSE)</f>
        <v>#N/A</v>
      </c>
      <c r="F39" s="19" t="e">
        <f>VLOOKUP($B39,ShipSpeeds!$A$7:$I$378,4,FALSE)</f>
        <v>#N/A</v>
      </c>
      <c r="G39" s="19" t="e">
        <f>VLOOKUP($B39,ShipSpeeds!$A$7:$I$378,5,FALSE)</f>
        <v>#N/A</v>
      </c>
      <c r="H39" s="19" t="e">
        <f>VLOOKUP($B39,ShipSpeeds!$A$7:$I$378,6,FALSE)</f>
        <v>#N/A</v>
      </c>
      <c r="I39" s="19" t="e">
        <f>VLOOKUP($B39,ShipSpeeds!$A$7:$I$378,7,FALSE)</f>
        <v>#N/A</v>
      </c>
      <c r="J39" s="19" t="e">
        <f>VLOOKUP($B39,ShipSpeeds!$A$7:$I$378,8,FALSE)</f>
        <v>#N/A</v>
      </c>
      <c r="K39" s="19" t="e">
        <f>VLOOKUP($B39,ShipSpeeds!$A$7:$I$378,9,FALSE)</f>
        <v>#N/A</v>
      </c>
      <c r="L39" s="58" t="e">
        <f>VLOOKUP($B39,ShipSpeeds!$A$7:$I$378,2,FALSE)</f>
        <v>#N/A</v>
      </c>
      <c r="M39" s="19">
        <f t="shared" si="3"/>
        <v>0</v>
      </c>
      <c r="N39" s="19">
        <f t="shared" si="3"/>
        <v>0</v>
      </c>
      <c r="O39" s="19">
        <f t="shared" si="4"/>
        <v>0</v>
      </c>
      <c r="P39" s="19">
        <f t="shared" si="4"/>
        <v>0</v>
      </c>
      <c r="Q39" s="19">
        <f t="shared" si="4"/>
        <v>0</v>
      </c>
      <c r="R39" s="19">
        <f t="shared" si="4"/>
        <v>0</v>
      </c>
      <c r="S39" s="19">
        <f t="shared" si="4"/>
        <v>0</v>
      </c>
      <c r="T39" s="58">
        <f t="shared" si="2"/>
        <v>0</v>
      </c>
    </row>
    <row r="40" spans="1:20" s="3" customFormat="1" x14ac:dyDescent="0.25">
      <c r="A40" s="24" t="str">
        <f>Segment3!D66</f>
        <v/>
      </c>
      <c r="B40" s="35">
        <f>Segment3!F66</f>
        <v>4</v>
      </c>
      <c r="C40" s="40">
        <f t="shared" si="1"/>
        <v>0</v>
      </c>
      <c r="D40" s="19" t="e">
        <f>VLOOKUP($B40,ShipSpeeds!$A$7:$I$378,2,FALSE)</f>
        <v>#N/A</v>
      </c>
      <c r="E40" s="19" t="e">
        <f>VLOOKUP($B40,ShipSpeeds!$A$7:$I$378,3,FALSE)</f>
        <v>#N/A</v>
      </c>
      <c r="F40" s="19" t="e">
        <f>VLOOKUP($B40,ShipSpeeds!$A$7:$I$378,4,FALSE)</f>
        <v>#N/A</v>
      </c>
      <c r="G40" s="19" t="e">
        <f>VLOOKUP($B40,ShipSpeeds!$A$7:$I$378,5,FALSE)</f>
        <v>#N/A</v>
      </c>
      <c r="H40" s="19" t="e">
        <f>VLOOKUP($B40,ShipSpeeds!$A$7:$I$378,6,FALSE)</f>
        <v>#N/A</v>
      </c>
      <c r="I40" s="19" t="e">
        <f>VLOOKUP($B40,ShipSpeeds!$A$7:$I$378,7,FALSE)</f>
        <v>#N/A</v>
      </c>
      <c r="J40" s="19" t="e">
        <f>VLOOKUP($B40,ShipSpeeds!$A$7:$I$378,8,FALSE)</f>
        <v>#N/A</v>
      </c>
      <c r="K40" s="19" t="e">
        <f>VLOOKUP($B40,ShipSpeeds!$A$7:$I$378,9,FALSE)</f>
        <v>#N/A</v>
      </c>
      <c r="L40" s="58" t="e">
        <f>VLOOKUP($B40,ShipSpeeds!$A$7:$I$378,2,FALSE)</f>
        <v>#N/A</v>
      </c>
      <c r="M40" s="19">
        <f t="shared" si="3"/>
        <v>0</v>
      </c>
      <c r="N40" s="19">
        <f t="shared" si="3"/>
        <v>0</v>
      </c>
      <c r="O40" s="19">
        <f t="shared" si="4"/>
        <v>0</v>
      </c>
      <c r="P40" s="19">
        <f t="shared" si="4"/>
        <v>0</v>
      </c>
      <c r="Q40" s="19">
        <f t="shared" si="4"/>
        <v>0</v>
      </c>
      <c r="R40" s="19">
        <f t="shared" si="4"/>
        <v>0</v>
      </c>
      <c r="S40" s="19">
        <f t="shared" si="4"/>
        <v>0</v>
      </c>
      <c r="T40" s="58">
        <f t="shared" si="2"/>
        <v>0</v>
      </c>
    </row>
    <row r="41" spans="1:20" s="3" customFormat="1" x14ac:dyDescent="0.25">
      <c r="A41" s="24" t="str">
        <f>Segment3!D67</f>
        <v/>
      </c>
      <c r="B41" s="35">
        <f>Segment3!F67</f>
        <v>4</v>
      </c>
      <c r="C41" s="40">
        <f t="shared" si="1"/>
        <v>0</v>
      </c>
      <c r="D41" s="19" t="e">
        <f>VLOOKUP($B41,ShipSpeeds!$A$7:$I$378,2,FALSE)</f>
        <v>#N/A</v>
      </c>
      <c r="E41" s="19" t="e">
        <f>VLOOKUP($B41,ShipSpeeds!$A$7:$I$378,3,FALSE)</f>
        <v>#N/A</v>
      </c>
      <c r="F41" s="19" t="e">
        <f>VLOOKUP($B41,ShipSpeeds!$A$7:$I$378,4,FALSE)</f>
        <v>#N/A</v>
      </c>
      <c r="G41" s="19" t="e">
        <f>VLOOKUP($B41,ShipSpeeds!$A$7:$I$378,5,FALSE)</f>
        <v>#N/A</v>
      </c>
      <c r="H41" s="19" t="e">
        <f>VLOOKUP($B41,ShipSpeeds!$A$7:$I$378,6,FALSE)</f>
        <v>#N/A</v>
      </c>
      <c r="I41" s="19" t="e">
        <f>VLOOKUP($B41,ShipSpeeds!$A$7:$I$378,7,FALSE)</f>
        <v>#N/A</v>
      </c>
      <c r="J41" s="19" t="e">
        <f>VLOOKUP($B41,ShipSpeeds!$A$7:$I$378,8,FALSE)</f>
        <v>#N/A</v>
      </c>
      <c r="K41" s="19" t="e">
        <f>VLOOKUP($B41,ShipSpeeds!$A$7:$I$378,9,FALSE)</f>
        <v>#N/A</v>
      </c>
      <c r="L41" s="58" t="e">
        <f>VLOOKUP($B41,ShipSpeeds!$A$7:$I$378,2,FALSE)</f>
        <v>#N/A</v>
      </c>
      <c r="M41" s="19">
        <f t="shared" si="3"/>
        <v>0</v>
      </c>
      <c r="N41" s="19">
        <f t="shared" si="3"/>
        <v>0</v>
      </c>
      <c r="O41" s="19">
        <f t="shared" si="4"/>
        <v>0</v>
      </c>
      <c r="P41" s="19">
        <f t="shared" si="4"/>
        <v>0</v>
      </c>
      <c r="Q41" s="19">
        <f t="shared" si="4"/>
        <v>0</v>
      </c>
      <c r="R41" s="19">
        <f t="shared" si="4"/>
        <v>0</v>
      </c>
      <c r="S41" s="19">
        <f t="shared" si="4"/>
        <v>0</v>
      </c>
      <c r="T41" s="58">
        <f t="shared" si="2"/>
        <v>0</v>
      </c>
    </row>
    <row r="42" spans="1:20" s="3" customFormat="1" x14ac:dyDescent="0.25">
      <c r="A42" s="24" t="str">
        <f>Segment3!D68</f>
        <v/>
      </c>
      <c r="B42" s="35">
        <f>Segment3!F68</f>
        <v>4</v>
      </c>
      <c r="C42" s="40">
        <f t="shared" si="1"/>
        <v>0</v>
      </c>
      <c r="D42" s="19" t="e">
        <f>VLOOKUP($B42,ShipSpeeds!$A$7:$I$378,2,FALSE)</f>
        <v>#N/A</v>
      </c>
      <c r="E42" s="19" t="e">
        <f>VLOOKUP($B42,ShipSpeeds!$A$7:$I$378,3,FALSE)</f>
        <v>#N/A</v>
      </c>
      <c r="F42" s="19" t="e">
        <f>VLOOKUP($B42,ShipSpeeds!$A$7:$I$378,4,FALSE)</f>
        <v>#N/A</v>
      </c>
      <c r="G42" s="19" t="e">
        <f>VLOOKUP($B42,ShipSpeeds!$A$7:$I$378,5,FALSE)</f>
        <v>#N/A</v>
      </c>
      <c r="H42" s="19" t="e">
        <f>VLOOKUP($B42,ShipSpeeds!$A$7:$I$378,6,FALSE)</f>
        <v>#N/A</v>
      </c>
      <c r="I42" s="19" t="e">
        <f>VLOOKUP($B42,ShipSpeeds!$A$7:$I$378,7,FALSE)</f>
        <v>#N/A</v>
      </c>
      <c r="J42" s="19" t="e">
        <f>VLOOKUP($B42,ShipSpeeds!$A$7:$I$378,8,FALSE)</f>
        <v>#N/A</v>
      </c>
      <c r="K42" s="19" t="e">
        <f>VLOOKUP($B42,ShipSpeeds!$A$7:$I$378,9,FALSE)</f>
        <v>#N/A</v>
      </c>
      <c r="L42" s="58" t="e">
        <f>VLOOKUP($B42,ShipSpeeds!$A$7:$I$378,2,FALSE)</f>
        <v>#N/A</v>
      </c>
      <c r="M42" s="19">
        <f t="shared" si="3"/>
        <v>0</v>
      </c>
      <c r="N42" s="19">
        <f t="shared" si="3"/>
        <v>0</v>
      </c>
      <c r="O42" s="19">
        <f t="shared" si="4"/>
        <v>0</v>
      </c>
      <c r="P42" s="19">
        <f t="shared" si="4"/>
        <v>0</v>
      </c>
      <c r="Q42" s="19">
        <f t="shared" si="4"/>
        <v>0</v>
      </c>
      <c r="R42" s="19">
        <f t="shared" si="4"/>
        <v>0</v>
      </c>
      <c r="S42" s="19">
        <f t="shared" si="4"/>
        <v>0</v>
      </c>
      <c r="T42" s="58">
        <f t="shared" si="2"/>
        <v>0</v>
      </c>
    </row>
    <row r="43" spans="1:20" s="3" customFormat="1" x14ac:dyDescent="0.25">
      <c r="A43" s="24" t="e">
        <f>Segment3!D69</f>
        <v>#N/A</v>
      </c>
      <c r="B43" s="35">
        <f>Segment3!F69</f>
        <v>4</v>
      </c>
      <c r="C43" s="40" t="e">
        <f t="shared" si="1"/>
        <v>#N/A</v>
      </c>
      <c r="D43" s="19" t="e">
        <f>VLOOKUP($B43,ShipSpeeds!$A$7:$I$378,2,FALSE)</f>
        <v>#N/A</v>
      </c>
      <c r="E43" s="19" t="e">
        <f>VLOOKUP($B43,ShipSpeeds!$A$7:$I$378,3,FALSE)</f>
        <v>#N/A</v>
      </c>
      <c r="F43" s="19" t="e">
        <f>VLOOKUP($B43,ShipSpeeds!$A$7:$I$378,4,FALSE)</f>
        <v>#N/A</v>
      </c>
      <c r="G43" s="19" t="e">
        <f>VLOOKUP($B43,ShipSpeeds!$A$7:$I$378,5,FALSE)</f>
        <v>#N/A</v>
      </c>
      <c r="H43" s="19" t="e">
        <f>VLOOKUP($B43,ShipSpeeds!$A$7:$I$378,6,FALSE)</f>
        <v>#N/A</v>
      </c>
      <c r="I43" s="19" t="e">
        <f>VLOOKUP($B43,ShipSpeeds!$A$7:$I$378,7,FALSE)</f>
        <v>#N/A</v>
      </c>
      <c r="J43" s="19" t="e">
        <f>VLOOKUP($B43,ShipSpeeds!$A$7:$I$378,8,FALSE)</f>
        <v>#N/A</v>
      </c>
      <c r="K43" s="19" t="e">
        <f>VLOOKUP($B43,ShipSpeeds!$A$7:$I$378,9,FALSE)</f>
        <v>#N/A</v>
      </c>
      <c r="L43" s="58" t="e">
        <f>VLOOKUP($B43,ShipSpeeds!$A$7:$I$378,2,FALSE)</f>
        <v>#N/A</v>
      </c>
      <c r="M43" s="19" t="e">
        <f t="shared" si="3"/>
        <v>#N/A</v>
      </c>
      <c r="N43" s="19" t="e">
        <f>IF(AND($A43&gt;=E$2,$A43&lt;F$2),E43+($A43-E$2)*(F43-E43)/(F$2-E$2),0)</f>
        <v>#N/A</v>
      </c>
      <c r="O43" s="19" t="e">
        <f t="shared" si="4"/>
        <v>#N/A</v>
      </c>
      <c r="P43" s="19" t="e">
        <f t="shared" si="4"/>
        <v>#N/A</v>
      </c>
      <c r="Q43" s="19" t="e">
        <f t="shared" si="4"/>
        <v>#N/A</v>
      </c>
      <c r="R43" s="19" t="e">
        <f t="shared" si="4"/>
        <v>#N/A</v>
      </c>
      <c r="S43" s="19" t="e">
        <f t="shared" si="4"/>
        <v>#N/A</v>
      </c>
      <c r="T43" s="58">
        <f t="shared" si="2"/>
        <v>0</v>
      </c>
    </row>
    <row r="44" spans="1:20" s="3" customFormat="1" x14ac:dyDescent="0.25">
      <c r="A44" s="24" t="e">
        <f>Segment3!D70</f>
        <v>#N/A</v>
      </c>
      <c r="B44" s="35">
        <f>Segment3!F70</f>
        <v>4</v>
      </c>
      <c r="C44" s="40" t="e">
        <f t="shared" si="1"/>
        <v>#N/A</v>
      </c>
      <c r="D44" s="19" t="e">
        <f>VLOOKUP($B44,ShipSpeeds!$A$7:$I$378,2,FALSE)</f>
        <v>#N/A</v>
      </c>
      <c r="E44" s="19" t="e">
        <f>VLOOKUP($B44,ShipSpeeds!$A$7:$I$378,3,FALSE)</f>
        <v>#N/A</v>
      </c>
      <c r="F44" s="19" t="e">
        <f>VLOOKUP($B44,ShipSpeeds!$A$7:$I$378,4,FALSE)</f>
        <v>#N/A</v>
      </c>
      <c r="G44" s="19" t="e">
        <f>VLOOKUP($B44,ShipSpeeds!$A$7:$I$378,5,FALSE)</f>
        <v>#N/A</v>
      </c>
      <c r="H44" s="19" t="e">
        <f>VLOOKUP($B44,ShipSpeeds!$A$7:$I$378,6,FALSE)</f>
        <v>#N/A</v>
      </c>
      <c r="I44" s="19" t="e">
        <f>VLOOKUP($B44,ShipSpeeds!$A$7:$I$378,7,FALSE)</f>
        <v>#N/A</v>
      </c>
      <c r="J44" s="19" t="e">
        <f>VLOOKUP($B44,ShipSpeeds!$A$7:$I$378,8,FALSE)</f>
        <v>#N/A</v>
      </c>
      <c r="K44" s="19" t="e">
        <f>VLOOKUP($B44,ShipSpeeds!$A$7:$I$378,9,FALSE)</f>
        <v>#N/A</v>
      </c>
      <c r="L44" s="58" t="e">
        <f>VLOOKUP($B44,ShipSpeeds!$A$7:$I$378,2,FALSE)</f>
        <v>#N/A</v>
      </c>
      <c r="M44" s="19" t="e">
        <f t="shared" si="3"/>
        <v>#N/A</v>
      </c>
      <c r="N44" s="19" t="e">
        <f>IF(AND($A44&gt;=E$2,$A44&lt;F$2),E44+($A44-E$2)*(F44-E44)/(F$2-E$2),0)</f>
        <v>#N/A</v>
      </c>
      <c r="O44" s="19" t="e">
        <f t="shared" si="4"/>
        <v>#N/A</v>
      </c>
      <c r="P44" s="19" t="e">
        <f t="shared" si="4"/>
        <v>#N/A</v>
      </c>
      <c r="Q44" s="19" t="e">
        <f t="shared" si="4"/>
        <v>#N/A</v>
      </c>
      <c r="R44" s="19" t="e">
        <f t="shared" si="4"/>
        <v>#N/A</v>
      </c>
      <c r="S44" s="19" t="e">
        <f t="shared" si="4"/>
        <v>#N/A</v>
      </c>
      <c r="T44" s="58">
        <f t="shared" si="2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I378"/>
  <sheetViews>
    <sheetView workbookViewId="0">
      <selection activeCell="O11" sqref="O11"/>
    </sheetView>
  </sheetViews>
  <sheetFormatPr baseColWidth="10" defaultRowHeight="15" x14ac:dyDescent="0.25"/>
  <cols>
    <col min="1" max="16384" width="11.42578125" style="3"/>
  </cols>
  <sheetData>
    <row r="1" spans="1:9" x14ac:dyDescent="0.25">
      <c r="A1" s="8" t="s">
        <v>12</v>
      </c>
      <c r="B1" s="8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</row>
    <row r="2" spans="1:9" x14ac:dyDescent="0.25">
      <c r="A2" s="6" t="s">
        <v>14</v>
      </c>
      <c r="B2" s="5"/>
      <c r="C2" s="5"/>
      <c r="D2" s="76"/>
      <c r="E2" s="77" t="s">
        <v>126</v>
      </c>
      <c r="F2" s="5"/>
      <c r="G2" s="5"/>
      <c r="H2" s="13"/>
      <c r="I2" s="5"/>
    </row>
    <row r="3" spans="1:9" x14ac:dyDescent="0.25">
      <c r="A3" s="7" t="s">
        <v>15</v>
      </c>
      <c r="B3" s="5"/>
      <c r="C3" s="15"/>
      <c r="D3" s="11" t="s">
        <v>13</v>
      </c>
      <c r="E3" s="12"/>
      <c r="F3" s="7"/>
      <c r="G3" s="5"/>
      <c r="H3" s="13"/>
      <c r="I3" s="5"/>
    </row>
    <row r="4" spans="1:9" x14ac:dyDescent="0.25">
      <c r="A4" s="6" t="s">
        <v>16</v>
      </c>
      <c r="B4" s="5"/>
      <c r="C4" s="15"/>
      <c r="D4" s="9" t="s">
        <v>8</v>
      </c>
      <c r="E4" s="11" t="s">
        <v>10</v>
      </c>
      <c r="F4" s="10" t="s">
        <v>121</v>
      </c>
      <c r="G4" s="5"/>
      <c r="H4" s="13"/>
      <c r="I4" s="5"/>
    </row>
    <row r="5" spans="1:9" x14ac:dyDescent="0.25">
      <c r="A5" s="7" t="s">
        <v>17</v>
      </c>
      <c r="B5" s="5"/>
      <c r="C5" s="15"/>
      <c r="D5" s="10" t="s">
        <v>9</v>
      </c>
      <c r="E5" s="11" t="s">
        <v>11</v>
      </c>
      <c r="F5" s="5"/>
      <c r="G5" s="5"/>
      <c r="H5" s="13"/>
      <c r="I5" s="5"/>
    </row>
    <row r="6" spans="1:9" ht="15.75" thickBot="1" x14ac:dyDescent="0.3">
      <c r="A6" s="6" t="s">
        <v>18</v>
      </c>
      <c r="B6" s="5"/>
      <c r="C6" s="5"/>
      <c r="D6" s="14"/>
      <c r="E6" s="16"/>
      <c r="F6" s="5"/>
      <c r="G6" s="5"/>
      <c r="H6" s="13"/>
      <c r="I6" s="5"/>
    </row>
    <row r="7" spans="1:9" ht="15.75" thickBot="1" x14ac:dyDescent="0.3">
      <c r="A7" s="1">
        <v>3226</v>
      </c>
      <c r="B7" s="2" t="s">
        <v>0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2" t="s">
        <v>6</v>
      </c>
      <c r="I7" s="2" t="s">
        <v>7</v>
      </c>
    </row>
    <row r="8" spans="1:9" x14ac:dyDescent="0.25">
      <c r="A8" s="4">
        <v>32261</v>
      </c>
      <c r="B8" s="5">
        <v>3.1627000000000001</v>
      </c>
      <c r="C8" s="5">
        <v>4.1093000000000002</v>
      </c>
      <c r="D8" s="5">
        <v>4.6117000000000008</v>
      </c>
      <c r="E8" s="5">
        <v>4.4650999999999996</v>
      </c>
      <c r="F8" s="5">
        <v>4.5405999999999995</v>
      </c>
      <c r="G8" s="5">
        <v>4.0383999999999993</v>
      </c>
      <c r="H8" s="5">
        <v>3.1520000000000001</v>
      </c>
      <c r="I8" s="5">
        <v>2.2808000000000006</v>
      </c>
    </row>
    <row r="9" spans="1:9" x14ac:dyDescent="0.25">
      <c r="A9" s="4">
        <v>32262</v>
      </c>
      <c r="B9" s="5">
        <v>3.7817999999999996</v>
      </c>
      <c r="C9" s="5">
        <v>4.5141999999999998</v>
      </c>
      <c r="D9" s="5">
        <v>4.7743000000000002</v>
      </c>
      <c r="E9" s="5">
        <v>4.6476999999999995</v>
      </c>
      <c r="F9" s="5">
        <v>4.2904999999999998</v>
      </c>
      <c r="G9" s="5">
        <v>3.5248999999999997</v>
      </c>
      <c r="H9" s="5">
        <v>2.8405999999999998</v>
      </c>
      <c r="I9" s="5">
        <v>2.8967000000000001</v>
      </c>
    </row>
    <row r="10" spans="1:9" x14ac:dyDescent="0.25">
      <c r="A10" s="4">
        <v>32263</v>
      </c>
      <c r="B10" s="5">
        <v>3.2367999999999997</v>
      </c>
      <c r="C10" s="5">
        <v>3.9981999999999998</v>
      </c>
      <c r="D10" s="5">
        <v>4.3483999999999998</v>
      </c>
      <c r="E10" s="5">
        <v>4.2315999999999994</v>
      </c>
      <c r="F10" s="5">
        <v>4.4974000000000007</v>
      </c>
      <c r="G10" s="5">
        <v>4.1182999999999996</v>
      </c>
      <c r="H10" s="5">
        <v>3.2363</v>
      </c>
      <c r="I10" s="5">
        <v>2.3742999999999999</v>
      </c>
    </row>
    <row r="11" spans="1:9" x14ac:dyDescent="0.25">
      <c r="A11" s="4">
        <v>32264</v>
      </c>
      <c r="B11" s="5">
        <v>2.8132000000000006</v>
      </c>
      <c r="C11" s="5">
        <v>4.2515999999999998</v>
      </c>
      <c r="D11" s="5">
        <v>5.0937999999999999</v>
      </c>
      <c r="E11" s="5">
        <v>4.7435</v>
      </c>
      <c r="F11" s="5">
        <v>5.1529000000000007</v>
      </c>
      <c r="G11" s="5">
        <v>4.5814000000000004</v>
      </c>
      <c r="H11" s="5">
        <v>3.2891000000000004</v>
      </c>
      <c r="I11" s="5">
        <v>1.4070999999999998</v>
      </c>
    </row>
    <row r="12" spans="1:9" ht="15.75" thickBot="1" x14ac:dyDescent="0.3">
      <c r="A12" s="4">
        <v>32265</v>
      </c>
      <c r="B12" s="5">
        <v>2.9154</v>
      </c>
      <c r="C12" s="5">
        <v>3.7825999999999995</v>
      </c>
      <c r="D12" s="5">
        <v>4.3662000000000001</v>
      </c>
      <c r="E12" s="5">
        <v>4.3879999999999999</v>
      </c>
      <c r="F12" s="5">
        <v>4.3761999999999999</v>
      </c>
      <c r="G12" s="5">
        <v>4.0674000000000001</v>
      </c>
      <c r="H12" s="5">
        <v>3.3424</v>
      </c>
      <c r="I12" s="5">
        <v>2.5476000000000001</v>
      </c>
    </row>
    <row r="13" spans="1:9" ht="15.75" thickBot="1" x14ac:dyDescent="0.3">
      <c r="A13" s="1">
        <v>3227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</row>
    <row r="14" spans="1:9" x14ac:dyDescent="0.25">
      <c r="A14" s="4">
        <v>32271</v>
      </c>
      <c r="B14" s="5">
        <v>3.242</v>
      </c>
      <c r="C14" s="5">
        <v>4.1859999999999999</v>
      </c>
      <c r="D14" s="5">
        <v>4.6350999999999996</v>
      </c>
      <c r="E14" s="5">
        <v>4.4497999999999998</v>
      </c>
      <c r="F14" s="5">
        <v>4.5827999999999998</v>
      </c>
      <c r="G14" s="5">
        <v>4.0411999999999999</v>
      </c>
      <c r="H14" s="5">
        <v>3.0802</v>
      </c>
      <c r="I14" s="5">
        <v>2.2121999999999997</v>
      </c>
    </row>
    <row r="15" spans="1:9" x14ac:dyDescent="0.25">
      <c r="A15" s="4">
        <v>32272</v>
      </c>
      <c r="B15" s="5">
        <v>3.6595999999999997</v>
      </c>
      <c r="C15" s="5">
        <v>4.4086999999999996</v>
      </c>
      <c r="D15" s="5">
        <v>4.6471</v>
      </c>
      <c r="E15" s="5">
        <v>4.5553999999999997</v>
      </c>
      <c r="F15" s="5">
        <v>4.2751999999999999</v>
      </c>
      <c r="G15" s="5">
        <v>3.5853999999999995</v>
      </c>
      <c r="H15" s="5">
        <v>2.8338000000000001</v>
      </c>
      <c r="I15" s="5">
        <v>2.8208999999999995</v>
      </c>
    </row>
    <row r="16" spans="1:9" x14ac:dyDescent="0.25">
      <c r="A16" s="4">
        <v>32273</v>
      </c>
      <c r="B16" s="5">
        <v>3.2814000000000001</v>
      </c>
      <c r="C16" s="5">
        <v>4.0797000000000008</v>
      </c>
      <c r="D16" s="5">
        <v>4.3720999999999997</v>
      </c>
      <c r="E16" s="5">
        <v>4.1909999999999998</v>
      </c>
      <c r="F16" s="5">
        <v>4.4968000000000004</v>
      </c>
      <c r="G16" s="5">
        <v>4.0722000000000005</v>
      </c>
      <c r="H16" s="5">
        <v>3.1107</v>
      </c>
      <c r="I16" s="5">
        <v>2.2524000000000002</v>
      </c>
    </row>
    <row r="17" spans="1:9" x14ac:dyDescent="0.25">
      <c r="A17" s="4">
        <v>32274</v>
      </c>
      <c r="B17" s="5">
        <v>3.0541000000000005</v>
      </c>
      <c r="C17" s="5">
        <v>4.4240000000000004</v>
      </c>
      <c r="D17" s="5">
        <v>5.1510999999999996</v>
      </c>
      <c r="E17" s="5">
        <v>4.7225000000000001</v>
      </c>
      <c r="F17" s="5">
        <v>5.1863999999999999</v>
      </c>
      <c r="G17" s="5">
        <v>4.4838000000000005</v>
      </c>
      <c r="H17" s="5">
        <v>3.1015000000000006</v>
      </c>
      <c r="I17" s="5">
        <v>1.3149</v>
      </c>
    </row>
    <row r="18" spans="1:9" ht="15.75" thickBot="1" x14ac:dyDescent="0.3">
      <c r="A18" s="4">
        <v>32275</v>
      </c>
      <c r="B18" s="5">
        <v>2.9455999999999998</v>
      </c>
      <c r="C18" s="5">
        <v>3.867</v>
      </c>
      <c r="D18" s="5">
        <v>4.4511000000000003</v>
      </c>
      <c r="E18" s="5">
        <v>4.4005999999999998</v>
      </c>
      <c r="F18" s="5">
        <v>4.4541000000000004</v>
      </c>
      <c r="G18" s="5">
        <v>4.1046999999999993</v>
      </c>
      <c r="H18" s="5">
        <v>3.3148999999999997</v>
      </c>
      <c r="I18" s="5">
        <v>2.4155000000000002</v>
      </c>
    </row>
    <row r="19" spans="1:9" ht="15.75" thickBot="1" x14ac:dyDescent="0.3">
      <c r="A19" s="1">
        <v>3228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</row>
    <row r="20" spans="1:9" x14ac:dyDescent="0.25">
      <c r="A20" s="4">
        <v>32281</v>
      </c>
      <c r="B20" s="5">
        <v>3.2618</v>
      </c>
      <c r="C20" s="5">
        <v>4.2034000000000002</v>
      </c>
      <c r="D20" s="5">
        <v>4.6623000000000001</v>
      </c>
      <c r="E20" s="5">
        <v>4.4680999999999997</v>
      </c>
      <c r="F20" s="5">
        <v>4.6293999999999995</v>
      </c>
      <c r="G20" s="5">
        <v>4.0708000000000002</v>
      </c>
      <c r="H20" s="5">
        <v>3.0899000000000001</v>
      </c>
      <c r="I20" s="5">
        <v>2.1885999999999997</v>
      </c>
    </row>
    <row r="21" spans="1:9" x14ac:dyDescent="0.25">
      <c r="A21" s="4">
        <v>32282</v>
      </c>
      <c r="B21" s="5">
        <v>3.7025999999999999</v>
      </c>
      <c r="C21" s="5">
        <v>4.3852000000000002</v>
      </c>
      <c r="D21" s="5">
        <v>4.6565000000000003</v>
      </c>
      <c r="E21" s="5">
        <v>4.5446000000000009</v>
      </c>
      <c r="F21" s="5">
        <v>4.3626000000000005</v>
      </c>
      <c r="G21" s="5">
        <v>3.6798000000000002</v>
      </c>
      <c r="H21" s="5">
        <v>2.9649000000000001</v>
      </c>
      <c r="I21" s="5">
        <v>2.8457999999999997</v>
      </c>
    </row>
    <row r="22" spans="1:9" x14ac:dyDescent="0.25">
      <c r="A22" s="4">
        <v>32283</v>
      </c>
      <c r="B22" s="5">
        <v>3.2893999999999997</v>
      </c>
      <c r="C22" s="5">
        <v>4.1273</v>
      </c>
      <c r="D22" s="5">
        <v>4.4542000000000002</v>
      </c>
      <c r="E22" s="5">
        <v>4.3113000000000001</v>
      </c>
      <c r="F22" s="5">
        <v>4.5583</v>
      </c>
      <c r="G22" s="5">
        <v>4.1081000000000003</v>
      </c>
      <c r="H22" s="5">
        <v>3.1156999999999995</v>
      </c>
      <c r="I22" s="5">
        <v>2.3045999999999998</v>
      </c>
    </row>
    <row r="23" spans="1:9" x14ac:dyDescent="0.25">
      <c r="A23" s="4">
        <v>32284</v>
      </c>
      <c r="B23" s="5">
        <v>3.1647000000000003</v>
      </c>
      <c r="C23" s="5">
        <v>4.5239000000000003</v>
      </c>
      <c r="D23" s="5">
        <v>5.2179000000000002</v>
      </c>
      <c r="E23" s="5">
        <v>4.7563999999999993</v>
      </c>
      <c r="F23" s="5">
        <v>5.2365000000000004</v>
      </c>
      <c r="G23" s="5">
        <v>4.4484000000000004</v>
      </c>
      <c r="H23" s="5">
        <v>3.0075000000000003</v>
      </c>
      <c r="I23" s="5">
        <v>1.2592000000000001</v>
      </c>
    </row>
    <row r="24" spans="1:9" ht="15.75" thickBot="1" x14ac:dyDescent="0.3">
      <c r="A24" s="4">
        <v>32285</v>
      </c>
      <c r="B24" s="5">
        <v>2.9298999999999999</v>
      </c>
      <c r="C24" s="5">
        <v>3.9008000000000003</v>
      </c>
      <c r="D24" s="5">
        <v>4.5246000000000004</v>
      </c>
      <c r="E24" s="5">
        <v>4.4581</v>
      </c>
      <c r="F24" s="5">
        <v>4.5486000000000004</v>
      </c>
      <c r="G24" s="5">
        <v>4.1705000000000005</v>
      </c>
      <c r="H24" s="5">
        <v>3.3159000000000001</v>
      </c>
      <c r="I24" s="5">
        <v>2.3241000000000001</v>
      </c>
    </row>
    <row r="25" spans="1:9" ht="15.75" thickBot="1" x14ac:dyDescent="0.3">
      <c r="A25" s="1">
        <v>3229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</row>
    <row r="26" spans="1:9" x14ac:dyDescent="0.25">
      <c r="A26" s="4">
        <v>32291</v>
      </c>
      <c r="B26" s="5">
        <v>3.2997000000000001</v>
      </c>
      <c r="C26" s="5">
        <v>4.1589</v>
      </c>
      <c r="D26" s="5">
        <v>4.6303000000000001</v>
      </c>
      <c r="E26" s="5">
        <v>4.4931999999999999</v>
      </c>
      <c r="F26" s="5">
        <v>4.6871</v>
      </c>
      <c r="G26" s="5">
        <v>4.0823</v>
      </c>
      <c r="H26" s="5">
        <v>3.1081000000000003</v>
      </c>
      <c r="I26" s="5">
        <v>2.2311999999999999</v>
      </c>
    </row>
    <row r="27" spans="1:9" x14ac:dyDescent="0.25">
      <c r="A27" s="4">
        <v>32292</v>
      </c>
      <c r="B27" s="5">
        <v>3.6635</v>
      </c>
      <c r="C27" s="5">
        <v>4.2100999999999997</v>
      </c>
      <c r="D27" s="5">
        <v>4.5213999999999999</v>
      </c>
      <c r="E27" s="5">
        <v>4.4819000000000004</v>
      </c>
      <c r="F27" s="5">
        <v>4.3605</v>
      </c>
      <c r="G27" s="5">
        <v>3.6902999999999997</v>
      </c>
      <c r="H27" s="5">
        <v>3.0945</v>
      </c>
      <c r="I27" s="5">
        <v>2.9229000000000003</v>
      </c>
    </row>
    <row r="28" spans="1:9" x14ac:dyDescent="0.25">
      <c r="A28" s="4">
        <v>32293</v>
      </c>
      <c r="B28" s="5">
        <v>3.3</v>
      </c>
      <c r="C28" s="5">
        <v>4.0664999999999996</v>
      </c>
      <c r="D28" s="5">
        <v>4.4158000000000008</v>
      </c>
      <c r="E28" s="5">
        <v>4.3392999999999997</v>
      </c>
      <c r="F28" s="5">
        <v>4.5807000000000002</v>
      </c>
      <c r="G28" s="5">
        <v>4.0533999999999999</v>
      </c>
      <c r="H28" s="5">
        <v>3.0535000000000005</v>
      </c>
      <c r="I28" s="5">
        <v>2.3108</v>
      </c>
    </row>
    <row r="29" spans="1:9" x14ac:dyDescent="0.25">
      <c r="A29" s="4">
        <v>32294</v>
      </c>
      <c r="B29" s="5">
        <v>3.2397999999999998</v>
      </c>
      <c r="C29" s="5">
        <v>4.5642999999999994</v>
      </c>
      <c r="D29" s="5">
        <v>5.1922000000000006</v>
      </c>
      <c r="E29" s="5">
        <v>4.7744</v>
      </c>
      <c r="F29" s="5">
        <v>5.2305000000000001</v>
      </c>
      <c r="G29" s="5">
        <v>4.3937999999999997</v>
      </c>
      <c r="H29" s="5">
        <v>2.8923000000000001</v>
      </c>
      <c r="I29" s="5">
        <v>1.2889999999999999</v>
      </c>
    </row>
    <row r="30" spans="1:9" ht="15.75" thickBot="1" x14ac:dyDescent="0.3">
      <c r="A30" s="4">
        <v>32295</v>
      </c>
      <c r="B30" s="5">
        <v>2.9855</v>
      </c>
      <c r="C30" s="5">
        <v>3.8630000000000004</v>
      </c>
      <c r="D30" s="5">
        <v>4.5290999999999997</v>
      </c>
      <c r="E30" s="5">
        <v>4.4847000000000001</v>
      </c>
      <c r="F30" s="5">
        <v>4.6334</v>
      </c>
      <c r="G30" s="5">
        <v>4.2057000000000002</v>
      </c>
      <c r="H30" s="5">
        <v>3.3818000000000001</v>
      </c>
      <c r="I30" s="5">
        <v>2.3545000000000003</v>
      </c>
    </row>
    <row r="31" spans="1:9" ht="15.75" thickBot="1" x14ac:dyDescent="0.3">
      <c r="A31" s="1">
        <v>3230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</row>
    <row r="32" spans="1:9" x14ac:dyDescent="0.25">
      <c r="A32" s="4">
        <v>32301</v>
      </c>
      <c r="B32" s="5">
        <v>3.2858999999999998</v>
      </c>
      <c r="C32" s="5">
        <v>4.0590999999999999</v>
      </c>
      <c r="D32" s="5">
        <v>4.5273000000000003</v>
      </c>
      <c r="E32" s="5">
        <v>4.4695999999999998</v>
      </c>
      <c r="F32" s="5">
        <v>4.6451000000000002</v>
      </c>
      <c r="G32" s="5">
        <v>4.0244999999999997</v>
      </c>
      <c r="H32" s="5">
        <v>3.0735000000000001</v>
      </c>
      <c r="I32" s="5">
        <v>2.2869000000000002</v>
      </c>
    </row>
    <row r="33" spans="1:9" x14ac:dyDescent="0.25">
      <c r="A33" s="4">
        <v>32302</v>
      </c>
      <c r="B33" s="5">
        <v>3.6423000000000001</v>
      </c>
      <c r="C33" s="5">
        <v>4.0114999999999998</v>
      </c>
      <c r="D33" s="5">
        <v>4.3080999999999996</v>
      </c>
      <c r="E33" s="5">
        <v>4.3732000000000006</v>
      </c>
      <c r="F33" s="5">
        <v>4.3019999999999996</v>
      </c>
      <c r="G33" s="5">
        <v>3.649</v>
      </c>
      <c r="H33" s="5">
        <v>3.1408999999999998</v>
      </c>
      <c r="I33" s="5">
        <v>3.0104000000000002</v>
      </c>
    </row>
    <row r="34" spans="1:9" x14ac:dyDescent="0.25">
      <c r="A34" s="4">
        <v>32303</v>
      </c>
      <c r="B34" s="5">
        <v>3.2393999999999998</v>
      </c>
      <c r="C34" s="5">
        <v>3.9533000000000005</v>
      </c>
      <c r="D34" s="5">
        <v>4.3048000000000002</v>
      </c>
      <c r="E34" s="5">
        <v>4.3157999999999994</v>
      </c>
      <c r="F34" s="5">
        <v>4.5107999999999997</v>
      </c>
      <c r="G34" s="5">
        <v>3.9889000000000001</v>
      </c>
      <c r="H34" s="5">
        <v>2.9947000000000004</v>
      </c>
      <c r="I34" s="5">
        <v>2.3425000000000002</v>
      </c>
    </row>
    <row r="35" spans="1:9" x14ac:dyDescent="0.25">
      <c r="A35" s="4">
        <v>32304</v>
      </c>
      <c r="B35" s="5">
        <v>3.3128000000000002</v>
      </c>
      <c r="C35" s="5">
        <v>4.6040999999999999</v>
      </c>
      <c r="D35" s="5">
        <v>5.1546000000000003</v>
      </c>
      <c r="E35" s="5">
        <v>4.7935999999999996</v>
      </c>
      <c r="F35" s="5">
        <v>5.1828000000000003</v>
      </c>
      <c r="G35" s="5">
        <v>4.3421000000000003</v>
      </c>
      <c r="H35" s="5">
        <v>2.8186</v>
      </c>
      <c r="I35" s="5">
        <v>1.4163999999999999</v>
      </c>
    </row>
    <row r="36" spans="1:9" ht="15.75" thickBot="1" x14ac:dyDescent="0.3">
      <c r="A36" s="4">
        <v>32305</v>
      </c>
      <c r="B36" s="5">
        <v>2.9180000000000001</v>
      </c>
      <c r="C36" s="5">
        <v>3.7033999999999998</v>
      </c>
      <c r="D36" s="5">
        <v>4.4040999999999997</v>
      </c>
      <c r="E36" s="5">
        <v>4.4314999999999998</v>
      </c>
      <c r="F36" s="5">
        <v>4.5991999999999997</v>
      </c>
      <c r="G36" s="5">
        <v>4.1439000000000004</v>
      </c>
      <c r="H36" s="5">
        <v>3.3315999999999999</v>
      </c>
      <c r="I36" s="5">
        <v>2.3247999999999998</v>
      </c>
    </row>
    <row r="37" spans="1:9" ht="15.75" thickBot="1" x14ac:dyDescent="0.3">
      <c r="A37" s="1">
        <v>3231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</row>
    <row r="38" spans="1:9" x14ac:dyDescent="0.25">
      <c r="A38" s="4">
        <v>32311</v>
      </c>
      <c r="B38" s="5">
        <v>3.2488999999999999</v>
      </c>
      <c r="C38" s="5">
        <v>3.9582999999999999</v>
      </c>
      <c r="D38" s="5">
        <v>4.4508000000000001</v>
      </c>
      <c r="E38" s="5">
        <v>4.4914000000000005</v>
      </c>
      <c r="F38" s="5">
        <v>4.6391</v>
      </c>
      <c r="G38" s="5">
        <v>4.0334000000000003</v>
      </c>
      <c r="H38" s="5">
        <v>3.0975000000000001</v>
      </c>
      <c r="I38" s="5">
        <v>2.3903999999999996</v>
      </c>
    </row>
    <row r="39" spans="1:9" x14ac:dyDescent="0.25">
      <c r="A39" s="4">
        <v>32312</v>
      </c>
      <c r="B39" s="5">
        <v>3.5777999999999999</v>
      </c>
      <c r="C39" s="5">
        <v>3.8256000000000001</v>
      </c>
      <c r="D39" s="5">
        <v>4.1932999999999998</v>
      </c>
      <c r="E39" s="5">
        <v>4.3817000000000004</v>
      </c>
      <c r="F39" s="5">
        <v>4.3090999999999999</v>
      </c>
      <c r="G39" s="5">
        <v>3.6461999999999999</v>
      </c>
      <c r="H39" s="5">
        <v>3.1882000000000001</v>
      </c>
      <c r="I39" s="5">
        <v>3.0992999999999999</v>
      </c>
    </row>
    <row r="40" spans="1:9" x14ac:dyDescent="0.25">
      <c r="A40" s="4">
        <v>32313</v>
      </c>
      <c r="B40" s="5">
        <v>3.2370999999999999</v>
      </c>
      <c r="C40" s="5">
        <v>3.9310999999999998</v>
      </c>
      <c r="D40" s="5">
        <v>4.2965999999999998</v>
      </c>
      <c r="E40" s="5">
        <v>4.4083000000000006</v>
      </c>
      <c r="F40" s="5">
        <v>4.6052999999999997</v>
      </c>
      <c r="G40" s="5">
        <v>4.1004000000000005</v>
      </c>
      <c r="H40" s="5">
        <v>3.0743999999999998</v>
      </c>
      <c r="I40" s="5">
        <v>2.4472000000000005</v>
      </c>
    </row>
    <row r="41" spans="1:9" x14ac:dyDescent="0.25">
      <c r="A41" s="4">
        <v>32314</v>
      </c>
      <c r="B41" s="5">
        <v>3.3059000000000003</v>
      </c>
      <c r="C41" s="5">
        <v>4.5663999999999998</v>
      </c>
      <c r="D41" s="5">
        <v>5.0580999999999996</v>
      </c>
      <c r="E41" s="5">
        <v>4.7793999999999999</v>
      </c>
      <c r="F41" s="5">
        <v>5.0739000000000001</v>
      </c>
      <c r="G41" s="5">
        <v>4.2237</v>
      </c>
      <c r="H41" s="5">
        <v>2.6882000000000001</v>
      </c>
      <c r="I41" s="5">
        <v>1.5147999999999999</v>
      </c>
    </row>
    <row r="42" spans="1:9" ht="15.75" thickBot="1" x14ac:dyDescent="0.3">
      <c r="A42" s="4">
        <v>32315</v>
      </c>
      <c r="B42" s="5">
        <v>2.8670999999999998</v>
      </c>
      <c r="C42" s="5">
        <v>3.5605000000000002</v>
      </c>
      <c r="D42" s="5">
        <v>4.3319999999999999</v>
      </c>
      <c r="E42" s="5">
        <v>4.4504000000000001</v>
      </c>
      <c r="F42" s="5">
        <v>4.6164999999999994</v>
      </c>
      <c r="G42" s="5">
        <v>4.1707000000000001</v>
      </c>
      <c r="H42" s="5">
        <v>3.4129999999999994</v>
      </c>
      <c r="I42" s="5">
        <v>2.4217999999999997</v>
      </c>
    </row>
    <row r="43" spans="1:9" ht="15.75" thickBot="1" x14ac:dyDescent="0.3">
      <c r="A43" s="1">
        <v>3232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</row>
    <row r="44" spans="1:9" x14ac:dyDescent="0.25">
      <c r="A44" s="4">
        <v>32321</v>
      </c>
      <c r="B44" s="5">
        <v>3.1889000000000003</v>
      </c>
      <c r="C44" s="5">
        <v>3.8487</v>
      </c>
      <c r="D44" s="5">
        <v>4.3621999999999996</v>
      </c>
      <c r="E44" s="5">
        <v>4.4994999999999994</v>
      </c>
      <c r="F44" s="5">
        <v>4.6032000000000002</v>
      </c>
      <c r="G44" s="5">
        <v>3.9999000000000002</v>
      </c>
      <c r="H44" s="5">
        <v>3.0827000000000004</v>
      </c>
      <c r="I44" s="5">
        <v>2.4793000000000003</v>
      </c>
    </row>
    <row r="45" spans="1:9" x14ac:dyDescent="0.25">
      <c r="A45" s="4">
        <v>32322</v>
      </c>
      <c r="B45" s="5">
        <v>3.5341999999999998</v>
      </c>
      <c r="C45" s="5">
        <v>3.6846999999999999</v>
      </c>
      <c r="D45" s="5">
        <v>4.1582999999999997</v>
      </c>
      <c r="E45" s="5">
        <v>4.4460999999999995</v>
      </c>
      <c r="F45" s="5">
        <v>4.3568999999999996</v>
      </c>
      <c r="G45" s="5">
        <v>3.67</v>
      </c>
      <c r="H45" s="5">
        <v>3.2300000000000004</v>
      </c>
      <c r="I45" s="5">
        <v>3.1860999999999997</v>
      </c>
    </row>
    <row r="46" spans="1:9" x14ac:dyDescent="0.25">
      <c r="A46" s="4">
        <v>32323</v>
      </c>
      <c r="B46" s="5">
        <v>3.0874999999999999</v>
      </c>
      <c r="C46" s="5">
        <v>3.7984999999999998</v>
      </c>
      <c r="D46" s="5">
        <v>4.1953000000000005</v>
      </c>
      <c r="E46" s="5">
        <v>4.3819999999999997</v>
      </c>
      <c r="F46" s="5">
        <v>4.5147000000000004</v>
      </c>
      <c r="G46" s="5">
        <v>4.0274000000000001</v>
      </c>
      <c r="H46" s="5">
        <v>3.0123999999999995</v>
      </c>
      <c r="I46" s="5">
        <v>2.4483999999999999</v>
      </c>
    </row>
    <row r="47" spans="1:9" x14ac:dyDescent="0.25">
      <c r="A47" s="4">
        <v>32324</v>
      </c>
      <c r="B47" s="5">
        <v>3.2688999999999999</v>
      </c>
      <c r="C47" s="5">
        <v>4.4683000000000002</v>
      </c>
      <c r="D47" s="5">
        <v>4.8903999999999996</v>
      </c>
      <c r="E47" s="5">
        <v>4.7067999999999994</v>
      </c>
      <c r="F47" s="5">
        <v>4.9157000000000002</v>
      </c>
      <c r="G47" s="5">
        <v>4.1034000000000006</v>
      </c>
      <c r="H47" s="5">
        <v>2.5971000000000002</v>
      </c>
      <c r="I47" s="5">
        <v>1.657</v>
      </c>
    </row>
    <row r="48" spans="1:9" ht="15.75" thickBot="1" x14ac:dyDescent="0.3">
      <c r="A48" s="4">
        <v>32325</v>
      </c>
      <c r="B48" s="5">
        <v>2.8380999999999998</v>
      </c>
      <c r="C48" s="5">
        <v>3.4530000000000003</v>
      </c>
      <c r="D48" s="5">
        <v>4.2796000000000003</v>
      </c>
      <c r="E48" s="5">
        <v>4.5107999999999997</v>
      </c>
      <c r="F48" s="5">
        <v>4.6573999999999991</v>
      </c>
      <c r="G48" s="5">
        <v>4.2091999999999992</v>
      </c>
      <c r="H48" s="5">
        <v>3.4855999999999998</v>
      </c>
      <c r="I48" s="5">
        <v>2.5642</v>
      </c>
    </row>
    <row r="49" spans="1:9" ht="15.75" thickBot="1" x14ac:dyDescent="0.3">
      <c r="A49" s="1">
        <v>3233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</row>
    <row r="50" spans="1:9" x14ac:dyDescent="0.25">
      <c r="A50" s="4">
        <v>32331</v>
      </c>
      <c r="B50" s="5">
        <v>3.1459000000000001</v>
      </c>
      <c r="C50" s="5">
        <v>3.7593000000000005</v>
      </c>
      <c r="D50" s="5">
        <v>4.2598000000000003</v>
      </c>
      <c r="E50" s="5">
        <v>4.4684000000000008</v>
      </c>
      <c r="F50" s="5">
        <v>4.4735000000000005</v>
      </c>
      <c r="G50" s="5">
        <v>3.8619000000000003</v>
      </c>
      <c r="H50" s="5">
        <v>2.9812000000000003</v>
      </c>
      <c r="I50" s="5">
        <v>2.5893000000000002</v>
      </c>
    </row>
    <row r="51" spans="1:9" x14ac:dyDescent="0.25">
      <c r="A51" s="4">
        <v>32332</v>
      </c>
      <c r="B51" s="5">
        <v>3.4905000000000004</v>
      </c>
      <c r="C51" s="5">
        <v>3.6214999999999997</v>
      </c>
      <c r="D51" s="5">
        <v>4.1497000000000002</v>
      </c>
      <c r="E51" s="5">
        <v>4.4732000000000003</v>
      </c>
      <c r="F51" s="5">
        <v>4.3676000000000004</v>
      </c>
      <c r="G51" s="5">
        <v>3.6566000000000001</v>
      </c>
      <c r="H51" s="5">
        <v>3.2198000000000007</v>
      </c>
      <c r="I51" s="5">
        <v>3.2059000000000002</v>
      </c>
    </row>
    <row r="52" spans="1:9" x14ac:dyDescent="0.25">
      <c r="A52" s="4">
        <v>32333</v>
      </c>
      <c r="B52" s="5">
        <v>3.0911</v>
      </c>
      <c r="C52" s="5">
        <v>3.8024</v>
      </c>
      <c r="D52" s="5">
        <v>4.2373999999999992</v>
      </c>
      <c r="E52" s="5">
        <v>4.4682999999999993</v>
      </c>
      <c r="F52" s="5">
        <v>4.4527000000000001</v>
      </c>
      <c r="G52" s="5">
        <v>3.9312999999999998</v>
      </c>
      <c r="H52" s="5">
        <v>2.9808000000000003</v>
      </c>
      <c r="I52" s="5">
        <v>2.6036000000000001</v>
      </c>
    </row>
    <row r="53" spans="1:9" x14ac:dyDescent="0.25">
      <c r="A53" s="4">
        <v>32334</v>
      </c>
      <c r="B53" s="5">
        <v>3.3231000000000002</v>
      </c>
      <c r="C53" s="5">
        <v>4.3555999999999999</v>
      </c>
      <c r="D53" s="5">
        <v>4.6384000000000007</v>
      </c>
      <c r="E53" s="5">
        <v>4.5937999999999999</v>
      </c>
      <c r="F53" s="5">
        <v>4.6082999999999998</v>
      </c>
      <c r="G53" s="5">
        <v>3.7664</v>
      </c>
      <c r="H53" s="5">
        <v>2.3730000000000002</v>
      </c>
      <c r="I53" s="5">
        <v>1.9636000000000002</v>
      </c>
    </row>
    <row r="54" spans="1:9" ht="15.75" thickBot="1" x14ac:dyDescent="0.3">
      <c r="A54" s="4">
        <v>32335</v>
      </c>
      <c r="B54" s="5">
        <v>2.8096000000000001</v>
      </c>
      <c r="C54" s="5">
        <v>3.4378000000000002</v>
      </c>
      <c r="D54" s="5">
        <v>4.2069999999999999</v>
      </c>
      <c r="E54" s="5">
        <v>4.4884000000000004</v>
      </c>
      <c r="F54" s="5">
        <v>4.5639000000000003</v>
      </c>
      <c r="G54" s="5">
        <v>4.1401000000000003</v>
      </c>
      <c r="H54" s="5">
        <v>3.4054000000000002</v>
      </c>
      <c r="I54" s="5">
        <v>2.6373999999999995</v>
      </c>
    </row>
    <row r="55" spans="1:9" ht="15.75" thickBot="1" x14ac:dyDescent="0.3">
      <c r="A55" s="1">
        <v>3234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</row>
    <row r="56" spans="1:9" x14ac:dyDescent="0.25">
      <c r="A56" s="4">
        <v>32341</v>
      </c>
      <c r="B56" s="5">
        <v>3.3334000000000001</v>
      </c>
      <c r="C56" s="5">
        <v>3.8626000000000005</v>
      </c>
      <c r="D56" s="5">
        <v>4.1919999999999993</v>
      </c>
      <c r="E56" s="5">
        <v>4.3287000000000004</v>
      </c>
      <c r="F56" s="5">
        <v>4.1898</v>
      </c>
      <c r="G56" s="5">
        <v>3.5829000000000004</v>
      </c>
      <c r="H56" s="5">
        <v>2.9051999999999998</v>
      </c>
      <c r="I56" s="5">
        <v>2.8140999999999998</v>
      </c>
    </row>
    <row r="57" spans="1:9" x14ac:dyDescent="0.25">
      <c r="A57" s="4">
        <v>32342</v>
      </c>
      <c r="B57" s="5">
        <v>3.6092000000000004</v>
      </c>
      <c r="C57" s="5">
        <v>3.6929000000000003</v>
      </c>
      <c r="D57" s="5">
        <v>3.9276</v>
      </c>
      <c r="E57" s="5">
        <v>4.1900000000000004</v>
      </c>
      <c r="F57" s="5">
        <v>4.0135000000000005</v>
      </c>
      <c r="G57" s="5">
        <v>3.4430000000000001</v>
      </c>
      <c r="H57" s="5">
        <v>3.1436000000000002</v>
      </c>
      <c r="I57" s="5">
        <v>3.4008000000000003</v>
      </c>
    </row>
    <row r="58" spans="1:9" x14ac:dyDescent="0.25">
      <c r="A58" s="4">
        <v>32343</v>
      </c>
      <c r="B58" s="5">
        <v>3.1915</v>
      </c>
      <c r="C58" s="5">
        <v>3.9436</v>
      </c>
      <c r="D58" s="5">
        <v>4.2668999999999997</v>
      </c>
      <c r="E58" s="5">
        <v>4.3979999999999997</v>
      </c>
      <c r="F58" s="5">
        <v>4.2347999999999999</v>
      </c>
      <c r="G58" s="5">
        <v>3.6880000000000006</v>
      </c>
      <c r="H58" s="5">
        <v>2.8121</v>
      </c>
      <c r="I58" s="5">
        <v>2.6551000000000005</v>
      </c>
    </row>
    <row r="59" spans="1:9" x14ac:dyDescent="0.25">
      <c r="A59" s="4">
        <v>32344</v>
      </c>
      <c r="B59" s="5">
        <v>3.4820000000000002</v>
      </c>
      <c r="C59" s="5">
        <v>4.2755000000000001</v>
      </c>
      <c r="D59" s="5">
        <v>4.5166000000000004</v>
      </c>
      <c r="E59" s="5">
        <v>4.4423999999999992</v>
      </c>
      <c r="F59" s="5">
        <v>4.2205000000000004</v>
      </c>
      <c r="G59" s="5">
        <v>3.2798999999999996</v>
      </c>
      <c r="H59" s="5">
        <v>2.3107000000000002</v>
      </c>
      <c r="I59" s="5">
        <v>2.2985000000000002</v>
      </c>
    </row>
    <row r="60" spans="1:9" ht="15.75" thickBot="1" x14ac:dyDescent="0.3">
      <c r="A60" s="4">
        <v>32345</v>
      </c>
      <c r="B60" s="5">
        <v>2.9578000000000002</v>
      </c>
      <c r="C60" s="5">
        <v>3.5223999999999998</v>
      </c>
      <c r="D60" s="5">
        <v>4.0327000000000002</v>
      </c>
      <c r="E60" s="5">
        <v>4.2603000000000009</v>
      </c>
      <c r="F60" s="5">
        <v>4.2473000000000001</v>
      </c>
      <c r="G60" s="5">
        <v>3.8376000000000001</v>
      </c>
      <c r="H60" s="5">
        <v>3.1856</v>
      </c>
      <c r="I60" s="5">
        <v>2.7389999999999999</v>
      </c>
    </row>
    <row r="61" spans="1:9" ht="15.75" thickBot="1" x14ac:dyDescent="0.3">
      <c r="A61" s="1">
        <v>3323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</row>
    <row r="62" spans="1:9" x14ac:dyDescent="0.25">
      <c r="A62" s="4">
        <v>33231</v>
      </c>
      <c r="B62" s="5">
        <v>3.1935000000000002</v>
      </c>
      <c r="C62" s="5">
        <v>4.1141000000000005</v>
      </c>
      <c r="D62" s="5">
        <v>4.6829000000000001</v>
      </c>
      <c r="E62" s="5">
        <v>4.5048000000000004</v>
      </c>
      <c r="F62" s="5">
        <v>4.5649999999999995</v>
      </c>
      <c r="G62" s="5">
        <v>4.1189999999999998</v>
      </c>
      <c r="H62" s="5">
        <v>3.3376999999999999</v>
      </c>
      <c r="I62" s="5">
        <v>2.4069000000000003</v>
      </c>
    </row>
    <row r="63" spans="1:9" x14ac:dyDescent="0.25">
      <c r="A63" s="4">
        <v>33232</v>
      </c>
      <c r="B63" s="5">
        <v>3.7422</v>
      </c>
      <c r="C63" s="5">
        <v>4.4341999999999997</v>
      </c>
      <c r="D63" s="5">
        <v>4.7641999999999998</v>
      </c>
      <c r="E63" s="5">
        <v>4.5674999999999999</v>
      </c>
      <c r="F63" s="5">
        <v>4.1905000000000001</v>
      </c>
      <c r="G63" s="5">
        <v>3.5759999999999996</v>
      </c>
      <c r="H63" s="5">
        <v>3.0687000000000002</v>
      </c>
      <c r="I63" s="5">
        <v>2.9999000000000007</v>
      </c>
    </row>
    <row r="64" spans="1:9" x14ac:dyDescent="0.25">
      <c r="A64" s="4">
        <v>33233</v>
      </c>
      <c r="B64" s="5">
        <v>3.2218</v>
      </c>
      <c r="C64" s="5">
        <v>4.0809999999999995</v>
      </c>
      <c r="D64" s="5">
        <v>4.4792999999999994</v>
      </c>
      <c r="E64" s="5">
        <v>4.2804000000000002</v>
      </c>
      <c r="F64" s="5">
        <v>4.4476999999999993</v>
      </c>
      <c r="G64" s="5">
        <v>4.0862999999999996</v>
      </c>
      <c r="H64" s="5">
        <v>3.2574999999999998</v>
      </c>
      <c r="I64" s="5">
        <v>2.3620000000000001</v>
      </c>
    </row>
    <row r="65" spans="1:9" x14ac:dyDescent="0.25">
      <c r="A65" s="4">
        <v>33234</v>
      </c>
      <c r="B65" s="5">
        <v>2.7035999999999998</v>
      </c>
      <c r="C65" s="5">
        <v>4.1330999999999998</v>
      </c>
      <c r="D65" s="5">
        <v>5.1861999999999995</v>
      </c>
      <c r="E65" s="5">
        <v>4.8866999999999994</v>
      </c>
      <c r="F65" s="5">
        <v>5.3155999999999999</v>
      </c>
      <c r="G65" s="5">
        <v>4.7122999999999999</v>
      </c>
      <c r="H65" s="5">
        <v>3.5100000000000002</v>
      </c>
      <c r="I65" s="5">
        <v>1.4605000000000001</v>
      </c>
    </row>
    <row r="66" spans="1:9" ht="15.75" thickBot="1" x14ac:dyDescent="0.3">
      <c r="A66" s="4">
        <v>33235</v>
      </c>
      <c r="B66" s="5">
        <v>3.0228999999999999</v>
      </c>
      <c r="C66" s="5">
        <v>3.7528999999999999</v>
      </c>
      <c r="D66" s="5">
        <v>4.3239000000000001</v>
      </c>
      <c r="E66" s="5">
        <v>4.3287000000000004</v>
      </c>
      <c r="F66" s="5">
        <v>4.3149999999999995</v>
      </c>
      <c r="G66" s="5">
        <v>4.0538999999999996</v>
      </c>
      <c r="H66" s="5">
        <v>3.4828000000000001</v>
      </c>
      <c r="I66" s="5">
        <v>2.7320000000000002</v>
      </c>
    </row>
    <row r="67" spans="1:9" ht="15.75" thickBot="1" x14ac:dyDescent="0.3">
      <c r="A67" s="1">
        <v>3324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</row>
    <row r="68" spans="1:9" x14ac:dyDescent="0.25">
      <c r="A68" s="4">
        <v>33241</v>
      </c>
      <c r="B68" s="5">
        <v>3.1551999999999998</v>
      </c>
      <c r="C68" s="5">
        <v>4.0879000000000003</v>
      </c>
      <c r="D68" s="5">
        <v>4.6507000000000005</v>
      </c>
      <c r="E68" s="5">
        <v>4.4488000000000003</v>
      </c>
      <c r="F68" s="5">
        <v>4.5404999999999998</v>
      </c>
      <c r="G68" s="5">
        <v>4.0815999999999999</v>
      </c>
      <c r="H68" s="5">
        <v>3.3045</v>
      </c>
      <c r="I68" s="5">
        <v>2.3293000000000004</v>
      </c>
    </row>
    <row r="69" spans="1:9" x14ac:dyDescent="0.25">
      <c r="A69" s="4">
        <v>33242</v>
      </c>
      <c r="B69" s="5">
        <v>3.7494000000000001</v>
      </c>
      <c r="C69" s="5">
        <v>4.4206000000000003</v>
      </c>
      <c r="D69" s="5">
        <v>4.7976000000000001</v>
      </c>
      <c r="E69" s="5">
        <v>4.6161000000000003</v>
      </c>
      <c r="F69" s="5">
        <v>4.2641000000000009</v>
      </c>
      <c r="G69" s="5">
        <v>3.5921000000000003</v>
      </c>
      <c r="H69" s="5">
        <v>3.1333000000000002</v>
      </c>
      <c r="I69" s="5">
        <v>3.0251000000000001</v>
      </c>
    </row>
    <row r="70" spans="1:9" x14ac:dyDescent="0.25">
      <c r="A70" s="4">
        <v>33243</v>
      </c>
      <c r="B70" s="5">
        <v>3.2442000000000002</v>
      </c>
      <c r="C70" s="5">
        <v>4.1314000000000002</v>
      </c>
      <c r="D70" s="5">
        <v>4.4642999999999997</v>
      </c>
      <c r="E70" s="5">
        <v>4.2351000000000001</v>
      </c>
      <c r="F70" s="5">
        <v>4.4577</v>
      </c>
      <c r="G70" s="5">
        <v>4.1284999999999998</v>
      </c>
      <c r="H70" s="5">
        <v>3.2491000000000003</v>
      </c>
      <c r="I70" s="5">
        <v>2.3125</v>
      </c>
    </row>
    <row r="71" spans="1:9" x14ac:dyDescent="0.25">
      <c r="A71" s="4">
        <v>33244</v>
      </c>
      <c r="B71" s="5">
        <v>2.7141000000000002</v>
      </c>
      <c r="C71" s="5">
        <v>4.1997</v>
      </c>
      <c r="D71" s="5">
        <v>5.2016</v>
      </c>
      <c r="E71" s="5">
        <v>4.8320999999999996</v>
      </c>
      <c r="F71" s="5">
        <v>5.2883000000000004</v>
      </c>
      <c r="G71" s="5">
        <v>4.7225999999999999</v>
      </c>
      <c r="H71" s="5">
        <v>3.4879000000000002</v>
      </c>
      <c r="I71" s="5">
        <v>1.3768</v>
      </c>
    </row>
    <row r="72" spans="1:9" ht="15.75" thickBot="1" x14ac:dyDescent="0.3">
      <c r="A72" s="4">
        <v>33245</v>
      </c>
      <c r="B72" s="5">
        <v>3.0085000000000006</v>
      </c>
      <c r="C72" s="5">
        <v>3.7667999999999999</v>
      </c>
      <c r="D72" s="5">
        <v>4.3383000000000003</v>
      </c>
      <c r="E72" s="5">
        <v>4.3460000000000001</v>
      </c>
      <c r="F72" s="5">
        <v>4.3804999999999996</v>
      </c>
      <c r="G72" s="5">
        <v>4.0733000000000006</v>
      </c>
      <c r="H72" s="5">
        <v>3.4524000000000004</v>
      </c>
      <c r="I72" s="5">
        <v>2.6654</v>
      </c>
    </row>
    <row r="73" spans="1:9" ht="15.75" thickBot="1" x14ac:dyDescent="0.3">
      <c r="A73" s="1">
        <v>3325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</row>
    <row r="74" spans="1:9" x14ac:dyDescent="0.25">
      <c r="A74" s="4">
        <v>33251</v>
      </c>
      <c r="B74" s="5">
        <v>3.2189000000000001</v>
      </c>
      <c r="C74" s="5">
        <v>4.1578999999999997</v>
      </c>
      <c r="D74" s="5">
        <v>4.6383000000000001</v>
      </c>
      <c r="E74" s="5">
        <v>4.4321000000000002</v>
      </c>
      <c r="F74" s="5">
        <v>4.5324000000000009</v>
      </c>
      <c r="G74" s="5">
        <v>4.0129000000000001</v>
      </c>
      <c r="H74" s="5">
        <v>3.1291000000000002</v>
      </c>
      <c r="I74" s="5">
        <v>2.2507000000000001</v>
      </c>
    </row>
    <row r="75" spans="1:9" x14ac:dyDescent="0.25">
      <c r="A75" s="4">
        <v>33252</v>
      </c>
      <c r="B75" s="5">
        <v>3.6873</v>
      </c>
      <c r="C75" s="5">
        <v>4.3994</v>
      </c>
      <c r="D75" s="5">
        <v>4.7241</v>
      </c>
      <c r="E75" s="5">
        <v>4.5814999999999992</v>
      </c>
      <c r="F75" s="5">
        <v>4.2401999999999997</v>
      </c>
      <c r="G75" s="5">
        <v>3.5629</v>
      </c>
      <c r="H75" s="5">
        <v>2.9965999999999999</v>
      </c>
      <c r="I75" s="5">
        <v>2.9290000000000003</v>
      </c>
    </row>
    <row r="76" spans="1:9" x14ac:dyDescent="0.25">
      <c r="A76" s="4">
        <v>33253</v>
      </c>
      <c r="B76" s="5">
        <v>3.4133999999999998</v>
      </c>
      <c r="C76" s="5">
        <v>4.2476000000000003</v>
      </c>
      <c r="D76" s="5">
        <v>4.4912000000000001</v>
      </c>
      <c r="E76" s="5">
        <v>4.2667999999999999</v>
      </c>
      <c r="F76" s="5">
        <v>4.5061999999999998</v>
      </c>
      <c r="G76" s="5">
        <v>4.0800999999999998</v>
      </c>
      <c r="H76" s="5">
        <v>3.1042000000000001</v>
      </c>
      <c r="I76" s="5">
        <v>2.3302999999999998</v>
      </c>
    </row>
    <row r="77" spans="1:9" x14ac:dyDescent="0.25">
      <c r="A77" s="4">
        <v>33254</v>
      </c>
      <c r="B77" s="5">
        <v>2.8521000000000005</v>
      </c>
      <c r="C77" s="5">
        <v>4.2865000000000002</v>
      </c>
      <c r="D77" s="5">
        <v>5.1368999999999998</v>
      </c>
      <c r="E77" s="5">
        <v>4.7194000000000003</v>
      </c>
      <c r="F77" s="5">
        <v>5.1875</v>
      </c>
      <c r="G77" s="5">
        <v>4.5689000000000002</v>
      </c>
      <c r="H77" s="5">
        <v>3.2685000000000004</v>
      </c>
      <c r="I77" s="5">
        <v>1.3009999999999999</v>
      </c>
    </row>
    <row r="78" spans="1:9" ht="15.75" thickBot="1" x14ac:dyDescent="0.3">
      <c r="A78" s="4">
        <v>33255</v>
      </c>
      <c r="B78" s="5">
        <v>3.0206</v>
      </c>
      <c r="C78" s="5">
        <v>3.8578000000000001</v>
      </c>
      <c r="D78" s="5">
        <v>4.4277999999999995</v>
      </c>
      <c r="E78" s="5">
        <v>4.4062999999999999</v>
      </c>
      <c r="F78" s="5">
        <v>4.3940999999999999</v>
      </c>
      <c r="G78" s="5">
        <v>4.0158000000000005</v>
      </c>
      <c r="H78" s="5">
        <v>3.3106</v>
      </c>
      <c r="I78" s="5">
        <v>2.5432000000000001</v>
      </c>
    </row>
    <row r="79" spans="1:9" ht="15.75" thickBot="1" x14ac:dyDescent="0.3">
      <c r="A79" s="1">
        <v>3326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</row>
    <row r="80" spans="1:9" x14ac:dyDescent="0.25">
      <c r="A80" s="4">
        <v>33261</v>
      </c>
      <c r="B80" s="5">
        <v>3.2842000000000002</v>
      </c>
      <c r="C80" s="5">
        <v>4.2539999999999996</v>
      </c>
      <c r="D80" s="5">
        <v>4.7115999999999998</v>
      </c>
      <c r="E80" s="5">
        <v>4.5100999999999996</v>
      </c>
      <c r="F80" s="5">
        <v>4.5288000000000004</v>
      </c>
      <c r="G80" s="5">
        <v>3.9538000000000002</v>
      </c>
      <c r="H80" s="5">
        <v>3.0367000000000006</v>
      </c>
      <c r="I80" s="5">
        <v>2.2844000000000002</v>
      </c>
    </row>
    <row r="81" spans="1:9" x14ac:dyDescent="0.25">
      <c r="A81" s="4">
        <v>33262</v>
      </c>
      <c r="B81" s="5">
        <v>3.7040000000000002</v>
      </c>
      <c r="C81" s="5">
        <v>4.4641999999999999</v>
      </c>
      <c r="D81" s="5">
        <v>4.7896000000000001</v>
      </c>
      <c r="E81" s="5">
        <v>4.6479999999999997</v>
      </c>
      <c r="F81" s="5">
        <v>4.2951999999999995</v>
      </c>
      <c r="G81" s="5">
        <v>3.5827</v>
      </c>
      <c r="H81" s="5">
        <v>2.9614000000000003</v>
      </c>
      <c r="I81" s="5">
        <v>2.9244999999999997</v>
      </c>
    </row>
    <row r="82" spans="1:9" x14ac:dyDescent="0.25">
      <c r="A82" s="4">
        <v>33263</v>
      </c>
      <c r="B82" s="5">
        <v>3.4713000000000003</v>
      </c>
      <c r="C82" s="5">
        <v>4.3017000000000003</v>
      </c>
      <c r="D82" s="5">
        <v>4.5360999999999994</v>
      </c>
      <c r="E82" s="5">
        <v>4.3424000000000005</v>
      </c>
      <c r="F82" s="5">
        <v>4.4863999999999997</v>
      </c>
      <c r="G82" s="5">
        <v>3.9548999999999999</v>
      </c>
      <c r="H82" s="5">
        <v>2.9344999999999999</v>
      </c>
      <c r="I82" s="5">
        <v>2.3536000000000001</v>
      </c>
    </row>
    <row r="83" spans="1:9" x14ac:dyDescent="0.25">
      <c r="A83" s="4">
        <v>33264</v>
      </c>
      <c r="B83" s="5">
        <v>2.9773000000000001</v>
      </c>
      <c r="C83" s="5">
        <v>4.3929</v>
      </c>
      <c r="D83" s="5">
        <v>5.1322000000000001</v>
      </c>
      <c r="E83" s="5">
        <v>4.7580999999999998</v>
      </c>
      <c r="F83" s="5">
        <v>5.1725000000000003</v>
      </c>
      <c r="G83" s="5">
        <v>4.5007999999999999</v>
      </c>
      <c r="H83" s="5">
        <v>3.1131000000000002</v>
      </c>
      <c r="I83" s="5">
        <v>1.3681000000000001</v>
      </c>
    </row>
    <row r="84" spans="1:9" ht="15.75" thickBot="1" x14ac:dyDescent="0.3">
      <c r="A84" s="4">
        <v>33265</v>
      </c>
      <c r="B84" s="5">
        <v>2.9897</v>
      </c>
      <c r="C84" s="5">
        <v>3.9446000000000003</v>
      </c>
      <c r="D84" s="5">
        <v>4.5287000000000006</v>
      </c>
      <c r="E84" s="5">
        <v>4.4990000000000006</v>
      </c>
      <c r="F84" s="5">
        <v>4.4328000000000003</v>
      </c>
      <c r="G84" s="5">
        <v>4.0400000000000009</v>
      </c>
      <c r="H84" s="5">
        <v>3.2631999999999999</v>
      </c>
      <c r="I84" s="5">
        <v>2.4996</v>
      </c>
    </row>
    <row r="85" spans="1:9" ht="15.75" thickBot="1" x14ac:dyDescent="0.3">
      <c r="A85" s="1">
        <v>3327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</row>
    <row r="86" spans="1:9" x14ac:dyDescent="0.25">
      <c r="A86" s="4">
        <v>33271</v>
      </c>
      <c r="B86" s="5">
        <v>3.3357999999999999</v>
      </c>
      <c r="C86" s="5">
        <v>4.3327999999999998</v>
      </c>
      <c r="D86" s="5">
        <v>4.7385000000000002</v>
      </c>
      <c r="E86" s="5">
        <v>4.5454000000000008</v>
      </c>
      <c r="F86" s="5">
        <v>4.5526</v>
      </c>
      <c r="G86" s="5">
        <v>3.9481000000000002</v>
      </c>
      <c r="H86" s="5">
        <v>2.9402999999999997</v>
      </c>
      <c r="I86" s="5">
        <v>2.2672000000000003</v>
      </c>
    </row>
    <row r="87" spans="1:9" x14ac:dyDescent="0.25">
      <c r="A87" s="4">
        <v>33272</v>
      </c>
      <c r="B87" s="5">
        <v>3.6789000000000001</v>
      </c>
      <c r="C87" s="5">
        <v>4.4276</v>
      </c>
      <c r="D87" s="5">
        <v>4.7183999999999999</v>
      </c>
      <c r="E87" s="5">
        <v>4.5794999999999995</v>
      </c>
      <c r="F87" s="5">
        <v>4.2699999999999996</v>
      </c>
      <c r="G87" s="5">
        <v>3.5964</v>
      </c>
      <c r="H87" s="5">
        <v>2.9494000000000002</v>
      </c>
      <c r="I87" s="5">
        <v>2.8961000000000001</v>
      </c>
    </row>
    <row r="88" spans="1:9" x14ac:dyDescent="0.25">
      <c r="A88" s="4">
        <v>33273</v>
      </c>
      <c r="B88" s="5">
        <v>3.5197000000000003</v>
      </c>
      <c r="C88" s="5">
        <v>4.3955000000000002</v>
      </c>
      <c r="D88" s="5">
        <v>4.5813000000000006</v>
      </c>
      <c r="E88" s="5">
        <v>4.4013</v>
      </c>
      <c r="F88" s="5">
        <v>4.4230999999999998</v>
      </c>
      <c r="G88" s="5">
        <v>3.8428</v>
      </c>
      <c r="H88" s="5">
        <v>2.7595999999999998</v>
      </c>
      <c r="I88" s="5">
        <v>2.3877000000000002</v>
      </c>
    </row>
    <row r="89" spans="1:9" x14ac:dyDescent="0.25">
      <c r="A89" s="4">
        <v>33274</v>
      </c>
      <c r="B89" s="5">
        <v>3.1475</v>
      </c>
      <c r="C89" s="5">
        <v>4.5255999999999998</v>
      </c>
      <c r="D89" s="5">
        <v>5.1536</v>
      </c>
      <c r="E89" s="5">
        <v>4.8166999999999991</v>
      </c>
      <c r="F89" s="5">
        <v>5.1651000000000007</v>
      </c>
      <c r="G89" s="5">
        <v>4.3646999999999991</v>
      </c>
      <c r="H89" s="5">
        <v>2.8497000000000003</v>
      </c>
      <c r="I89" s="5">
        <v>1.3849000000000002</v>
      </c>
    </row>
    <row r="90" spans="1:9" ht="15.75" thickBot="1" x14ac:dyDescent="0.3">
      <c r="A90" s="4">
        <v>33275</v>
      </c>
      <c r="B90" s="5">
        <v>2.9668999999999999</v>
      </c>
      <c r="C90" s="5">
        <v>4.0266999999999999</v>
      </c>
      <c r="D90" s="5">
        <v>4.5835999999999997</v>
      </c>
      <c r="E90" s="5">
        <v>4.5146999999999995</v>
      </c>
      <c r="F90" s="5">
        <v>4.4226000000000001</v>
      </c>
      <c r="G90" s="5">
        <v>4.0056000000000003</v>
      </c>
      <c r="H90" s="5">
        <v>3.1543000000000001</v>
      </c>
      <c r="I90" s="5">
        <v>2.3719999999999999</v>
      </c>
    </row>
    <row r="91" spans="1:9" ht="15.75" thickBot="1" x14ac:dyDescent="0.3">
      <c r="A91" s="1">
        <v>3328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</row>
    <row r="92" spans="1:9" x14ac:dyDescent="0.25">
      <c r="A92" s="4">
        <v>33281</v>
      </c>
      <c r="B92" s="5">
        <v>3.4548000000000005</v>
      </c>
      <c r="C92" s="5">
        <v>4.4123000000000001</v>
      </c>
      <c r="D92" s="5">
        <v>4.8064</v>
      </c>
      <c r="E92" s="5">
        <v>4.5484000000000009</v>
      </c>
      <c r="F92" s="5">
        <v>4.5922999999999998</v>
      </c>
      <c r="G92" s="5">
        <v>3.9011</v>
      </c>
      <c r="H92" s="5">
        <v>2.8899000000000004</v>
      </c>
      <c r="I92" s="5">
        <v>2.2053000000000003</v>
      </c>
    </row>
    <row r="93" spans="1:9" x14ac:dyDescent="0.25">
      <c r="A93" s="4">
        <v>33282</v>
      </c>
      <c r="B93" s="5">
        <v>3.7728000000000002</v>
      </c>
      <c r="C93" s="5">
        <v>4.4293000000000005</v>
      </c>
      <c r="D93" s="5">
        <v>4.7258000000000004</v>
      </c>
      <c r="E93" s="5">
        <v>4.5053999999999998</v>
      </c>
      <c r="F93" s="5">
        <v>4.2716000000000003</v>
      </c>
      <c r="G93" s="5">
        <v>3.5563000000000002</v>
      </c>
      <c r="H93" s="5">
        <v>2.9863999999999997</v>
      </c>
      <c r="I93" s="5">
        <v>2.8667000000000002</v>
      </c>
    </row>
    <row r="94" spans="1:9" x14ac:dyDescent="0.25">
      <c r="A94" s="4">
        <v>33283</v>
      </c>
      <c r="B94" s="5">
        <v>3.5628000000000002</v>
      </c>
      <c r="C94" s="5">
        <v>4.4359999999999999</v>
      </c>
      <c r="D94" s="5">
        <v>4.6332000000000004</v>
      </c>
      <c r="E94" s="5">
        <v>4.4511000000000003</v>
      </c>
      <c r="F94" s="5">
        <v>4.4725999999999999</v>
      </c>
      <c r="G94" s="5">
        <v>3.8464</v>
      </c>
      <c r="H94" s="5">
        <v>2.7448999999999999</v>
      </c>
      <c r="I94" s="5">
        <v>2.3611</v>
      </c>
    </row>
    <row r="95" spans="1:9" x14ac:dyDescent="0.25">
      <c r="A95" s="4">
        <v>33284</v>
      </c>
      <c r="B95" s="5">
        <v>3.3620000000000005</v>
      </c>
      <c r="C95" s="5">
        <v>4.6785000000000005</v>
      </c>
      <c r="D95" s="5">
        <v>5.2651000000000003</v>
      </c>
      <c r="E95" s="5">
        <v>4.8932000000000002</v>
      </c>
      <c r="F95" s="5">
        <v>5.2638999999999996</v>
      </c>
      <c r="G95" s="5">
        <v>4.3094999999999999</v>
      </c>
      <c r="H95" s="5">
        <v>2.7300000000000004</v>
      </c>
      <c r="I95" s="5">
        <v>1.3584999999999998</v>
      </c>
    </row>
    <row r="96" spans="1:9" ht="15.75" thickBot="1" x14ac:dyDescent="0.3">
      <c r="A96" s="4">
        <v>33285</v>
      </c>
      <c r="B96" s="5">
        <v>3.1124999999999998</v>
      </c>
      <c r="C96" s="5">
        <v>4.1341000000000001</v>
      </c>
      <c r="D96" s="5">
        <v>4.6951999999999998</v>
      </c>
      <c r="E96" s="5">
        <v>4.5180000000000007</v>
      </c>
      <c r="F96" s="5">
        <v>4.5245999999999995</v>
      </c>
      <c r="G96" s="5">
        <v>4.0196000000000005</v>
      </c>
      <c r="H96" s="5">
        <v>3.1337999999999999</v>
      </c>
      <c r="I96" s="5">
        <v>2.2500999999999998</v>
      </c>
    </row>
    <row r="97" spans="1:9" ht="15.75" thickBot="1" x14ac:dyDescent="0.3">
      <c r="A97" s="1">
        <v>3329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</row>
    <row r="98" spans="1:9" x14ac:dyDescent="0.25">
      <c r="A98" s="4">
        <v>33291</v>
      </c>
      <c r="B98" s="5">
        <v>3.4921000000000002</v>
      </c>
      <c r="C98" s="5">
        <v>4.3474000000000004</v>
      </c>
      <c r="D98" s="5">
        <v>4.7114000000000003</v>
      </c>
      <c r="E98" s="5">
        <v>4.4744999999999999</v>
      </c>
      <c r="F98" s="5">
        <v>4.5496999999999996</v>
      </c>
      <c r="G98" s="5">
        <v>3.8237000000000001</v>
      </c>
      <c r="H98" s="5">
        <v>2.8337000000000003</v>
      </c>
      <c r="I98" s="5">
        <v>2.214</v>
      </c>
    </row>
    <row r="99" spans="1:9" x14ac:dyDescent="0.25">
      <c r="A99" s="4">
        <v>33292</v>
      </c>
      <c r="B99" s="5">
        <v>3.7974999999999994</v>
      </c>
      <c r="C99" s="5">
        <v>4.3075000000000001</v>
      </c>
      <c r="D99" s="5">
        <v>4.5716999999999999</v>
      </c>
      <c r="E99" s="5">
        <v>4.3502000000000001</v>
      </c>
      <c r="F99" s="5">
        <v>4.2089999999999996</v>
      </c>
      <c r="G99" s="5">
        <v>3.5406000000000004</v>
      </c>
      <c r="H99" s="5">
        <v>3.0743999999999998</v>
      </c>
      <c r="I99" s="5">
        <v>2.9248000000000003</v>
      </c>
    </row>
    <row r="100" spans="1:9" x14ac:dyDescent="0.25">
      <c r="A100" s="4">
        <v>33293</v>
      </c>
      <c r="B100" s="5">
        <v>3.5710999999999999</v>
      </c>
      <c r="C100" s="5">
        <v>4.3982999999999999</v>
      </c>
      <c r="D100" s="5">
        <v>4.5731999999999999</v>
      </c>
      <c r="E100" s="5">
        <v>4.3998999999999997</v>
      </c>
      <c r="F100" s="5">
        <v>4.4387000000000008</v>
      </c>
      <c r="G100" s="5">
        <v>3.7749999999999999</v>
      </c>
      <c r="H100" s="5">
        <v>2.6859000000000002</v>
      </c>
      <c r="I100" s="5">
        <v>2.3393999999999999</v>
      </c>
    </row>
    <row r="101" spans="1:9" x14ac:dyDescent="0.25">
      <c r="A101" s="4">
        <v>33294</v>
      </c>
      <c r="B101" s="5">
        <v>3.5259</v>
      </c>
      <c r="C101" s="5">
        <v>4.7862</v>
      </c>
      <c r="D101" s="5">
        <v>5.2610000000000001</v>
      </c>
      <c r="E101" s="5">
        <v>4.9449000000000005</v>
      </c>
      <c r="F101" s="5">
        <v>5.2475000000000005</v>
      </c>
      <c r="G101" s="5">
        <v>4.2248999999999999</v>
      </c>
      <c r="H101" s="5">
        <v>2.5785999999999998</v>
      </c>
      <c r="I101" s="5">
        <v>1.4731999999999998</v>
      </c>
    </row>
    <row r="102" spans="1:9" ht="15.75" thickBot="1" x14ac:dyDescent="0.3">
      <c r="A102" s="4">
        <v>33295</v>
      </c>
      <c r="B102" s="5">
        <v>3.2175000000000002</v>
      </c>
      <c r="C102" s="5">
        <v>4.1107999999999993</v>
      </c>
      <c r="D102" s="5">
        <v>4.6667000000000005</v>
      </c>
      <c r="E102" s="5">
        <v>4.4881000000000002</v>
      </c>
      <c r="F102" s="5">
        <v>4.5833000000000004</v>
      </c>
      <c r="G102" s="5">
        <v>4.0072999999999999</v>
      </c>
      <c r="H102" s="5">
        <v>3.1386000000000003</v>
      </c>
      <c r="I102" s="5">
        <v>2.2422999999999997</v>
      </c>
    </row>
    <row r="103" spans="1:9" ht="15.75" thickBot="1" x14ac:dyDescent="0.3">
      <c r="A103" s="1">
        <v>3330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</row>
    <row r="104" spans="1:9" x14ac:dyDescent="0.25">
      <c r="A104" s="4">
        <v>33301</v>
      </c>
      <c r="B104" s="5">
        <v>3.5517000000000003</v>
      </c>
      <c r="C104" s="5">
        <v>4.3148999999999997</v>
      </c>
      <c r="D104" s="5">
        <v>4.5915999999999997</v>
      </c>
      <c r="E104" s="5">
        <v>4.4718</v>
      </c>
      <c r="F104" s="5">
        <v>4.5219000000000005</v>
      </c>
      <c r="G104" s="5">
        <v>3.7847</v>
      </c>
      <c r="H104" s="5">
        <v>2.7557</v>
      </c>
      <c r="I104" s="5">
        <v>2.3409999999999997</v>
      </c>
    </row>
    <row r="105" spans="1:9" x14ac:dyDescent="0.25">
      <c r="A105" s="4">
        <v>33302</v>
      </c>
      <c r="B105" s="5">
        <v>3.7678000000000003</v>
      </c>
      <c r="C105" s="5">
        <v>4.1737000000000002</v>
      </c>
      <c r="D105" s="5">
        <v>4.3943000000000003</v>
      </c>
      <c r="E105" s="5">
        <v>4.2716000000000003</v>
      </c>
      <c r="F105" s="5">
        <v>4.1715999999999998</v>
      </c>
      <c r="G105" s="5">
        <v>3.5495999999999999</v>
      </c>
      <c r="H105" s="5">
        <v>3.1026000000000002</v>
      </c>
      <c r="I105" s="5">
        <v>2.9922999999999997</v>
      </c>
    </row>
    <row r="106" spans="1:9" x14ac:dyDescent="0.25">
      <c r="A106" s="4">
        <v>33303</v>
      </c>
      <c r="B106" s="5">
        <v>3.5911999999999997</v>
      </c>
      <c r="C106" s="5">
        <v>4.3372000000000002</v>
      </c>
      <c r="D106" s="5">
        <v>4.4550000000000001</v>
      </c>
      <c r="E106" s="5">
        <v>4.3893000000000004</v>
      </c>
      <c r="F106" s="5">
        <v>4.4043000000000001</v>
      </c>
      <c r="G106" s="5">
        <v>3.7126000000000006</v>
      </c>
      <c r="H106" s="5">
        <v>2.5951000000000004</v>
      </c>
      <c r="I106" s="5">
        <v>2.4120000000000004</v>
      </c>
    </row>
    <row r="107" spans="1:9" x14ac:dyDescent="0.25">
      <c r="A107" s="4">
        <v>33304</v>
      </c>
      <c r="B107" s="5">
        <v>3.6525000000000003</v>
      </c>
      <c r="C107" s="5">
        <v>4.8317000000000005</v>
      </c>
      <c r="D107" s="5">
        <v>5.1055000000000001</v>
      </c>
      <c r="E107" s="5">
        <v>4.9450000000000003</v>
      </c>
      <c r="F107" s="5">
        <v>5.0813000000000006</v>
      </c>
      <c r="G107" s="5">
        <v>4.0456000000000003</v>
      </c>
      <c r="H107" s="5">
        <v>2.3295000000000003</v>
      </c>
      <c r="I107" s="5">
        <v>1.7439999999999998</v>
      </c>
    </row>
    <row r="108" spans="1:9" ht="15.75" thickBot="1" x14ac:dyDescent="0.3">
      <c r="A108" s="4">
        <v>33305</v>
      </c>
      <c r="B108" s="5">
        <v>3.2356000000000003</v>
      </c>
      <c r="C108" s="5">
        <v>3.9987000000000004</v>
      </c>
      <c r="D108" s="5">
        <v>4.5103</v>
      </c>
      <c r="E108" s="5">
        <v>4.3942999999999994</v>
      </c>
      <c r="F108" s="5">
        <v>4.5274000000000001</v>
      </c>
      <c r="G108" s="5">
        <v>3.9210000000000003</v>
      </c>
      <c r="H108" s="5">
        <v>3.0541</v>
      </c>
      <c r="I108" s="5">
        <v>2.2629999999999999</v>
      </c>
    </row>
    <row r="109" spans="1:9" ht="15.75" thickBot="1" x14ac:dyDescent="0.3">
      <c r="A109" s="1">
        <v>3331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</row>
    <row r="110" spans="1:9" x14ac:dyDescent="0.25">
      <c r="A110" s="4">
        <v>33311</v>
      </c>
      <c r="B110" s="5">
        <v>3.5544000000000002</v>
      </c>
      <c r="C110" s="5">
        <v>4.2206000000000001</v>
      </c>
      <c r="D110" s="5">
        <v>4.4641999999999999</v>
      </c>
      <c r="E110" s="5">
        <v>4.5137999999999998</v>
      </c>
      <c r="F110" s="5">
        <v>4.5007000000000001</v>
      </c>
      <c r="G110" s="5">
        <v>3.7401</v>
      </c>
      <c r="H110" s="5">
        <v>2.6885000000000003</v>
      </c>
      <c r="I110" s="5">
        <v>2.5115000000000003</v>
      </c>
    </row>
    <row r="111" spans="1:9" x14ac:dyDescent="0.25">
      <c r="A111" s="4">
        <v>33312</v>
      </c>
      <c r="B111" s="5">
        <v>3.7138999999999998</v>
      </c>
      <c r="C111" s="5">
        <v>3.9694999999999996</v>
      </c>
      <c r="D111" s="5">
        <v>4.2578000000000005</v>
      </c>
      <c r="E111" s="5">
        <v>4.3640999999999996</v>
      </c>
      <c r="F111" s="5">
        <v>4.2988</v>
      </c>
      <c r="G111" s="5">
        <v>3.6263000000000001</v>
      </c>
      <c r="H111" s="5">
        <v>3.1711999999999998</v>
      </c>
      <c r="I111" s="5">
        <v>3.1253000000000002</v>
      </c>
    </row>
    <row r="112" spans="1:9" x14ac:dyDescent="0.25">
      <c r="A112" s="4">
        <v>33313</v>
      </c>
      <c r="B112" s="5">
        <v>3.5663</v>
      </c>
      <c r="C112" s="5">
        <v>4.274</v>
      </c>
      <c r="D112" s="5">
        <v>4.3745000000000003</v>
      </c>
      <c r="E112" s="5">
        <v>4.4177</v>
      </c>
      <c r="F112" s="5">
        <v>4.3988000000000005</v>
      </c>
      <c r="G112" s="5">
        <v>3.7210000000000001</v>
      </c>
      <c r="H112" s="5">
        <v>2.5833000000000004</v>
      </c>
      <c r="I112" s="5">
        <v>2.5219</v>
      </c>
    </row>
    <row r="113" spans="1:9" x14ac:dyDescent="0.25">
      <c r="A113" s="4">
        <v>33314</v>
      </c>
      <c r="B113" s="5">
        <v>3.7997999999999998</v>
      </c>
      <c r="C113" s="5">
        <v>4.8896999999999995</v>
      </c>
      <c r="D113" s="5">
        <v>4.9565000000000001</v>
      </c>
      <c r="E113" s="5">
        <v>4.9846000000000004</v>
      </c>
      <c r="F113" s="5">
        <v>4.9036999999999997</v>
      </c>
      <c r="G113" s="5">
        <v>3.8195000000000001</v>
      </c>
      <c r="H113" s="5">
        <v>2.0188999999999999</v>
      </c>
      <c r="I113" s="5">
        <v>2.0547000000000004</v>
      </c>
    </row>
    <row r="114" spans="1:9" ht="15.75" thickBot="1" x14ac:dyDescent="0.3">
      <c r="A114" s="4">
        <v>33315</v>
      </c>
      <c r="B114" s="5">
        <v>3.2053000000000003</v>
      </c>
      <c r="C114" s="5">
        <v>3.8601000000000001</v>
      </c>
      <c r="D114" s="5">
        <v>4.3771000000000004</v>
      </c>
      <c r="E114" s="5">
        <v>4.3908000000000005</v>
      </c>
      <c r="F114" s="5">
        <v>4.5127000000000006</v>
      </c>
      <c r="G114" s="5">
        <v>3.9122000000000003</v>
      </c>
      <c r="H114" s="5">
        <v>3.0587</v>
      </c>
      <c r="I114" s="5">
        <v>2.3746</v>
      </c>
    </row>
    <row r="115" spans="1:9" ht="15.75" thickBot="1" x14ac:dyDescent="0.3">
      <c r="A115" s="1">
        <v>3332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</row>
    <row r="116" spans="1:9" x14ac:dyDescent="0.25">
      <c r="A116" s="4">
        <v>33321</v>
      </c>
      <c r="B116" s="5">
        <v>3.5151000000000003</v>
      </c>
      <c r="C116" s="5">
        <v>4.1189999999999998</v>
      </c>
      <c r="D116" s="5">
        <v>4.3736000000000006</v>
      </c>
      <c r="E116" s="5">
        <v>4.5217000000000001</v>
      </c>
      <c r="F116" s="5">
        <v>4.4539</v>
      </c>
      <c r="G116" s="5">
        <v>3.6873000000000005</v>
      </c>
      <c r="H116" s="5">
        <v>2.6591999999999998</v>
      </c>
      <c r="I116" s="5">
        <v>2.6092999999999997</v>
      </c>
    </row>
    <row r="117" spans="1:9" x14ac:dyDescent="0.25">
      <c r="A117" s="4">
        <v>33322</v>
      </c>
      <c r="B117" s="5">
        <v>3.6085000000000003</v>
      </c>
      <c r="C117" s="5">
        <v>3.7824999999999998</v>
      </c>
      <c r="D117" s="5">
        <v>4.1223999999999998</v>
      </c>
      <c r="E117" s="5">
        <v>4.3538999999999994</v>
      </c>
      <c r="F117" s="5">
        <v>4.2572999999999999</v>
      </c>
      <c r="G117" s="5">
        <v>3.6028000000000002</v>
      </c>
      <c r="H117" s="5">
        <v>3.1698</v>
      </c>
      <c r="I117" s="5">
        <v>3.1844000000000001</v>
      </c>
    </row>
    <row r="118" spans="1:9" x14ac:dyDescent="0.25">
      <c r="A118" s="4">
        <v>33323</v>
      </c>
      <c r="B118" s="5">
        <v>3.5248999999999997</v>
      </c>
      <c r="C118" s="5">
        <v>4.2270000000000003</v>
      </c>
      <c r="D118" s="5">
        <v>4.3666999999999998</v>
      </c>
      <c r="E118" s="5">
        <v>4.4915000000000003</v>
      </c>
      <c r="F118" s="5">
        <v>4.4090999999999996</v>
      </c>
      <c r="G118" s="5">
        <v>3.7231000000000001</v>
      </c>
      <c r="H118" s="5">
        <v>2.5977999999999999</v>
      </c>
      <c r="I118" s="5">
        <v>2.6133000000000002</v>
      </c>
    </row>
    <row r="119" spans="1:9" x14ac:dyDescent="0.25">
      <c r="A119" s="4">
        <v>33324</v>
      </c>
      <c r="B119" s="5">
        <v>3.8528000000000002</v>
      </c>
      <c r="C119" s="5">
        <v>4.8456999999999999</v>
      </c>
      <c r="D119" s="5">
        <v>4.8317000000000005</v>
      </c>
      <c r="E119" s="5">
        <v>4.9331999999999994</v>
      </c>
      <c r="F119" s="5">
        <v>4.7706999999999997</v>
      </c>
      <c r="G119" s="5">
        <v>3.6829000000000001</v>
      </c>
      <c r="H119" s="5">
        <v>1.9317000000000002</v>
      </c>
      <c r="I119" s="5">
        <v>2.2301000000000002</v>
      </c>
    </row>
    <row r="120" spans="1:9" ht="15.75" thickBot="1" x14ac:dyDescent="0.3">
      <c r="A120" s="4">
        <v>33325</v>
      </c>
      <c r="B120" s="5">
        <v>3.1381999999999994</v>
      </c>
      <c r="C120" s="5">
        <v>3.7242000000000006</v>
      </c>
      <c r="D120" s="5">
        <v>4.2888999999999999</v>
      </c>
      <c r="E120" s="5">
        <v>4.4159000000000006</v>
      </c>
      <c r="F120" s="5">
        <v>4.4993999999999996</v>
      </c>
      <c r="G120" s="5">
        <v>3.8868</v>
      </c>
      <c r="H120" s="5">
        <v>3.0581</v>
      </c>
      <c r="I120" s="5">
        <v>2.4834999999999998</v>
      </c>
    </row>
    <row r="121" spans="1:9" ht="15.75" thickBot="1" x14ac:dyDescent="0.3">
      <c r="A121" s="1">
        <v>3333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</row>
    <row r="122" spans="1:9" x14ac:dyDescent="0.25">
      <c r="A122" s="4">
        <v>33331</v>
      </c>
      <c r="B122" s="5">
        <v>3.4847999999999999</v>
      </c>
      <c r="C122" s="5">
        <v>4.0152999999999999</v>
      </c>
      <c r="D122" s="5">
        <v>4.3208000000000002</v>
      </c>
      <c r="E122" s="5">
        <v>4.5366</v>
      </c>
      <c r="F122" s="5">
        <v>4.3905000000000003</v>
      </c>
      <c r="G122" s="5">
        <v>3.5937000000000001</v>
      </c>
      <c r="H122" s="5">
        <v>2.6558999999999999</v>
      </c>
      <c r="I122" s="5">
        <v>2.7297000000000002</v>
      </c>
    </row>
    <row r="123" spans="1:9" x14ac:dyDescent="0.25">
      <c r="A123" s="4">
        <v>33332</v>
      </c>
      <c r="B123" s="5">
        <v>3.5599999999999996</v>
      </c>
      <c r="C123" s="5">
        <v>3.6501000000000001</v>
      </c>
      <c r="D123" s="5">
        <v>4.1470000000000002</v>
      </c>
      <c r="E123" s="5">
        <v>4.4227999999999996</v>
      </c>
      <c r="F123" s="5">
        <v>4.2991000000000001</v>
      </c>
      <c r="G123" s="5">
        <v>3.6105</v>
      </c>
      <c r="H123" s="5">
        <v>3.2587000000000002</v>
      </c>
      <c r="I123" s="5">
        <v>3.2603000000000004</v>
      </c>
    </row>
    <row r="124" spans="1:9" x14ac:dyDescent="0.25">
      <c r="A124" s="4">
        <v>33333</v>
      </c>
      <c r="B124" s="5">
        <v>3.4363000000000001</v>
      </c>
      <c r="C124" s="5">
        <v>4.0983000000000001</v>
      </c>
      <c r="D124" s="5">
        <v>4.3419999999999996</v>
      </c>
      <c r="E124" s="5">
        <v>4.5293999999999999</v>
      </c>
      <c r="F124" s="5">
        <v>4.3810000000000002</v>
      </c>
      <c r="G124" s="5">
        <v>3.6554000000000002</v>
      </c>
      <c r="H124" s="5">
        <v>2.6047000000000002</v>
      </c>
      <c r="I124" s="5">
        <v>2.6584000000000003</v>
      </c>
    </row>
    <row r="125" spans="1:9" x14ac:dyDescent="0.25">
      <c r="A125" s="4">
        <v>33334</v>
      </c>
      <c r="B125" s="5">
        <v>3.8744999999999998</v>
      </c>
      <c r="C125" s="5">
        <v>4.7019000000000002</v>
      </c>
      <c r="D125" s="5">
        <v>4.657</v>
      </c>
      <c r="E125" s="5">
        <v>4.7934000000000001</v>
      </c>
      <c r="F125" s="5">
        <v>4.4925999999999995</v>
      </c>
      <c r="G125" s="5">
        <v>3.3730000000000002</v>
      </c>
      <c r="H125" s="5">
        <v>1.8702999999999999</v>
      </c>
      <c r="I125" s="5">
        <v>2.4430000000000001</v>
      </c>
    </row>
    <row r="126" spans="1:9" ht="15.75" thickBot="1" x14ac:dyDescent="0.3">
      <c r="A126" s="4">
        <v>33335</v>
      </c>
      <c r="B126" s="5">
        <v>3.1325000000000003</v>
      </c>
      <c r="C126" s="5">
        <v>3.6966000000000001</v>
      </c>
      <c r="D126" s="5">
        <v>4.2774000000000001</v>
      </c>
      <c r="E126" s="5">
        <v>4.5452000000000004</v>
      </c>
      <c r="F126" s="5">
        <v>4.5423</v>
      </c>
      <c r="G126" s="5">
        <v>3.9325000000000001</v>
      </c>
      <c r="H126" s="5">
        <v>3.0754000000000001</v>
      </c>
      <c r="I126" s="5">
        <v>2.6702999999999997</v>
      </c>
    </row>
    <row r="127" spans="1:9" ht="15.75" thickBot="1" x14ac:dyDescent="0.3">
      <c r="A127" s="1">
        <v>3334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</row>
    <row r="128" spans="1:9" x14ac:dyDescent="0.25">
      <c r="A128" s="4">
        <v>33341</v>
      </c>
      <c r="B128" s="5">
        <v>3.5743999999999998</v>
      </c>
      <c r="C128" s="5">
        <v>4.0052000000000003</v>
      </c>
      <c r="D128" s="5">
        <v>4.2834000000000003</v>
      </c>
      <c r="E128" s="5">
        <v>4.4425999999999997</v>
      </c>
      <c r="F128" s="5">
        <v>4.1323000000000008</v>
      </c>
      <c r="G128" s="5">
        <v>3.3863000000000003</v>
      </c>
      <c r="H128" s="5">
        <v>2.8051000000000004</v>
      </c>
      <c r="I128" s="5">
        <v>3.0501000000000005</v>
      </c>
    </row>
    <row r="129" spans="1:9" x14ac:dyDescent="0.25">
      <c r="A129" s="4">
        <v>33342</v>
      </c>
      <c r="B129" s="5">
        <v>3.6743000000000001</v>
      </c>
      <c r="C129" s="5">
        <v>3.7623000000000002</v>
      </c>
      <c r="D129" s="5">
        <v>4.0574000000000003</v>
      </c>
      <c r="E129" s="5">
        <v>4.2210999999999999</v>
      </c>
      <c r="F129" s="5">
        <v>4.0255000000000001</v>
      </c>
      <c r="G129" s="5">
        <v>3.4774000000000003</v>
      </c>
      <c r="H129" s="5">
        <v>3.2931999999999997</v>
      </c>
      <c r="I129" s="5">
        <v>3.4566999999999997</v>
      </c>
    </row>
    <row r="130" spans="1:9" x14ac:dyDescent="0.25">
      <c r="A130" s="4">
        <v>33343</v>
      </c>
      <c r="B130" s="5">
        <v>3.4178000000000002</v>
      </c>
      <c r="C130" s="5">
        <v>4.0400999999999998</v>
      </c>
      <c r="D130" s="5">
        <v>4.2778</v>
      </c>
      <c r="E130" s="5">
        <v>4.4641999999999999</v>
      </c>
      <c r="F130" s="5">
        <v>4.1494</v>
      </c>
      <c r="G130" s="5">
        <v>3.4726999999999997</v>
      </c>
      <c r="H130" s="5">
        <v>2.6501999999999999</v>
      </c>
      <c r="I130" s="5">
        <v>2.8722999999999996</v>
      </c>
    </row>
    <row r="131" spans="1:9" x14ac:dyDescent="0.25">
      <c r="A131" s="4">
        <v>33344</v>
      </c>
      <c r="B131" s="5">
        <v>4.0247999999999999</v>
      </c>
      <c r="C131" s="5">
        <v>4.5398000000000005</v>
      </c>
      <c r="D131" s="5">
        <v>4.6166999999999998</v>
      </c>
      <c r="E131" s="5">
        <v>4.5881000000000007</v>
      </c>
      <c r="F131" s="5">
        <v>4.0103999999999997</v>
      </c>
      <c r="G131" s="5">
        <v>2.8318000000000003</v>
      </c>
      <c r="H131" s="5">
        <v>2.1515</v>
      </c>
      <c r="I131" s="5">
        <v>2.9125000000000005</v>
      </c>
    </row>
    <row r="132" spans="1:9" ht="15.75" thickBot="1" x14ac:dyDescent="0.3">
      <c r="A132" s="4">
        <v>33345</v>
      </c>
      <c r="B132" s="5">
        <v>3.1753</v>
      </c>
      <c r="C132" s="5">
        <v>3.6876000000000002</v>
      </c>
      <c r="D132" s="5">
        <v>4.1780000000000008</v>
      </c>
      <c r="E132" s="5">
        <v>4.4626999999999999</v>
      </c>
      <c r="F132" s="5">
        <v>4.3365</v>
      </c>
      <c r="G132" s="5">
        <v>3.7898999999999998</v>
      </c>
      <c r="H132" s="5">
        <v>3.1156000000000001</v>
      </c>
      <c r="I132" s="5">
        <v>2.9182000000000006</v>
      </c>
    </row>
    <row r="133" spans="1:9" ht="15.75" thickBot="1" x14ac:dyDescent="0.3">
      <c r="A133" s="1">
        <v>3423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</row>
    <row r="134" spans="1:9" x14ac:dyDescent="0.25">
      <c r="A134" s="4">
        <v>34231</v>
      </c>
      <c r="B134" s="5">
        <v>3.2418000000000005</v>
      </c>
      <c r="C134" s="5">
        <v>4.0814000000000004</v>
      </c>
      <c r="D134" s="5">
        <v>4.6078000000000001</v>
      </c>
      <c r="E134" s="5">
        <v>4.5223000000000004</v>
      </c>
      <c r="F134" s="5">
        <v>4.6134000000000004</v>
      </c>
      <c r="G134" s="5">
        <v>4.1936999999999998</v>
      </c>
      <c r="H134" s="5">
        <v>3.3684000000000003</v>
      </c>
      <c r="I134" s="5">
        <v>2.5455000000000001</v>
      </c>
    </row>
    <row r="135" spans="1:9" x14ac:dyDescent="0.25">
      <c r="A135" s="4">
        <v>34232</v>
      </c>
      <c r="B135" s="5">
        <v>3.7268000000000008</v>
      </c>
      <c r="C135" s="5">
        <v>4.2988999999999997</v>
      </c>
      <c r="D135" s="5">
        <v>4.6478000000000002</v>
      </c>
      <c r="E135" s="5">
        <v>4.5778999999999996</v>
      </c>
      <c r="F135" s="5">
        <v>4.3206999999999995</v>
      </c>
      <c r="G135" s="5">
        <v>3.8258999999999999</v>
      </c>
      <c r="H135" s="5">
        <v>3.3202999999999996</v>
      </c>
      <c r="I135" s="5">
        <v>3.2072999999999996</v>
      </c>
    </row>
    <row r="136" spans="1:9" x14ac:dyDescent="0.25">
      <c r="A136" s="4">
        <v>34233</v>
      </c>
      <c r="B136" s="5">
        <v>3.3357000000000001</v>
      </c>
      <c r="C136" s="5">
        <v>4.1577000000000002</v>
      </c>
      <c r="D136" s="5">
        <v>4.4464000000000006</v>
      </c>
      <c r="E136" s="5">
        <v>4.335</v>
      </c>
      <c r="F136" s="5">
        <v>4.4893999999999998</v>
      </c>
      <c r="G136" s="5">
        <v>4.1079999999999997</v>
      </c>
      <c r="H136" s="5">
        <v>3.1505000000000001</v>
      </c>
      <c r="I136" s="5">
        <v>2.4908000000000001</v>
      </c>
    </row>
    <row r="137" spans="1:9" x14ac:dyDescent="0.25">
      <c r="A137" s="4">
        <v>34234</v>
      </c>
      <c r="B137" s="5">
        <v>2.6951999999999998</v>
      </c>
      <c r="C137" s="5">
        <v>4.1576000000000004</v>
      </c>
      <c r="D137" s="5">
        <v>5.1667999999999994</v>
      </c>
      <c r="E137" s="5">
        <v>4.9565999999999999</v>
      </c>
      <c r="F137" s="5">
        <v>5.3097999999999992</v>
      </c>
      <c r="G137" s="5">
        <v>4.7680000000000007</v>
      </c>
      <c r="H137" s="5">
        <v>3.5213000000000001</v>
      </c>
      <c r="I137" s="5">
        <v>1.6135999999999999</v>
      </c>
    </row>
    <row r="138" spans="1:9" ht="15.75" thickBot="1" x14ac:dyDescent="0.3">
      <c r="A138" s="4">
        <v>34235</v>
      </c>
      <c r="B138" s="5">
        <v>3.2021000000000002</v>
      </c>
      <c r="C138" s="5">
        <v>3.7318000000000002</v>
      </c>
      <c r="D138" s="5">
        <v>4.2814000000000005</v>
      </c>
      <c r="E138" s="5">
        <v>4.3433999999999999</v>
      </c>
      <c r="F138" s="5">
        <v>4.4514999999999993</v>
      </c>
      <c r="G138" s="5">
        <v>4.1493000000000002</v>
      </c>
      <c r="H138" s="5">
        <v>3.5667000000000004</v>
      </c>
      <c r="I138" s="5">
        <v>2.8872</v>
      </c>
    </row>
    <row r="139" spans="1:9" ht="15.75" thickBot="1" x14ac:dyDescent="0.3">
      <c r="A139" s="1">
        <v>3424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</row>
    <row r="140" spans="1:9" x14ac:dyDescent="0.25">
      <c r="A140" s="4">
        <v>34241</v>
      </c>
      <c r="B140" s="5">
        <v>3.1742999999999997</v>
      </c>
      <c r="C140" s="5">
        <v>4.0960999999999999</v>
      </c>
      <c r="D140" s="5">
        <v>4.6059000000000001</v>
      </c>
      <c r="E140" s="5">
        <v>4.4916</v>
      </c>
      <c r="F140" s="5">
        <v>4.5823999999999998</v>
      </c>
      <c r="G140" s="5">
        <v>4.1383999999999999</v>
      </c>
      <c r="H140" s="5">
        <v>3.2632000000000003</v>
      </c>
      <c r="I140" s="5">
        <v>2.3982000000000001</v>
      </c>
    </row>
    <row r="141" spans="1:9" x14ac:dyDescent="0.25">
      <c r="A141" s="4">
        <v>34242</v>
      </c>
      <c r="B141" s="5">
        <v>3.5732999999999997</v>
      </c>
      <c r="C141" s="5">
        <v>4.2181999999999995</v>
      </c>
      <c r="D141" s="5">
        <v>4.5709999999999997</v>
      </c>
      <c r="E141" s="5">
        <v>4.5201000000000002</v>
      </c>
      <c r="F141" s="5">
        <v>4.2439999999999998</v>
      </c>
      <c r="G141" s="5">
        <v>3.7414000000000005</v>
      </c>
      <c r="H141" s="5">
        <v>3.1899000000000002</v>
      </c>
      <c r="I141" s="5">
        <v>3.0455999999999999</v>
      </c>
    </row>
    <row r="142" spans="1:9" x14ac:dyDescent="0.25">
      <c r="A142" s="4">
        <v>34243</v>
      </c>
      <c r="B142" s="5">
        <v>3.3353999999999999</v>
      </c>
      <c r="C142" s="5">
        <v>4.1966999999999999</v>
      </c>
      <c r="D142" s="5">
        <v>4.4578000000000007</v>
      </c>
      <c r="E142" s="5">
        <v>4.3315000000000001</v>
      </c>
      <c r="F142" s="5">
        <v>4.5029000000000003</v>
      </c>
      <c r="G142" s="5">
        <v>4.1052</v>
      </c>
      <c r="H142" s="5">
        <v>3.0957999999999997</v>
      </c>
      <c r="I142" s="5">
        <v>2.3884000000000003</v>
      </c>
    </row>
    <row r="143" spans="1:9" x14ac:dyDescent="0.25">
      <c r="A143" s="4">
        <v>34244</v>
      </c>
      <c r="B143" s="5">
        <v>2.6791</v>
      </c>
      <c r="C143" s="5">
        <v>4.2008000000000001</v>
      </c>
      <c r="D143" s="5">
        <v>5.1467000000000001</v>
      </c>
      <c r="E143" s="5">
        <v>4.8710000000000004</v>
      </c>
      <c r="F143" s="5">
        <v>5.2211999999999996</v>
      </c>
      <c r="G143" s="5">
        <v>4.6859999999999999</v>
      </c>
      <c r="H143" s="5">
        <v>3.4092000000000002</v>
      </c>
      <c r="I143" s="5">
        <v>1.4852000000000001</v>
      </c>
    </row>
    <row r="144" spans="1:9" ht="15.75" thickBot="1" x14ac:dyDescent="0.3">
      <c r="A144" s="4">
        <v>34245</v>
      </c>
      <c r="B144" s="5">
        <v>3.0496999999999996</v>
      </c>
      <c r="C144" s="5">
        <v>3.8018999999999998</v>
      </c>
      <c r="D144" s="5">
        <v>4.3609</v>
      </c>
      <c r="E144" s="5">
        <v>4.407</v>
      </c>
      <c r="F144" s="5">
        <v>4.4423000000000004</v>
      </c>
      <c r="G144" s="5">
        <v>4.1401000000000003</v>
      </c>
      <c r="H144" s="5">
        <v>3.4441000000000002</v>
      </c>
      <c r="I144" s="5">
        <v>2.6970000000000001</v>
      </c>
    </row>
    <row r="145" spans="1:9" ht="15.75" thickBot="1" x14ac:dyDescent="0.3">
      <c r="A145" s="1">
        <v>3425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</row>
    <row r="146" spans="1:9" x14ac:dyDescent="0.25">
      <c r="A146" s="4">
        <v>34251</v>
      </c>
      <c r="B146" s="5">
        <v>3.1619999999999999</v>
      </c>
      <c r="C146" s="5">
        <v>4.1578000000000008</v>
      </c>
      <c r="D146" s="5">
        <v>4.6332000000000004</v>
      </c>
      <c r="E146" s="5">
        <v>4.5522000000000009</v>
      </c>
      <c r="F146" s="5">
        <v>4.5118000000000009</v>
      </c>
      <c r="G146" s="5">
        <v>4.0248000000000008</v>
      </c>
      <c r="H146" s="5">
        <v>3.0973999999999999</v>
      </c>
      <c r="I146" s="5">
        <v>2.3972000000000002</v>
      </c>
    </row>
    <row r="147" spans="1:9" x14ac:dyDescent="0.25">
      <c r="A147" s="4">
        <v>34252</v>
      </c>
      <c r="B147" s="5">
        <v>3.5388999999999999</v>
      </c>
      <c r="C147" s="5">
        <v>4.2777000000000003</v>
      </c>
      <c r="D147" s="5">
        <v>4.6395</v>
      </c>
      <c r="E147" s="5">
        <v>4.6086999999999998</v>
      </c>
      <c r="F147" s="5">
        <v>4.2395000000000005</v>
      </c>
      <c r="G147" s="5">
        <v>3.6942999999999997</v>
      </c>
      <c r="H147" s="5">
        <v>3.1372999999999998</v>
      </c>
      <c r="I147" s="5">
        <v>3.0516999999999994</v>
      </c>
    </row>
    <row r="148" spans="1:9" x14ac:dyDescent="0.25">
      <c r="A148" s="4">
        <v>34253</v>
      </c>
      <c r="B148" s="5">
        <v>3.3268000000000004</v>
      </c>
      <c r="C148" s="5">
        <v>4.2343000000000002</v>
      </c>
      <c r="D148" s="5">
        <v>4.4581</v>
      </c>
      <c r="E148" s="5">
        <v>4.4064999999999994</v>
      </c>
      <c r="F148" s="5">
        <v>4.4199000000000002</v>
      </c>
      <c r="G148" s="5">
        <v>3.9565000000000001</v>
      </c>
      <c r="H148" s="5">
        <v>2.8792</v>
      </c>
      <c r="I148" s="5">
        <v>2.4010000000000002</v>
      </c>
    </row>
    <row r="149" spans="1:9" x14ac:dyDescent="0.25">
      <c r="A149" s="4">
        <v>34254</v>
      </c>
      <c r="B149" s="5">
        <v>2.8311000000000002</v>
      </c>
      <c r="C149" s="5">
        <v>4.3021000000000003</v>
      </c>
      <c r="D149" s="5">
        <v>5.1017000000000001</v>
      </c>
      <c r="E149" s="5">
        <v>4.8549000000000007</v>
      </c>
      <c r="F149" s="5">
        <v>5.1690000000000005</v>
      </c>
      <c r="G149" s="5">
        <v>4.5947000000000005</v>
      </c>
      <c r="H149" s="5">
        <v>3.2407000000000004</v>
      </c>
      <c r="I149" s="5">
        <v>1.5561999999999998</v>
      </c>
    </row>
    <row r="150" spans="1:9" ht="15.75" thickBot="1" x14ac:dyDescent="0.3">
      <c r="A150" s="4">
        <v>34255</v>
      </c>
      <c r="B150" s="5">
        <v>2.9516</v>
      </c>
      <c r="C150" s="5">
        <v>3.8275000000000006</v>
      </c>
      <c r="D150" s="5">
        <v>4.4032</v>
      </c>
      <c r="E150" s="5">
        <v>4.4692000000000007</v>
      </c>
      <c r="F150" s="5">
        <v>4.4057000000000004</v>
      </c>
      <c r="G150" s="5">
        <v>4.0216000000000012</v>
      </c>
      <c r="H150" s="5">
        <v>3.2621000000000002</v>
      </c>
      <c r="I150" s="5">
        <v>2.5876999999999999</v>
      </c>
    </row>
    <row r="151" spans="1:9" ht="15.75" thickBot="1" x14ac:dyDescent="0.3">
      <c r="A151" s="1">
        <v>3426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</row>
    <row r="152" spans="1:9" x14ac:dyDescent="0.25">
      <c r="A152" s="4">
        <v>34261</v>
      </c>
      <c r="B152" s="5">
        <v>3.2033000000000005</v>
      </c>
      <c r="C152" s="5">
        <v>4.2382000000000009</v>
      </c>
      <c r="D152" s="5">
        <v>4.6773000000000007</v>
      </c>
      <c r="E152" s="5">
        <v>4.6265999999999998</v>
      </c>
      <c r="F152" s="5">
        <v>4.4922000000000004</v>
      </c>
      <c r="G152" s="5">
        <v>3.9321000000000002</v>
      </c>
      <c r="H152" s="5">
        <v>2.9508000000000001</v>
      </c>
      <c r="I152" s="5">
        <v>2.4199000000000002</v>
      </c>
    </row>
    <row r="153" spans="1:9" x14ac:dyDescent="0.25">
      <c r="A153" s="4">
        <v>34262</v>
      </c>
      <c r="B153" s="5">
        <v>3.5774000000000004</v>
      </c>
      <c r="C153" s="5">
        <v>4.359</v>
      </c>
      <c r="D153" s="5">
        <v>4.7301000000000002</v>
      </c>
      <c r="E153" s="5">
        <v>4.6767000000000003</v>
      </c>
      <c r="F153" s="5">
        <v>4.2285000000000004</v>
      </c>
      <c r="G153" s="5">
        <v>3.6074999999999999</v>
      </c>
      <c r="H153" s="5">
        <v>3.0658999999999996</v>
      </c>
      <c r="I153" s="5">
        <v>3.0764</v>
      </c>
    </row>
    <row r="154" spans="1:9" x14ac:dyDescent="0.25">
      <c r="A154" s="4">
        <v>34263</v>
      </c>
      <c r="B154" s="5">
        <v>3.4073000000000002</v>
      </c>
      <c r="C154" s="5">
        <v>4.329699999999999</v>
      </c>
      <c r="D154" s="5">
        <v>4.4932999999999996</v>
      </c>
      <c r="E154" s="5">
        <v>4.4860000000000007</v>
      </c>
      <c r="F154" s="5">
        <v>4.3359000000000005</v>
      </c>
      <c r="G154" s="5">
        <v>3.7884999999999995</v>
      </c>
      <c r="H154" s="5">
        <v>2.6911000000000005</v>
      </c>
      <c r="I154" s="5">
        <v>2.5077000000000003</v>
      </c>
    </row>
    <row r="155" spans="1:9" x14ac:dyDescent="0.25">
      <c r="A155" s="4">
        <v>34264</v>
      </c>
      <c r="B155" s="5">
        <v>2.9278000000000004</v>
      </c>
      <c r="C155" s="5">
        <v>4.3893000000000004</v>
      </c>
      <c r="D155" s="5">
        <v>5.0971000000000002</v>
      </c>
      <c r="E155" s="5">
        <v>4.9239000000000006</v>
      </c>
      <c r="F155" s="5">
        <v>5.1508000000000003</v>
      </c>
      <c r="G155" s="5">
        <v>4.4790999999999999</v>
      </c>
      <c r="H155" s="5">
        <v>3.0110999999999999</v>
      </c>
      <c r="I155" s="5">
        <v>1.5931999999999999</v>
      </c>
    </row>
    <row r="156" spans="1:9" ht="15.75" thickBot="1" x14ac:dyDescent="0.3">
      <c r="A156" s="4">
        <v>34265</v>
      </c>
      <c r="B156" s="5">
        <v>2.8940000000000001</v>
      </c>
      <c r="C156" s="5">
        <v>3.9401000000000002</v>
      </c>
      <c r="D156" s="5">
        <v>4.5000999999999998</v>
      </c>
      <c r="E156" s="5">
        <v>4.5650000000000004</v>
      </c>
      <c r="F156" s="5">
        <v>4.3732000000000006</v>
      </c>
      <c r="G156" s="5">
        <v>3.9754000000000005</v>
      </c>
      <c r="H156" s="5">
        <v>3.1470000000000002</v>
      </c>
      <c r="I156" s="5">
        <v>2.5471000000000004</v>
      </c>
    </row>
    <row r="157" spans="1:9" ht="15.75" thickBot="1" x14ac:dyDescent="0.3">
      <c r="A157" s="1">
        <v>3427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</row>
    <row r="158" spans="1:9" x14ac:dyDescent="0.25">
      <c r="A158" s="4">
        <v>34271</v>
      </c>
      <c r="B158" s="5">
        <v>3.3536999999999999</v>
      </c>
      <c r="C158" s="5">
        <v>4.4088000000000003</v>
      </c>
      <c r="D158" s="5">
        <v>4.883</v>
      </c>
      <c r="E158" s="5">
        <v>4.6822999999999997</v>
      </c>
      <c r="F158" s="5">
        <v>4.6050000000000004</v>
      </c>
      <c r="G158" s="5">
        <v>3.9271000000000003</v>
      </c>
      <c r="H158" s="5">
        <v>2.9426000000000001</v>
      </c>
      <c r="I158" s="5">
        <v>2.2782</v>
      </c>
    </row>
    <row r="159" spans="1:9" x14ac:dyDescent="0.25">
      <c r="A159" s="4">
        <v>34272</v>
      </c>
      <c r="B159" s="5">
        <v>3.6324000000000001</v>
      </c>
      <c r="C159" s="5">
        <v>4.4315000000000007</v>
      </c>
      <c r="D159" s="5">
        <v>4.7675000000000001</v>
      </c>
      <c r="E159" s="5">
        <v>4.6076999999999995</v>
      </c>
      <c r="F159" s="5">
        <v>4.1879000000000008</v>
      </c>
      <c r="G159" s="5">
        <v>3.5568</v>
      </c>
      <c r="H159" s="5">
        <v>3.0323000000000002</v>
      </c>
      <c r="I159" s="5">
        <v>2.9765000000000006</v>
      </c>
    </row>
    <row r="160" spans="1:9" x14ac:dyDescent="0.25">
      <c r="A160" s="4">
        <v>34273</v>
      </c>
      <c r="B160" s="5">
        <v>3.5371000000000001</v>
      </c>
      <c r="C160" s="5">
        <v>4.4791999999999996</v>
      </c>
      <c r="D160" s="5">
        <v>4.7168999999999999</v>
      </c>
      <c r="E160" s="5">
        <v>4.5475000000000003</v>
      </c>
      <c r="F160" s="5">
        <v>4.4384999999999994</v>
      </c>
      <c r="G160" s="5">
        <v>3.7714999999999996</v>
      </c>
      <c r="H160" s="5">
        <v>2.7111000000000005</v>
      </c>
      <c r="I160" s="5">
        <v>2.3987999999999996</v>
      </c>
    </row>
    <row r="161" spans="1:9" x14ac:dyDescent="0.25">
      <c r="A161" s="4">
        <v>34274</v>
      </c>
      <c r="B161" s="5">
        <v>3.1334999999999997</v>
      </c>
      <c r="C161" s="5">
        <v>4.5556000000000001</v>
      </c>
      <c r="D161" s="5">
        <v>5.3246000000000002</v>
      </c>
      <c r="E161" s="5">
        <v>5.0014000000000003</v>
      </c>
      <c r="F161" s="5">
        <v>5.3590999999999998</v>
      </c>
      <c r="G161" s="5">
        <v>4.4366000000000003</v>
      </c>
      <c r="H161" s="5">
        <v>2.8896999999999995</v>
      </c>
      <c r="I161" s="5">
        <v>1.3094000000000001</v>
      </c>
    </row>
    <row r="162" spans="1:9" ht="15.75" thickBot="1" x14ac:dyDescent="0.3">
      <c r="A162" s="4">
        <v>34275</v>
      </c>
      <c r="B162" s="5">
        <v>3.0269000000000004</v>
      </c>
      <c r="C162" s="5">
        <v>4.1234999999999999</v>
      </c>
      <c r="D162" s="5">
        <v>4.7293000000000003</v>
      </c>
      <c r="E162" s="5">
        <v>4.6542999999999992</v>
      </c>
      <c r="F162" s="5">
        <v>4.5289999999999999</v>
      </c>
      <c r="G162" s="5">
        <v>4.0008999999999997</v>
      </c>
      <c r="H162" s="5">
        <v>3.1249000000000002</v>
      </c>
      <c r="I162" s="5">
        <v>2.3580999999999999</v>
      </c>
    </row>
    <row r="163" spans="1:9" ht="15.75" thickBot="1" x14ac:dyDescent="0.3">
      <c r="A163" s="1">
        <v>3428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</row>
    <row r="164" spans="1:9" x14ac:dyDescent="0.25">
      <c r="A164" s="4">
        <v>34281</v>
      </c>
      <c r="B164" s="5">
        <v>3.5262000000000002</v>
      </c>
      <c r="C164" s="5">
        <v>4.4798</v>
      </c>
      <c r="D164" s="5">
        <v>4.9291</v>
      </c>
      <c r="E164" s="5">
        <v>4.5694999999999997</v>
      </c>
      <c r="F164" s="5">
        <v>4.6226000000000003</v>
      </c>
      <c r="G164" s="5">
        <v>3.8498999999999999</v>
      </c>
      <c r="H164" s="5">
        <v>2.8992000000000004</v>
      </c>
      <c r="I164" s="5">
        <v>2.1207000000000003</v>
      </c>
    </row>
    <row r="165" spans="1:9" x14ac:dyDescent="0.25">
      <c r="A165" s="4">
        <v>34282</v>
      </c>
      <c r="B165" s="5">
        <v>3.7935000000000003</v>
      </c>
      <c r="C165" s="5">
        <v>4.4325000000000001</v>
      </c>
      <c r="D165" s="5">
        <v>4.7622</v>
      </c>
      <c r="E165" s="5">
        <v>4.4329000000000001</v>
      </c>
      <c r="F165" s="5">
        <v>4.1678999999999995</v>
      </c>
      <c r="G165" s="5">
        <v>3.4722</v>
      </c>
      <c r="H165" s="5">
        <v>3.0575000000000001</v>
      </c>
      <c r="I165" s="5">
        <v>2.8649000000000004</v>
      </c>
    </row>
    <row r="166" spans="1:9" x14ac:dyDescent="0.25">
      <c r="A166" s="4">
        <v>34283</v>
      </c>
      <c r="B166" s="5">
        <v>3.5922999999999998</v>
      </c>
      <c r="C166" s="5">
        <v>4.5032000000000005</v>
      </c>
      <c r="D166" s="5">
        <v>4.7576999999999998</v>
      </c>
      <c r="E166" s="5">
        <v>4.4600000000000009</v>
      </c>
      <c r="F166" s="5">
        <v>4.4438999999999993</v>
      </c>
      <c r="G166" s="5">
        <v>3.7202999999999999</v>
      </c>
      <c r="H166" s="5">
        <v>2.6896</v>
      </c>
      <c r="I166" s="5">
        <v>2.2286999999999999</v>
      </c>
    </row>
    <row r="167" spans="1:9" x14ac:dyDescent="0.25">
      <c r="A167" s="4">
        <v>34284</v>
      </c>
      <c r="B167" s="5">
        <v>3.3270000000000004</v>
      </c>
      <c r="C167" s="5">
        <v>4.6667000000000005</v>
      </c>
      <c r="D167" s="5">
        <v>5.4159999999999995</v>
      </c>
      <c r="E167" s="5">
        <v>4.9577999999999998</v>
      </c>
      <c r="F167" s="5">
        <v>5.4071999999999996</v>
      </c>
      <c r="G167" s="5">
        <v>4.3237000000000005</v>
      </c>
      <c r="H167" s="5">
        <v>2.7597000000000005</v>
      </c>
      <c r="I167" s="5">
        <v>1.1377999999999999</v>
      </c>
    </row>
    <row r="168" spans="1:9" ht="15.75" thickBot="1" x14ac:dyDescent="0.3">
      <c r="A168" s="4">
        <v>34285</v>
      </c>
      <c r="B168" s="5">
        <v>3.3281999999999998</v>
      </c>
      <c r="C168" s="5">
        <v>4.3272999999999993</v>
      </c>
      <c r="D168" s="5">
        <v>4.8757999999999999</v>
      </c>
      <c r="E168" s="5">
        <v>4.585</v>
      </c>
      <c r="F168" s="5">
        <v>4.6195000000000004</v>
      </c>
      <c r="G168" s="5">
        <v>3.9718</v>
      </c>
      <c r="H168" s="5">
        <v>3.0784000000000002</v>
      </c>
      <c r="I168" s="5">
        <v>2.1711</v>
      </c>
    </row>
    <row r="169" spans="1:9" ht="15.75" thickBot="1" x14ac:dyDescent="0.3">
      <c r="A169" s="1">
        <v>3429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</row>
    <row r="170" spans="1:9" x14ac:dyDescent="0.25">
      <c r="A170" s="4">
        <v>34291</v>
      </c>
      <c r="B170" s="5">
        <v>3.6429</v>
      </c>
      <c r="C170" s="5">
        <v>4.484</v>
      </c>
      <c r="D170" s="5">
        <v>4.7985000000000007</v>
      </c>
      <c r="E170" s="5">
        <v>4.4852999999999996</v>
      </c>
      <c r="F170" s="5">
        <v>4.5244999999999997</v>
      </c>
      <c r="G170" s="5">
        <v>3.7374999999999998</v>
      </c>
      <c r="H170" s="5">
        <v>2.7614999999999998</v>
      </c>
      <c r="I170" s="5">
        <v>2.2179000000000002</v>
      </c>
    </row>
    <row r="171" spans="1:9" x14ac:dyDescent="0.25">
      <c r="A171" s="4">
        <v>34292</v>
      </c>
      <c r="B171" s="5">
        <v>3.8305000000000002</v>
      </c>
      <c r="C171" s="5">
        <v>4.3086000000000002</v>
      </c>
      <c r="D171" s="5">
        <v>4.5592000000000006</v>
      </c>
      <c r="E171" s="5">
        <v>4.2031000000000001</v>
      </c>
      <c r="F171" s="5">
        <v>4.0541999999999998</v>
      </c>
      <c r="G171" s="5">
        <v>3.415</v>
      </c>
      <c r="H171" s="5">
        <v>3.0598000000000001</v>
      </c>
      <c r="I171" s="5">
        <v>2.8921000000000001</v>
      </c>
    </row>
    <row r="172" spans="1:9" x14ac:dyDescent="0.25">
      <c r="A172" s="4">
        <v>34293</v>
      </c>
      <c r="B172" s="5">
        <v>3.6967999999999996</v>
      </c>
      <c r="C172" s="5">
        <v>4.5274000000000001</v>
      </c>
      <c r="D172" s="5">
        <v>4.6987000000000005</v>
      </c>
      <c r="E172" s="5">
        <v>4.4463999999999997</v>
      </c>
      <c r="F172" s="5">
        <v>4.4178999999999995</v>
      </c>
      <c r="G172" s="5">
        <v>3.6488999999999998</v>
      </c>
      <c r="H172" s="5">
        <v>2.5883000000000003</v>
      </c>
      <c r="I172" s="5">
        <v>2.3061000000000003</v>
      </c>
    </row>
    <row r="173" spans="1:9" x14ac:dyDescent="0.25">
      <c r="A173" s="4">
        <v>34294</v>
      </c>
      <c r="B173" s="5">
        <v>3.5179</v>
      </c>
      <c r="C173" s="5">
        <v>4.7527999999999997</v>
      </c>
      <c r="D173" s="5">
        <v>5.2484999999999999</v>
      </c>
      <c r="E173" s="5">
        <v>4.9418999999999995</v>
      </c>
      <c r="F173" s="5">
        <v>5.2102000000000004</v>
      </c>
      <c r="G173" s="5">
        <v>4.1116999999999999</v>
      </c>
      <c r="H173" s="5">
        <v>2.4659</v>
      </c>
      <c r="I173" s="5">
        <v>1.4348999999999998</v>
      </c>
    </row>
    <row r="174" spans="1:9" ht="15.75" thickBot="1" x14ac:dyDescent="0.3">
      <c r="A174" s="4">
        <v>34295</v>
      </c>
      <c r="B174" s="5">
        <v>3.4573</v>
      </c>
      <c r="C174" s="5">
        <v>4.2850999999999999</v>
      </c>
      <c r="D174" s="5">
        <v>4.7241</v>
      </c>
      <c r="E174" s="5">
        <v>4.4173</v>
      </c>
      <c r="F174" s="5">
        <v>4.5232000000000001</v>
      </c>
      <c r="G174" s="5">
        <v>3.8304</v>
      </c>
      <c r="H174" s="5">
        <v>2.964</v>
      </c>
      <c r="I174" s="5">
        <v>2.1774</v>
      </c>
    </row>
    <row r="175" spans="1:9" ht="15.75" thickBot="1" x14ac:dyDescent="0.3">
      <c r="A175" s="1">
        <v>3430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</row>
    <row r="176" spans="1:9" x14ac:dyDescent="0.25">
      <c r="A176" s="4">
        <v>34301</v>
      </c>
      <c r="B176" s="5">
        <v>3.7411000000000003</v>
      </c>
      <c r="C176" s="5">
        <v>4.4619999999999997</v>
      </c>
      <c r="D176" s="5">
        <v>4.6006</v>
      </c>
      <c r="E176" s="5">
        <v>4.4992999999999999</v>
      </c>
      <c r="F176" s="5">
        <v>4.3944000000000001</v>
      </c>
      <c r="G176" s="5">
        <v>3.5992000000000002</v>
      </c>
      <c r="H176" s="5">
        <v>2.5669000000000004</v>
      </c>
      <c r="I176" s="5">
        <v>2.5154000000000001</v>
      </c>
    </row>
    <row r="177" spans="1:9" x14ac:dyDescent="0.25">
      <c r="A177" s="4">
        <v>34302</v>
      </c>
      <c r="B177" s="5">
        <v>3.9079000000000006</v>
      </c>
      <c r="C177" s="5">
        <v>4.2675999999999998</v>
      </c>
      <c r="D177" s="5">
        <v>4.4009999999999998</v>
      </c>
      <c r="E177" s="5">
        <v>4.1623000000000001</v>
      </c>
      <c r="F177" s="5">
        <v>4.0119000000000007</v>
      </c>
      <c r="G177" s="5">
        <v>3.4428999999999998</v>
      </c>
      <c r="H177" s="5">
        <v>3.0882000000000005</v>
      </c>
      <c r="I177" s="5">
        <v>3.1040000000000001</v>
      </c>
    </row>
    <row r="178" spans="1:9" x14ac:dyDescent="0.25">
      <c r="A178" s="4">
        <v>34303</v>
      </c>
      <c r="B178" s="5">
        <v>3.7635000000000001</v>
      </c>
      <c r="C178" s="5">
        <v>4.4794999999999998</v>
      </c>
      <c r="D178" s="5">
        <v>4.4802</v>
      </c>
      <c r="E178" s="5">
        <v>4.3959999999999999</v>
      </c>
      <c r="F178" s="5">
        <v>4.2415000000000003</v>
      </c>
      <c r="G178" s="5">
        <v>3.4693000000000001</v>
      </c>
      <c r="H178" s="5">
        <v>2.3851000000000004</v>
      </c>
      <c r="I178" s="5">
        <v>2.5332000000000003</v>
      </c>
    </row>
    <row r="179" spans="1:9" x14ac:dyDescent="0.25">
      <c r="A179" s="4">
        <v>34304</v>
      </c>
      <c r="B179" s="5">
        <v>3.8036000000000003</v>
      </c>
      <c r="C179" s="5">
        <v>4.8971</v>
      </c>
      <c r="D179" s="5">
        <v>4.9961000000000002</v>
      </c>
      <c r="E179" s="5">
        <v>5.0244</v>
      </c>
      <c r="F179" s="5">
        <v>4.923</v>
      </c>
      <c r="G179" s="5">
        <v>3.7709000000000001</v>
      </c>
      <c r="H179" s="5">
        <v>1.9601000000000002</v>
      </c>
      <c r="I179" s="5">
        <v>2.0169999999999999</v>
      </c>
    </row>
    <row r="180" spans="1:9" ht="15.75" thickBot="1" x14ac:dyDescent="0.3">
      <c r="A180" s="4">
        <v>34305</v>
      </c>
      <c r="B180" s="5">
        <v>3.4742999999999995</v>
      </c>
      <c r="C180" s="5">
        <v>4.2218999999999998</v>
      </c>
      <c r="D180" s="5">
        <v>4.5492999999999997</v>
      </c>
      <c r="E180" s="5">
        <v>4.4010999999999996</v>
      </c>
      <c r="F180" s="5">
        <v>4.4117999999999995</v>
      </c>
      <c r="G180" s="5">
        <v>3.7265000000000006</v>
      </c>
      <c r="H180" s="5">
        <v>2.8242000000000003</v>
      </c>
      <c r="I180" s="5">
        <v>2.3607999999999998</v>
      </c>
    </row>
    <row r="181" spans="1:9" ht="15.75" thickBot="1" x14ac:dyDescent="0.3">
      <c r="A181" s="1">
        <v>3431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</row>
    <row r="182" spans="1:9" x14ac:dyDescent="0.25">
      <c r="A182" s="4">
        <v>34311</v>
      </c>
      <c r="B182" s="5">
        <v>3.7258</v>
      </c>
      <c r="C182" s="5">
        <v>4.3553999999999995</v>
      </c>
      <c r="D182" s="5">
        <v>4.3727999999999998</v>
      </c>
      <c r="E182" s="5">
        <v>4.4401000000000002</v>
      </c>
      <c r="F182" s="5">
        <v>4.2426000000000004</v>
      </c>
      <c r="G182" s="5">
        <v>3.4687000000000001</v>
      </c>
      <c r="H182" s="5">
        <v>2.4177</v>
      </c>
      <c r="I182" s="5">
        <v>2.7000999999999999</v>
      </c>
    </row>
    <row r="183" spans="1:9" x14ac:dyDescent="0.25">
      <c r="A183" s="4">
        <v>34312</v>
      </c>
      <c r="B183" s="5">
        <v>3.8140999999999998</v>
      </c>
      <c r="C183" s="5">
        <v>4.0750999999999999</v>
      </c>
      <c r="D183" s="5">
        <v>4.1675000000000004</v>
      </c>
      <c r="E183" s="5">
        <v>4.1104000000000003</v>
      </c>
      <c r="F183" s="5">
        <v>3.9657</v>
      </c>
      <c r="G183" s="5">
        <v>3.4380999999999999</v>
      </c>
      <c r="H183" s="5">
        <v>3.1172999999999997</v>
      </c>
      <c r="I183" s="5">
        <v>3.2334000000000001</v>
      </c>
    </row>
    <row r="184" spans="1:9" x14ac:dyDescent="0.25">
      <c r="A184" s="4">
        <v>34313</v>
      </c>
      <c r="B184" s="5">
        <v>3.7455000000000003</v>
      </c>
      <c r="C184" s="5">
        <v>4.4214000000000002</v>
      </c>
      <c r="D184" s="5">
        <v>4.3482000000000003</v>
      </c>
      <c r="E184" s="5">
        <v>4.4069000000000003</v>
      </c>
      <c r="F184" s="5">
        <v>4.17</v>
      </c>
      <c r="G184" s="5">
        <v>3.3986000000000001</v>
      </c>
      <c r="H184" s="5">
        <v>2.2701000000000002</v>
      </c>
      <c r="I184" s="5">
        <v>2.6741999999999999</v>
      </c>
    </row>
    <row r="185" spans="1:9" x14ac:dyDescent="0.25">
      <c r="A185" s="4">
        <v>34314</v>
      </c>
      <c r="B185" s="5">
        <v>3.9861000000000004</v>
      </c>
      <c r="C185" s="5">
        <v>4.9357000000000006</v>
      </c>
      <c r="D185" s="5">
        <v>4.7689000000000004</v>
      </c>
      <c r="E185" s="5">
        <v>5.0049999999999999</v>
      </c>
      <c r="F185" s="5">
        <v>4.66</v>
      </c>
      <c r="G185" s="5">
        <v>3.4847000000000001</v>
      </c>
      <c r="H185" s="5">
        <v>1.6432</v>
      </c>
      <c r="I185" s="5">
        <v>2.4261000000000004</v>
      </c>
    </row>
    <row r="186" spans="1:9" ht="15.75" thickBot="1" x14ac:dyDescent="0.3">
      <c r="A186" s="4">
        <v>34315</v>
      </c>
      <c r="B186" s="5">
        <v>3.4531000000000001</v>
      </c>
      <c r="C186" s="5">
        <v>4.1023999999999994</v>
      </c>
      <c r="D186" s="5">
        <v>4.3342999999999998</v>
      </c>
      <c r="E186" s="5">
        <v>4.3476999999999997</v>
      </c>
      <c r="F186" s="5">
        <v>4.2915999999999999</v>
      </c>
      <c r="G186" s="5">
        <v>3.6229999999999998</v>
      </c>
      <c r="H186" s="5">
        <v>2.7008000000000001</v>
      </c>
      <c r="I186" s="5">
        <v>2.5196999999999998</v>
      </c>
    </row>
    <row r="187" spans="1:9" ht="15.75" thickBot="1" x14ac:dyDescent="0.3">
      <c r="A187" s="1">
        <v>3432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</row>
    <row r="188" spans="1:9" x14ac:dyDescent="0.25">
      <c r="A188" s="4">
        <v>34321</v>
      </c>
      <c r="B188" s="5">
        <v>3.6909999999999998</v>
      </c>
      <c r="C188" s="5">
        <v>4.2202000000000002</v>
      </c>
      <c r="D188" s="5">
        <v>4.2429000000000006</v>
      </c>
      <c r="E188" s="5">
        <v>4.4111000000000002</v>
      </c>
      <c r="F188" s="5">
        <v>4.2295999999999996</v>
      </c>
      <c r="G188" s="5">
        <v>3.4638000000000009</v>
      </c>
      <c r="H188" s="5">
        <v>2.4577999999999998</v>
      </c>
      <c r="I188" s="5">
        <v>2.7831000000000001</v>
      </c>
    </row>
    <row r="189" spans="1:9" x14ac:dyDescent="0.25">
      <c r="A189" s="4">
        <v>34322</v>
      </c>
      <c r="B189" s="5">
        <v>3.7590000000000003</v>
      </c>
      <c r="C189" s="5">
        <v>3.9013999999999998</v>
      </c>
      <c r="D189" s="5">
        <v>4.0202999999999998</v>
      </c>
      <c r="E189" s="5">
        <v>4.2029999999999994</v>
      </c>
      <c r="F189" s="5">
        <v>4.0942000000000007</v>
      </c>
      <c r="G189" s="5">
        <v>3.5587999999999997</v>
      </c>
      <c r="H189" s="5">
        <v>3.1890000000000001</v>
      </c>
      <c r="I189" s="5">
        <v>3.3352999999999997</v>
      </c>
    </row>
    <row r="190" spans="1:9" x14ac:dyDescent="0.25">
      <c r="A190" s="4">
        <v>34323</v>
      </c>
      <c r="B190" s="5">
        <v>3.6521000000000003</v>
      </c>
      <c r="C190" s="5">
        <v>4.3202999999999996</v>
      </c>
      <c r="D190" s="5">
        <v>4.2929000000000004</v>
      </c>
      <c r="E190" s="5">
        <v>4.4313000000000002</v>
      </c>
      <c r="F190" s="5">
        <v>4.1967999999999996</v>
      </c>
      <c r="G190" s="5">
        <v>3.4225000000000003</v>
      </c>
      <c r="H190" s="5">
        <v>2.2876000000000003</v>
      </c>
      <c r="I190" s="5">
        <v>2.6682999999999999</v>
      </c>
    </row>
    <row r="191" spans="1:9" x14ac:dyDescent="0.25">
      <c r="A191" s="4">
        <v>34324</v>
      </c>
      <c r="B191" s="5">
        <v>4.0348000000000006</v>
      </c>
      <c r="C191" s="5">
        <v>4.8540000000000001</v>
      </c>
      <c r="D191" s="5">
        <v>4.6948000000000008</v>
      </c>
      <c r="E191" s="5">
        <v>4.9085999999999999</v>
      </c>
      <c r="F191" s="5">
        <v>4.5205000000000002</v>
      </c>
      <c r="G191" s="5">
        <v>3.3225000000000002</v>
      </c>
      <c r="H191" s="5">
        <v>1.6852</v>
      </c>
      <c r="I191" s="5">
        <v>2.5507</v>
      </c>
    </row>
    <row r="192" spans="1:9" ht="15.75" thickBot="1" x14ac:dyDescent="0.3">
      <c r="A192" s="4">
        <v>34325</v>
      </c>
      <c r="B192" s="5">
        <v>3.4121000000000001</v>
      </c>
      <c r="C192" s="5">
        <v>3.9530000000000003</v>
      </c>
      <c r="D192" s="5">
        <v>4.2229999999999999</v>
      </c>
      <c r="E192" s="5">
        <v>4.3698999999999995</v>
      </c>
      <c r="F192" s="5">
        <v>4.3266</v>
      </c>
      <c r="G192" s="5">
        <v>3.6797</v>
      </c>
      <c r="H192" s="5">
        <v>2.7915999999999999</v>
      </c>
      <c r="I192" s="5">
        <v>2.6477000000000004</v>
      </c>
    </row>
    <row r="193" spans="1:9" ht="15.75" thickBot="1" x14ac:dyDescent="0.3">
      <c r="A193" s="1">
        <v>3433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</row>
    <row r="194" spans="1:9" x14ac:dyDescent="0.25">
      <c r="A194" s="4">
        <v>34331</v>
      </c>
      <c r="B194" s="5">
        <v>3.6646000000000001</v>
      </c>
      <c r="C194" s="5">
        <v>4.0588999999999995</v>
      </c>
      <c r="D194" s="5">
        <v>4.2474999999999996</v>
      </c>
      <c r="E194" s="5">
        <v>4.5327999999999999</v>
      </c>
      <c r="F194" s="5">
        <v>4.3090999999999999</v>
      </c>
      <c r="G194" s="5">
        <v>3.4434</v>
      </c>
      <c r="H194" s="5">
        <v>2.5259</v>
      </c>
      <c r="I194" s="5">
        <v>2.9097000000000004</v>
      </c>
    </row>
    <row r="195" spans="1:9" x14ac:dyDescent="0.25">
      <c r="A195" s="4">
        <v>34332</v>
      </c>
      <c r="B195" s="5">
        <v>3.5952000000000002</v>
      </c>
      <c r="C195" s="5">
        <v>3.5625</v>
      </c>
      <c r="D195" s="5">
        <v>4.0629</v>
      </c>
      <c r="E195" s="5">
        <v>4.4259000000000004</v>
      </c>
      <c r="F195" s="5">
        <v>4.3483999999999998</v>
      </c>
      <c r="G195" s="5">
        <v>3.6542999999999997</v>
      </c>
      <c r="H195" s="5">
        <v>3.3046000000000006</v>
      </c>
      <c r="I195" s="5">
        <v>3.3534999999999999</v>
      </c>
    </row>
    <row r="196" spans="1:9" x14ac:dyDescent="0.25">
      <c r="A196" s="4">
        <v>34333</v>
      </c>
      <c r="B196" s="5">
        <v>3.6431999999999998</v>
      </c>
      <c r="C196" s="5">
        <v>4.2268000000000008</v>
      </c>
      <c r="D196" s="5">
        <v>4.2671000000000001</v>
      </c>
      <c r="E196" s="5">
        <v>4.5307000000000004</v>
      </c>
      <c r="F196" s="5">
        <v>4.2728000000000002</v>
      </c>
      <c r="G196" s="5">
        <v>3.4561000000000006</v>
      </c>
      <c r="H196" s="5">
        <v>2.3375000000000004</v>
      </c>
      <c r="I196" s="5">
        <v>2.7846000000000002</v>
      </c>
    </row>
    <row r="197" spans="1:9" x14ac:dyDescent="0.25">
      <c r="A197" s="4">
        <v>34334</v>
      </c>
      <c r="B197" s="5">
        <v>4.1082999999999998</v>
      </c>
      <c r="C197" s="5">
        <v>4.7629999999999999</v>
      </c>
      <c r="D197" s="5">
        <v>4.6382999999999992</v>
      </c>
      <c r="E197" s="5">
        <v>4.8369</v>
      </c>
      <c r="F197" s="5">
        <v>4.3410999999999991</v>
      </c>
      <c r="G197" s="5">
        <v>3.0971000000000002</v>
      </c>
      <c r="H197" s="5">
        <v>1.7639</v>
      </c>
      <c r="I197" s="5">
        <v>2.7765</v>
      </c>
    </row>
    <row r="198" spans="1:9" ht="15.75" thickBot="1" x14ac:dyDescent="0.3">
      <c r="A198" s="4">
        <v>34335</v>
      </c>
      <c r="B198" s="5">
        <v>3.3552000000000008</v>
      </c>
      <c r="C198" s="5">
        <v>3.7679999999999998</v>
      </c>
      <c r="D198" s="5">
        <v>4.1778000000000004</v>
      </c>
      <c r="E198" s="5">
        <v>4.4750999999999994</v>
      </c>
      <c r="F198" s="5">
        <v>4.4180000000000001</v>
      </c>
      <c r="G198" s="5">
        <v>3.7142999999999997</v>
      </c>
      <c r="H198" s="5">
        <v>2.8360999999999992</v>
      </c>
      <c r="I198" s="5">
        <v>2.7748000000000004</v>
      </c>
    </row>
    <row r="199" spans="1:9" ht="15.75" thickBot="1" x14ac:dyDescent="0.3">
      <c r="A199" s="1">
        <v>3434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</row>
    <row r="200" spans="1:9" x14ac:dyDescent="0.25">
      <c r="A200" s="4">
        <v>34341</v>
      </c>
      <c r="B200" s="5">
        <v>3.8060999999999998</v>
      </c>
      <c r="C200" s="5">
        <v>3.9734000000000003</v>
      </c>
      <c r="D200" s="5">
        <v>4.3284000000000002</v>
      </c>
      <c r="E200" s="5">
        <v>4.4684999999999997</v>
      </c>
      <c r="F200" s="5">
        <v>3.9403999999999995</v>
      </c>
      <c r="G200" s="5">
        <v>2.9771999999999998</v>
      </c>
      <c r="H200" s="5">
        <v>2.7572999999999994</v>
      </c>
      <c r="I200" s="5">
        <v>3.3495000000000004</v>
      </c>
    </row>
    <row r="201" spans="1:9" x14ac:dyDescent="0.25">
      <c r="A201" s="4">
        <v>34342</v>
      </c>
      <c r="B201" s="5">
        <v>3.5621</v>
      </c>
      <c r="C201" s="5">
        <v>3.5840999999999998</v>
      </c>
      <c r="D201" s="5">
        <v>4.1364000000000001</v>
      </c>
      <c r="E201" s="5">
        <v>4.3866999999999994</v>
      </c>
      <c r="F201" s="5">
        <v>4.0739000000000001</v>
      </c>
      <c r="G201" s="5">
        <v>3.3893</v>
      </c>
      <c r="H201" s="5">
        <v>3.2866999999999997</v>
      </c>
      <c r="I201" s="5">
        <v>3.4861000000000004</v>
      </c>
    </row>
    <row r="202" spans="1:9" x14ac:dyDescent="0.25">
      <c r="A202" s="4">
        <v>34343</v>
      </c>
      <c r="B202" s="5">
        <v>3.7083000000000004</v>
      </c>
      <c r="C202" s="5">
        <v>4.0239000000000003</v>
      </c>
      <c r="D202" s="5">
        <v>4.2765000000000004</v>
      </c>
      <c r="E202" s="5">
        <v>4.4304999999999994</v>
      </c>
      <c r="F202" s="5">
        <v>3.9396000000000004</v>
      </c>
      <c r="G202" s="5">
        <v>3.0114000000000001</v>
      </c>
      <c r="H202" s="5">
        <v>2.5450999999999997</v>
      </c>
      <c r="I202" s="5">
        <v>3.1465999999999998</v>
      </c>
    </row>
    <row r="203" spans="1:9" x14ac:dyDescent="0.25">
      <c r="A203" s="4">
        <v>34344</v>
      </c>
      <c r="B203" s="5">
        <v>4.5162000000000004</v>
      </c>
      <c r="C203" s="5">
        <v>4.5819999999999999</v>
      </c>
      <c r="D203" s="5">
        <v>4.7251000000000003</v>
      </c>
      <c r="E203" s="5">
        <v>4.5617999999999999</v>
      </c>
      <c r="F203" s="5">
        <v>3.6193000000000004</v>
      </c>
      <c r="G203" s="5">
        <v>2.1194000000000002</v>
      </c>
      <c r="H203" s="5">
        <v>2.2904000000000004</v>
      </c>
      <c r="I203" s="5">
        <v>3.5903</v>
      </c>
    </row>
    <row r="204" spans="1:9" ht="15.75" thickBot="1" x14ac:dyDescent="0.3">
      <c r="A204" s="4">
        <v>34345</v>
      </c>
      <c r="B204" s="5">
        <v>3.43</v>
      </c>
      <c r="C204" s="5">
        <v>3.7078999999999995</v>
      </c>
      <c r="D204" s="5">
        <v>4.2147000000000006</v>
      </c>
      <c r="E204" s="5">
        <v>4.5045999999999999</v>
      </c>
      <c r="F204" s="5">
        <v>4.1940999999999997</v>
      </c>
      <c r="G204" s="5">
        <v>3.4536000000000002</v>
      </c>
      <c r="H204" s="5">
        <v>2.9792000000000001</v>
      </c>
      <c r="I204" s="5">
        <v>3.1680000000000006</v>
      </c>
    </row>
    <row r="205" spans="1:9" ht="15.75" thickBot="1" x14ac:dyDescent="0.3">
      <c r="A205" s="1">
        <v>3435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</row>
    <row r="206" spans="1:9" x14ac:dyDescent="0.25">
      <c r="A206" s="4">
        <v>34351</v>
      </c>
      <c r="B206" s="5">
        <v>3.9846000000000004</v>
      </c>
      <c r="C206" s="5">
        <v>3.8495000000000004</v>
      </c>
      <c r="D206" s="5">
        <v>4.0364000000000004</v>
      </c>
      <c r="E206" s="5">
        <v>3.8300000000000005</v>
      </c>
      <c r="F206" s="5">
        <v>3.2256</v>
      </c>
      <c r="G206" s="5">
        <v>2.8110000000000004</v>
      </c>
      <c r="H206" s="5">
        <v>3.4418000000000002</v>
      </c>
      <c r="I206" s="5">
        <v>3.9285000000000005</v>
      </c>
    </row>
    <row r="207" spans="1:9" x14ac:dyDescent="0.25">
      <c r="A207" s="4">
        <v>34352</v>
      </c>
      <c r="B207" s="5">
        <v>3.8502000000000001</v>
      </c>
      <c r="C207" s="5">
        <v>3.7119</v>
      </c>
      <c r="D207" s="5">
        <v>3.8521999999999998</v>
      </c>
      <c r="E207" s="5">
        <v>3.8210000000000002</v>
      </c>
      <c r="F207" s="5">
        <v>3.4227999999999996</v>
      </c>
      <c r="G207" s="5">
        <v>3.2324999999999999</v>
      </c>
      <c r="H207" s="5">
        <v>3.6483000000000003</v>
      </c>
      <c r="I207" s="5">
        <v>3.9720999999999997</v>
      </c>
    </row>
    <row r="208" spans="1:9" x14ac:dyDescent="0.25">
      <c r="A208" s="4">
        <v>34353</v>
      </c>
      <c r="B208" s="5">
        <v>3.9115000000000006</v>
      </c>
      <c r="C208" s="5">
        <v>3.7916000000000003</v>
      </c>
      <c r="D208" s="5">
        <v>4.0388999999999999</v>
      </c>
      <c r="E208" s="5">
        <v>3.8458000000000001</v>
      </c>
      <c r="F208" s="5">
        <v>3.2827000000000002</v>
      </c>
      <c r="G208" s="5">
        <v>2.7551000000000001</v>
      </c>
      <c r="H208" s="5">
        <v>3.3617999999999997</v>
      </c>
      <c r="I208" s="5">
        <v>3.8172000000000001</v>
      </c>
    </row>
    <row r="209" spans="1:9" x14ac:dyDescent="0.25">
      <c r="A209" s="4">
        <v>34354</v>
      </c>
      <c r="B209" s="5">
        <v>4.4543999999999997</v>
      </c>
      <c r="C209" s="5">
        <v>4.3891000000000009</v>
      </c>
      <c r="D209" s="5">
        <v>4.4504999999999999</v>
      </c>
      <c r="E209" s="5">
        <v>3.7988</v>
      </c>
      <c r="F209" s="5">
        <v>2.6959</v>
      </c>
      <c r="G209" s="5">
        <v>2.1078000000000001</v>
      </c>
      <c r="H209" s="5">
        <v>3.1898</v>
      </c>
      <c r="I209" s="5">
        <v>4.1125999999999996</v>
      </c>
    </row>
    <row r="210" spans="1:9" ht="15.75" thickBot="1" x14ac:dyDescent="0.3">
      <c r="A210" s="4">
        <v>34355</v>
      </c>
      <c r="B210" s="5">
        <v>3.6770999999999998</v>
      </c>
      <c r="C210" s="5">
        <v>3.4678</v>
      </c>
      <c r="D210" s="5">
        <v>3.7763</v>
      </c>
      <c r="E210" s="5">
        <v>3.8689</v>
      </c>
      <c r="F210" s="5">
        <v>3.5468000000000002</v>
      </c>
      <c r="G210" s="5">
        <v>3.1584000000000003</v>
      </c>
      <c r="H210" s="5">
        <v>3.5250999999999997</v>
      </c>
      <c r="I210" s="5">
        <v>3.7717000000000001</v>
      </c>
    </row>
    <row r="211" spans="1:9" ht="15.75" thickBot="1" x14ac:dyDescent="0.3">
      <c r="A211" s="1">
        <v>3523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</row>
    <row r="212" spans="1:9" x14ac:dyDescent="0.25">
      <c r="A212" s="4">
        <v>35231</v>
      </c>
      <c r="B212" s="5">
        <v>3.2719</v>
      </c>
      <c r="C212" s="5">
        <v>3.8140000000000001</v>
      </c>
      <c r="D212" s="5">
        <v>4.4988999999999999</v>
      </c>
      <c r="E212" s="5">
        <v>4.5720000000000001</v>
      </c>
      <c r="F212" s="5">
        <v>4.7393999999999998</v>
      </c>
      <c r="G212" s="5">
        <v>4.3008000000000006</v>
      </c>
      <c r="H212" s="5">
        <v>3.6394000000000002</v>
      </c>
      <c r="I212" s="5">
        <v>2.8443000000000001</v>
      </c>
    </row>
    <row r="213" spans="1:9" x14ac:dyDescent="0.25">
      <c r="A213" s="4">
        <v>35232</v>
      </c>
      <c r="B213" s="5">
        <v>3.2719</v>
      </c>
      <c r="C213" s="5">
        <v>3.8140000000000001</v>
      </c>
      <c r="D213" s="5">
        <v>4.4988999999999999</v>
      </c>
      <c r="E213" s="5">
        <v>4.5720000000000001</v>
      </c>
      <c r="F213" s="5">
        <v>4.7393999999999998</v>
      </c>
      <c r="G213" s="5">
        <v>4.3008000000000006</v>
      </c>
      <c r="H213" s="5">
        <v>3.6394000000000002</v>
      </c>
      <c r="I213" s="5">
        <v>2.8443000000000001</v>
      </c>
    </row>
    <row r="214" spans="1:9" x14ac:dyDescent="0.25">
      <c r="A214" s="4">
        <v>35233</v>
      </c>
      <c r="B214" s="5">
        <v>3.2921999999999993</v>
      </c>
      <c r="C214" s="5">
        <v>3.8919999999999995</v>
      </c>
      <c r="D214" s="5">
        <v>4.391</v>
      </c>
      <c r="E214" s="5">
        <v>4.4329999999999998</v>
      </c>
      <c r="F214" s="5">
        <v>4.6126000000000005</v>
      </c>
      <c r="G214" s="5">
        <v>4.1733000000000002</v>
      </c>
      <c r="H214" s="5">
        <v>3.3496000000000006</v>
      </c>
      <c r="I214" s="5">
        <v>2.6908000000000003</v>
      </c>
    </row>
    <row r="215" spans="1:9" x14ac:dyDescent="0.25">
      <c r="A215" s="4">
        <v>35234</v>
      </c>
      <c r="B215" s="5">
        <v>2.5366</v>
      </c>
      <c r="C215" s="5">
        <v>3.7860000000000005</v>
      </c>
      <c r="D215" s="5">
        <v>4.9160000000000004</v>
      </c>
      <c r="E215" s="5">
        <v>4.9573000000000009</v>
      </c>
      <c r="F215" s="5">
        <v>5.2236000000000002</v>
      </c>
      <c r="G215" s="5">
        <v>4.7531000000000008</v>
      </c>
      <c r="H215" s="5">
        <v>3.6660000000000004</v>
      </c>
      <c r="I215" s="5">
        <v>1.964</v>
      </c>
    </row>
    <row r="216" spans="1:9" ht="15.75" thickBot="1" x14ac:dyDescent="0.3">
      <c r="A216" s="4">
        <v>35235</v>
      </c>
      <c r="B216" s="5">
        <v>3.2787999999999999</v>
      </c>
      <c r="C216" s="5">
        <v>3.4678000000000004</v>
      </c>
      <c r="D216" s="5">
        <v>4.1828000000000003</v>
      </c>
      <c r="E216" s="5">
        <v>4.3721000000000005</v>
      </c>
      <c r="F216" s="5">
        <v>4.5907</v>
      </c>
      <c r="G216" s="5">
        <v>4.2387999999999995</v>
      </c>
      <c r="H216" s="5">
        <v>3.8256999999999999</v>
      </c>
      <c r="I216" s="5">
        <v>3.1199999999999997</v>
      </c>
    </row>
    <row r="217" spans="1:9" ht="15.75" thickBot="1" x14ac:dyDescent="0.3">
      <c r="A217" s="1">
        <v>3524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</row>
    <row r="218" spans="1:9" x14ac:dyDescent="0.25">
      <c r="A218" s="4">
        <v>35241</v>
      </c>
      <c r="B218" s="5">
        <v>3.1086</v>
      </c>
      <c r="C218" s="5">
        <v>3.9105999999999996</v>
      </c>
      <c r="D218" s="5">
        <v>4.4468000000000005</v>
      </c>
      <c r="E218" s="5">
        <v>4.5377999999999998</v>
      </c>
      <c r="F218" s="5">
        <v>4.4870000000000001</v>
      </c>
      <c r="G218" s="5">
        <v>4.1568000000000005</v>
      </c>
      <c r="H218" s="5">
        <v>3.4156000000000004</v>
      </c>
      <c r="I218" s="5">
        <v>2.8129</v>
      </c>
    </row>
    <row r="219" spans="1:9" x14ac:dyDescent="0.25">
      <c r="A219" s="4">
        <v>35242</v>
      </c>
      <c r="B219" s="5">
        <v>3.4779</v>
      </c>
      <c r="C219" s="5">
        <v>3.9833999999999996</v>
      </c>
      <c r="D219" s="5">
        <v>4.3778999999999995</v>
      </c>
      <c r="E219" s="5">
        <v>4.4969000000000001</v>
      </c>
      <c r="F219" s="5">
        <v>4.2170000000000005</v>
      </c>
      <c r="G219" s="5">
        <v>3.8410999999999995</v>
      </c>
      <c r="H219" s="5">
        <v>3.3752</v>
      </c>
      <c r="I219" s="5">
        <v>3.3273000000000001</v>
      </c>
    </row>
    <row r="220" spans="1:9" x14ac:dyDescent="0.25">
      <c r="A220" s="4">
        <v>35243</v>
      </c>
      <c r="B220" s="5">
        <v>3.2109000000000001</v>
      </c>
      <c r="C220" s="5">
        <v>4.0102000000000002</v>
      </c>
      <c r="D220" s="5">
        <v>4.3209</v>
      </c>
      <c r="E220" s="5">
        <v>4.4146999999999998</v>
      </c>
      <c r="F220" s="5">
        <v>4.4210000000000003</v>
      </c>
      <c r="G220" s="5">
        <v>4.0711000000000004</v>
      </c>
      <c r="H220" s="5">
        <v>3.1520000000000001</v>
      </c>
      <c r="I220" s="5">
        <v>2.6999000000000004</v>
      </c>
    </row>
    <row r="221" spans="1:9" x14ac:dyDescent="0.25">
      <c r="A221" s="4">
        <v>35244</v>
      </c>
      <c r="B221" s="5">
        <v>2.4043999999999999</v>
      </c>
      <c r="C221" s="5">
        <v>3.9241000000000006</v>
      </c>
      <c r="D221" s="5">
        <v>4.8414000000000001</v>
      </c>
      <c r="E221" s="5">
        <v>4.9043000000000001</v>
      </c>
      <c r="F221" s="5">
        <v>4.9606000000000003</v>
      </c>
      <c r="G221" s="5">
        <v>4.6647999999999996</v>
      </c>
      <c r="H221" s="5">
        <v>3.4965000000000002</v>
      </c>
      <c r="I221" s="5">
        <v>2.0257000000000001</v>
      </c>
    </row>
    <row r="222" spans="1:9" ht="15.75" thickBot="1" x14ac:dyDescent="0.3">
      <c r="A222" s="4">
        <v>35245</v>
      </c>
      <c r="B222" s="5">
        <v>2.9857000000000005</v>
      </c>
      <c r="C222" s="5">
        <v>3.5788000000000002</v>
      </c>
      <c r="D222" s="5">
        <v>4.2172999999999998</v>
      </c>
      <c r="E222" s="5">
        <v>4.4185999999999996</v>
      </c>
      <c r="F222" s="5">
        <v>4.3554000000000004</v>
      </c>
      <c r="G222" s="5">
        <v>4.0727000000000002</v>
      </c>
      <c r="H222" s="5">
        <v>3.5137999999999998</v>
      </c>
      <c r="I222" s="5">
        <v>2.9670000000000005</v>
      </c>
    </row>
    <row r="223" spans="1:9" ht="15.75" thickBot="1" x14ac:dyDescent="0.3">
      <c r="A223" s="1">
        <v>3527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</row>
    <row r="224" spans="1:9" x14ac:dyDescent="0.25">
      <c r="A224" s="4">
        <v>35271</v>
      </c>
      <c r="B224" s="5">
        <v>3.2993999999999999</v>
      </c>
      <c r="C224" s="5">
        <v>4.3869999999999996</v>
      </c>
      <c r="D224" s="5">
        <v>5.0646000000000004</v>
      </c>
      <c r="E224" s="5">
        <v>4.6870999999999992</v>
      </c>
      <c r="F224" s="5">
        <v>4.7190999999999992</v>
      </c>
      <c r="G224" s="5">
        <v>3.9701999999999997</v>
      </c>
      <c r="H224" s="5">
        <v>3.1046</v>
      </c>
      <c r="I224" s="5">
        <v>2.0304000000000002</v>
      </c>
    </row>
    <row r="225" spans="1:9" x14ac:dyDescent="0.25">
      <c r="A225" s="4">
        <v>35272</v>
      </c>
      <c r="B225" s="5">
        <v>3.6109</v>
      </c>
      <c r="C225" s="5">
        <v>4.4177</v>
      </c>
      <c r="D225" s="5">
        <v>4.8849</v>
      </c>
      <c r="E225" s="5">
        <v>4.5917000000000003</v>
      </c>
      <c r="F225" s="5">
        <v>4.1924999999999999</v>
      </c>
      <c r="G225" s="5">
        <v>3.6031</v>
      </c>
      <c r="H225" s="5">
        <v>3.2829000000000002</v>
      </c>
      <c r="I225" s="5">
        <v>2.9737</v>
      </c>
    </row>
    <row r="226" spans="1:9" x14ac:dyDescent="0.25">
      <c r="A226" s="4">
        <v>35273</v>
      </c>
      <c r="B226" s="5">
        <v>3.4367999999999999</v>
      </c>
      <c r="C226" s="5">
        <v>4.4032</v>
      </c>
      <c r="D226" s="5">
        <v>4.9139999999999997</v>
      </c>
      <c r="E226" s="5">
        <v>4.5156999999999998</v>
      </c>
      <c r="F226" s="5">
        <v>4.5273000000000003</v>
      </c>
      <c r="G226" s="5">
        <v>3.7883000000000004</v>
      </c>
      <c r="H226" s="5">
        <v>2.9569000000000001</v>
      </c>
      <c r="I226" s="5">
        <v>2.1154999999999999</v>
      </c>
    </row>
    <row r="227" spans="1:9" x14ac:dyDescent="0.25">
      <c r="A227" s="4">
        <v>35274</v>
      </c>
      <c r="B227" s="5">
        <v>3.0715000000000003</v>
      </c>
      <c r="C227" s="5">
        <v>4.4915000000000003</v>
      </c>
      <c r="D227" s="5">
        <v>5.5976999999999997</v>
      </c>
      <c r="E227" s="5">
        <v>5.0404999999999998</v>
      </c>
      <c r="F227" s="5">
        <v>5.6173999999999999</v>
      </c>
      <c r="G227" s="5">
        <v>4.4725000000000001</v>
      </c>
      <c r="H227" s="5">
        <v>3.0213000000000005</v>
      </c>
      <c r="I227" s="5">
        <v>0.84960000000000002</v>
      </c>
    </row>
    <row r="228" spans="1:9" ht="15.75" thickBot="1" x14ac:dyDescent="0.3">
      <c r="A228" s="4">
        <v>35275</v>
      </c>
      <c r="B228" s="5">
        <v>3.0664000000000002</v>
      </c>
      <c r="C228" s="5">
        <v>4.2227999999999994</v>
      </c>
      <c r="D228" s="5">
        <v>4.9358000000000004</v>
      </c>
      <c r="E228" s="5">
        <v>4.6656999999999993</v>
      </c>
      <c r="F228" s="5">
        <v>4.6477000000000004</v>
      </c>
      <c r="G228" s="5">
        <v>4.0552999999999999</v>
      </c>
      <c r="H228" s="5">
        <v>3.222</v>
      </c>
      <c r="I228" s="5">
        <v>2.1324000000000001</v>
      </c>
    </row>
    <row r="229" spans="1:9" ht="15.75" thickBot="1" x14ac:dyDescent="0.3">
      <c r="A229" s="1">
        <v>3528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</row>
    <row r="230" spans="1:9" x14ac:dyDescent="0.25">
      <c r="A230" s="4">
        <v>35281</v>
      </c>
      <c r="B230" s="5">
        <v>3.5285000000000002</v>
      </c>
      <c r="C230" s="5">
        <v>4.4541000000000004</v>
      </c>
      <c r="D230" s="5">
        <v>4.9661999999999997</v>
      </c>
      <c r="E230" s="5">
        <v>4.4981999999999998</v>
      </c>
      <c r="F230" s="5">
        <v>4.6219999999999999</v>
      </c>
      <c r="G230" s="5">
        <v>3.8323999999999998</v>
      </c>
      <c r="H230" s="5">
        <v>2.9680999999999997</v>
      </c>
      <c r="I230" s="5">
        <v>2.0127999999999999</v>
      </c>
    </row>
    <row r="231" spans="1:9" x14ac:dyDescent="0.25">
      <c r="A231" s="4">
        <v>35282</v>
      </c>
      <c r="B231" s="5">
        <v>3.8554000000000004</v>
      </c>
      <c r="C231" s="5">
        <v>4.4521999999999995</v>
      </c>
      <c r="D231" s="5">
        <v>4.7926000000000002</v>
      </c>
      <c r="E231" s="5">
        <v>4.3444000000000003</v>
      </c>
      <c r="F231" s="5">
        <v>4.1210000000000004</v>
      </c>
      <c r="G231" s="5">
        <v>3.5188999999999999</v>
      </c>
      <c r="H231" s="5">
        <v>3.2709000000000001</v>
      </c>
      <c r="I231" s="5">
        <v>2.9411000000000005</v>
      </c>
    </row>
    <row r="232" spans="1:9" x14ac:dyDescent="0.25">
      <c r="A232" s="4">
        <v>35283</v>
      </c>
      <c r="B232" s="5">
        <v>3.625</v>
      </c>
      <c r="C232" s="5">
        <v>4.4992999999999999</v>
      </c>
      <c r="D232" s="5">
        <v>4.8784000000000001</v>
      </c>
      <c r="E232" s="5">
        <v>4.4337</v>
      </c>
      <c r="F232" s="5">
        <v>4.5175000000000001</v>
      </c>
      <c r="G232" s="5">
        <v>3.7327000000000004</v>
      </c>
      <c r="H232" s="5">
        <v>2.8382000000000001</v>
      </c>
      <c r="I232" s="5">
        <v>2.1016000000000004</v>
      </c>
    </row>
    <row r="233" spans="1:9" x14ac:dyDescent="0.25">
      <c r="A233" s="4">
        <v>35284</v>
      </c>
      <c r="B233" s="5">
        <v>3.2696000000000001</v>
      </c>
      <c r="C233" s="5">
        <v>4.6173000000000002</v>
      </c>
      <c r="D233" s="5">
        <v>5.4866999999999999</v>
      </c>
      <c r="E233" s="5">
        <v>4.9498000000000006</v>
      </c>
      <c r="F233" s="5">
        <v>5.4731000000000005</v>
      </c>
      <c r="G233" s="5">
        <v>4.3346</v>
      </c>
      <c r="H233" s="5">
        <v>2.7991000000000001</v>
      </c>
      <c r="I233" s="5">
        <v>0.96109999999999995</v>
      </c>
    </row>
    <row r="234" spans="1:9" ht="15.75" thickBot="1" x14ac:dyDescent="0.3">
      <c r="A234" s="4">
        <v>35285</v>
      </c>
      <c r="B234" s="5">
        <v>3.4326000000000003</v>
      </c>
      <c r="C234" s="5">
        <v>4.3943000000000003</v>
      </c>
      <c r="D234" s="5">
        <v>4.9359000000000002</v>
      </c>
      <c r="E234" s="5">
        <v>4.5214999999999996</v>
      </c>
      <c r="F234" s="5">
        <v>4.6314000000000002</v>
      </c>
      <c r="G234" s="5">
        <v>3.9416000000000002</v>
      </c>
      <c r="H234" s="5">
        <v>3.0935000000000006</v>
      </c>
      <c r="I234" s="5">
        <v>2.0777000000000001</v>
      </c>
    </row>
    <row r="235" spans="1:9" ht="15.75" thickBot="1" x14ac:dyDescent="0.3">
      <c r="A235" s="1">
        <v>3529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</row>
    <row r="236" spans="1:9" x14ac:dyDescent="0.25">
      <c r="A236" s="4">
        <v>35291</v>
      </c>
      <c r="B236" s="5">
        <v>3.6371000000000002</v>
      </c>
      <c r="C236" s="5">
        <v>4.4109999999999996</v>
      </c>
      <c r="D236" s="5">
        <v>4.6893000000000002</v>
      </c>
      <c r="E236" s="5">
        <v>4.3776999999999999</v>
      </c>
      <c r="F236" s="5">
        <v>4.4320000000000004</v>
      </c>
      <c r="G236" s="5">
        <v>3.6806000000000001</v>
      </c>
      <c r="H236" s="5">
        <v>2.7612999999999999</v>
      </c>
      <c r="I236" s="5">
        <v>2.2496000000000005</v>
      </c>
    </row>
    <row r="237" spans="1:9" x14ac:dyDescent="0.25">
      <c r="A237" s="4">
        <v>35292</v>
      </c>
      <c r="B237" s="5">
        <v>3.9343999999999997</v>
      </c>
      <c r="C237" s="5">
        <v>4.3174999999999999</v>
      </c>
      <c r="D237" s="5">
        <v>4.4540000000000006</v>
      </c>
      <c r="E237" s="5">
        <v>4.0716000000000001</v>
      </c>
      <c r="F237" s="5">
        <v>3.9322999999999997</v>
      </c>
      <c r="G237" s="5">
        <v>3.4714</v>
      </c>
      <c r="H237" s="5">
        <v>3.2458999999999998</v>
      </c>
      <c r="I237" s="5">
        <v>3.1046999999999998</v>
      </c>
    </row>
    <row r="238" spans="1:9" x14ac:dyDescent="0.25">
      <c r="A238" s="4">
        <v>35293</v>
      </c>
      <c r="B238" s="5">
        <v>3.7401</v>
      </c>
      <c r="C238" s="5">
        <v>4.4912000000000001</v>
      </c>
      <c r="D238" s="5">
        <v>4.6402999999999999</v>
      </c>
      <c r="E238" s="5">
        <v>4.3704999999999998</v>
      </c>
      <c r="F238" s="5">
        <v>4.3639999999999999</v>
      </c>
      <c r="G238" s="5">
        <v>3.5964</v>
      </c>
      <c r="H238" s="5">
        <v>2.6240000000000001</v>
      </c>
      <c r="I238" s="5">
        <v>2.3455000000000004</v>
      </c>
    </row>
    <row r="239" spans="1:9" x14ac:dyDescent="0.25">
      <c r="A239" s="4">
        <v>35294</v>
      </c>
      <c r="B239" s="5">
        <v>3.4808000000000003</v>
      </c>
      <c r="C239" s="5">
        <v>4.6888000000000005</v>
      </c>
      <c r="D239" s="5">
        <v>5.1896000000000004</v>
      </c>
      <c r="E239" s="5">
        <v>4.9128000000000007</v>
      </c>
      <c r="F239" s="5">
        <v>5.1593999999999998</v>
      </c>
      <c r="G239" s="5">
        <v>4.0660000000000007</v>
      </c>
      <c r="H239" s="5">
        <v>2.4476000000000004</v>
      </c>
      <c r="I239" s="5">
        <v>1.4646999999999999</v>
      </c>
    </row>
    <row r="240" spans="1:9" ht="15.75" thickBot="1" x14ac:dyDescent="0.3">
      <c r="A240" s="4">
        <v>35295</v>
      </c>
      <c r="B240" s="5">
        <v>3.5334000000000003</v>
      </c>
      <c r="C240" s="5">
        <v>4.3026999999999997</v>
      </c>
      <c r="D240" s="5">
        <v>4.6468000000000007</v>
      </c>
      <c r="E240" s="5">
        <v>4.3532000000000002</v>
      </c>
      <c r="F240" s="5">
        <v>4.4627999999999997</v>
      </c>
      <c r="G240" s="5">
        <v>3.7966000000000002</v>
      </c>
      <c r="H240" s="5">
        <v>2.9375999999999998</v>
      </c>
      <c r="I240" s="5">
        <v>2.2444999999999999</v>
      </c>
    </row>
    <row r="241" spans="1:9" ht="15.75" thickBot="1" x14ac:dyDescent="0.3">
      <c r="A241" s="1">
        <v>3530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</row>
    <row r="242" spans="1:9" x14ac:dyDescent="0.25">
      <c r="A242" s="4">
        <v>35301</v>
      </c>
      <c r="B242" s="5">
        <v>3.8677000000000001</v>
      </c>
      <c r="C242" s="5">
        <v>4.4279000000000002</v>
      </c>
      <c r="D242" s="5">
        <v>4.3909000000000002</v>
      </c>
      <c r="E242" s="5">
        <v>4.4267000000000003</v>
      </c>
      <c r="F242" s="5">
        <v>4.1947000000000001</v>
      </c>
      <c r="G242" s="5">
        <v>3.4274000000000004</v>
      </c>
      <c r="H242" s="5">
        <v>2.4371</v>
      </c>
      <c r="I242" s="5">
        <v>2.8301999999999996</v>
      </c>
    </row>
    <row r="243" spans="1:9" x14ac:dyDescent="0.25">
      <c r="A243" s="4">
        <v>35302</v>
      </c>
      <c r="B243" s="5">
        <v>4.0239999999999991</v>
      </c>
      <c r="C243" s="5">
        <v>4.1969000000000003</v>
      </c>
      <c r="D243" s="5">
        <v>4.2114000000000003</v>
      </c>
      <c r="E243" s="5">
        <v>4.0646000000000004</v>
      </c>
      <c r="F243" s="5">
        <v>3.8933999999999997</v>
      </c>
      <c r="G243" s="5">
        <v>3.4476</v>
      </c>
      <c r="H243" s="5">
        <v>3.2251000000000003</v>
      </c>
      <c r="I243" s="5">
        <v>3.444</v>
      </c>
    </row>
    <row r="244" spans="1:9" x14ac:dyDescent="0.25">
      <c r="A244" s="4">
        <v>35303</v>
      </c>
      <c r="B244" s="5">
        <v>3.9107000000000003</v>
      </c>
      <c r="C244" s="5">
        <v>4.4954999999999998</v>
      </c>
      <c r="D244" s="5">
        <v>4.3428000000000004</v>
      </c>
      <c r="E244" s="5">
        <v>4.3928000000000003</v>
      </c>
      <c r="F244" s="5">
        <v>4.1030999999999995</v>
      </c>
      <c r="G244" s="5">
        <v>3.3177000000000003</v>
      </c>
      <c r="H244" s="5">
        <v>2.2604000000000002</v>
      </c>
      <c r="I244" s="5">
        <v>2.8243</v>
      </c>
    </row>
    <row r="245" spans="1:9" x14ac:dyDescent="0.25">
      <c r="A245" s="4">
        <v>35304</v>
      </c>
      <c r="B245" s="5">
        <v>3.8727000000000009</v>
      </c>
      <c r="C245" s="5">
        <v>4.8129999999999997</v>
      </c>
      <c r="D245" s="5">
        <v>4.743100000000001</v>
      </c>
      <c r="E245" s="5">
        <v>4.9936000000000007</v>
      </c>
      <c r="F245" s="5">
        <v>4.6384000000000007</v>
      </c>
      <c r="G245" s="5">
        <v>3.4866999999999999</v>
      </c>
      <c r="H245" s="5">
        <v>1.7149000000000001</v>
      </c>
      <c r="I245" s="5">
        <v>2.4022000000000001</v>
      </c>
    </row>
    <row r="246" spans="1:9" ht="15.75" thickBot="1" x14ac:dyDescent="0.3">
      <c r="A246" s="4">
        <v>35305</v>
      </c>
      <c r="B246" s="5">
        <v>3.6315000000000004</v>
      </c>
      <c r="C246" s="5">
        <v>4.1966000000000001</v>
      </c>
      <c r="D246" s="5">
        <v>4.306</v>
      </c>
      <c r="E246" s="5">
        <v>4.3112000000000004</v>
      </c>
      <c r="F246" s="5">
        <v>4.2054</v>
      </c>
      <c r="G246" s="5">
        <v>3.5205000000000002</v>
      </c>
      <c r="H246" s="5">
        <v>2.6266999999999996</v>
      </c>
      <c r="I246" s="5">
        <v>2.6657000000000002</v>
      </c>
    </row>
    <row r="247" spans="1:9" ht="15.75" thickBot="1" x14ac:dyDescent="0.3">
      <c r="A247" s="1">
        <v>3531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</row>
    <row r="248" spans="1:9" x14ac:dyDescent="0.25">
      <c r="A248" s="4">
        <v>35311</v>
      </c>
      <c r="B248" s="5">
        <v>3.8672000000000004</v>
      </c>
      <c r="C248" s="5">
        <v>4.3274999999999997</v>
      </c>
      <c r="D248" s="5">
        <v>4.1904000000000003</v>
      </c>
      <c r="E248" s="5">
        <v>4.3434000000000008</v>
      </c>
      <c r="F248" s="5">
        <v>3.9333</v>
      </c>
      <c r="G248" s="5">
        <v>3.2049000000000003</v>
      </c>
      <c r="H248" s="5">
        <v>2.3512</v>
      </c>
      <c r="I248" s="5">
        <v>3.1147000000000005</v>
      </c>
    </row>
    <row r="249" spans="1:9" x14ac:dyDescent="0.25">
      <c r="A249" s="4">
        <v>35312</v>
      </c>
      <c r="B249" s="5">
        <v>3.9175</v>
      </c>
      <c r="C249" s="5">
        <v>4.0468999999999999</v>
      </c>
      <c r="D249" s="5">
        <v>3.9889999999999999</v>
      </c>
      <c r="E249" s="5">
        <v>3.9973999999999998</v>
      </c>
      <c r="F249" s="5">
        <v>3.7653000000000008</v>
      </c>
      <c r="G249" s="5">
        <v>3.4297999999999997</v>
      </c>
      <c r="H249" s="5">
        <v>3.2337000000000002</v>
      </c>
      <c r="I249" s="5">
        <v>3.6111</v>
      </c>
    </row>
    <row r="250" spans="1:9" x14ac:dyDescent="0.25">
      <c r="A250" s="4">
        <v>35313</v>
      </c>
      <c r="B250" s="5">
        <v>3.9373</v>
      </c>
      <c r="C250" s="5">
        <v>4.3956999999999997</v>
      </c>
      <c r="D250" s="5">
        <v>4.1959</v>
      </c>
      <c r="E250" s="5">
        <v>4.2938000000000001</v>
      </c>
      <c r="F250" s="5">
        <v>3.8741000000000003</v>
      </c>
      <c r="G250" s="5">
        <v>3.1097999999999999</v>
      </c>
      <c r="H250" s="5">
        <v>2.2359</v>
      </c>
      <c r="I250" s="5">
        <v>3.0755000000000003</v>
      </c>
    </row>
    <row r="251" spans="1:9" x14ac:dyDescent="0.25">
      <c r="A251" s="4">
        <v>35314</v>
      </c>
      <c r="B251" s="5">
        <v>4.0773000000000001</v>
      </c>
      <c r="C251" s="5">
        <v>4.7854999999999999</v>
      </c>
      <c r="D251" s="5">
        <v>4.5347</v>
      </c>
      <c r="E251" s="5">
        <v>4.8621999999999996</v>
      </c>
      <c r="F251" s="5">
        <v>4.1837</v>
      </c>
      <c r="G251" s="5">
        <v>3.0061</v>
      </c>
      <c r="H251" s="5">
        <v>1.5891999999999999</v>
      </c>
      <c r="I251" s="5">
        <v>2.9524999999999997</v>
      </c>
    </row>
    <row r="252" spans="1:9" ht="15.75" thickBot="1" x14ac:dyDescent="0.3">
      <c r="A252" s="4">
        <v>35315</v>
      </c>
      <c r="B252" s="5">
        <v>3.6126</v>
      </c>
      <c r="C252" s="5">
        <v>4.0719000000000003</v>
      </c>
      <c r="D252" s="5">
        <v>4.0877999999999997</v>
      </c>
      <c r="E252" s="5">
        <v>4.2448000000000006</v>
      </c>
      <c r="F252" s="5">
        <v>3.9645999999999999</v>
      </c>
      <c r="G252" s="5">
        <v>3.3459000000000003</v>
      </c>
      <c r="H252" s="5">
        <v>2.5422000000000002</v>
      </c>
      <c r="I252" s="5">
        <v>2.9590000000000001</v>
      </c>
    </row>
    <row r="253" spans="1:9" ht="15.75" thickBot="1" x14ac:dyDescent="0.3">
      <c r="A253" s="1">
        <v>3532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</row>
    <row r="254" spans="1:9" x14ac:dyDescent="0.25">
      <c r="A254" s="4">
        <v>35321</v>
      </c>
      <c r="B254" s="5">
        <v>3.8071000000000002</v>
      </c>
      <c r="C254" s="5">
        <v>4.0994999999999999</v>
      </c>
      <c r="D254" s="5">
        <v>4.0068999999999999</v>
      </c>
      <c r="E254" s="5">
        <v>4.1524000000000001</v>
      </c>
      <c r="F254" s="5">
        <v>3.8407000000000004</v>
      </c>
      <c r="G254" s="5">
        <v>3.1803000000000003</v>
      </c>
      <c r="H254" s="5">
        <v>2.5594000000000001</v>
      </c>
      <c r="I254" s="5">
        <v>3.1693000000000002</v>
      </c>
    </row>
    <row r="255" spans="1:9" x14ac:dyDescent="0.25">
      <c r="A255" s="4">
        <v>35322</v>
      </c>
      <c r="B255" s="5">
        <v>3.8980000000000001</v>
      </c>
      <c r="C255" s="5">
        <v>3.8506999999999998</v>
      </c>
      <c r="D255" s="5">
        <v>3.7622999999999998</v>
      </c>
      <c r="E255" s="5">
        <v>3.9474</v>
      </c>
      <c r="F255" s="5">
        <v>3.8944999999999999</v>
      </c>
      <c r="G255" s="5">
        <v>3.5825999999999998</v>
      </c>
      <c r="H255" s="5">
        <v>3.3519999999999999</v>
      </c>
      <c r="I255" s="5">
        <v>3.6377999999999995</v>
      </c>
    </row>
    <row r="256" spans="1:9" x14ac:dyDescent="0.25">
      <c r="A256" s="4">
        <v>35323</v>
      </c>
      <c r="B256" s="5">
        <v>3.7536000000000005</v>
      </c>
      <c r="C256" s="5">
        <v>4.1395999999999997</v>
      </c>
      <c r="D256" s="5">
        <v>4.0294999999999996</v>
      </c>
      <c r="E256" s="5">
        <v>4.1287000000000003</v>
      </c>
      <c r="F256" s="5">
        <v>3.7890000000000006</v>
      </c>
      <c r="G256" s="5">
        <v>3.0853999999999999</v>
      </c>
      <c r="H256" s="5">
        <v>2.3688000000000002</v>
      </c>
      <c r="I256" s="5">
        <v>3.0068999999999999</v>
      </c>
    </row>
    <row r="257" spans="1:9" x14ac:dyDescent="0.25">
      <c r="A257" s="4">
        <v>35324</v>
      </c>
      <c r="B257" s="5">
        <v>4.0728</v>
      </c>
      <c r="C257" s="5">
        <v>4.5098000000000003</v>
      </c>
      <c r="D257" s="5">
        <v>4.3939000000000004</v>
      </c>
      <c r="E257" s="5">
        <v>4.5073999999999996</v>
      </c>
      <c r="F257" s="5">
        <v>3.8247</v>
      </c>
      <c r="G257" s="5">
        <v>2.6935000000000002</v>
      </c>
      <c r="H257" s="5">
        <v>1.9104000000000001</v>
      </c>
      <c r="I257" s="5">
        <v>3.0894000000000004</v>
      </c>
    </row>
    <row r="258" spans="1:9" ht="15.75" thickBot="1" x14ac:dyDescent="0.3">
      <c r="A258" s="4">
        <v>35325</v>
      </c>
      <c r="B258" s="5">
        <v>3.5855999999999999</v>
      </c>
      <c r="C258" s="5">
        <v>3.9224000000000001</v>
      </c>
      <c r="D258" s="5">
        <v>3.9630000000000001</v>
      </c>
      <c r="E258" s="5">
        <v>4.1613999999999995</v>
      </c>
      <c r="F258" s="5">
        <v>3.9911000000000003</v>
      </c>
      <c r="G258" s="5">
        <v>3.4236999999999997</v>
      </c>
      <c r="H258" s="5">
        <v>2.7428000000000003</v>
      </c>
      <c r="I258" s="5">
        <v>3.0412000000000003</v>
      </c>
    </row>
    <row r="259" spans="1:9" ht="15.75" thickBot="1" x14ac:dyDescent="0.3">
      <c r="A259" s="1">
        <v>3535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</row>
    <row r="260" spans="1:9" x14ac:dyDescent="0.25">
      <c r="A260" s="4">
        <v>35351</v>
      </c>
      <c r="B260" s="5">
        <v>4.1185999999999998</v>
      </c>
      <c r="C260" s="5">
        <v>3.8401000000000001</v>
      </c>
      <c r="D260" s="5">
        <v>4.1586999999999996</v>
      </c>
      <c r="E260" s="5">
        <v>3.8896000000000002</v>
      </c>
      <c r="F260" s="5">
        <v>3.1724999999999999</v>
      </c>
      <c r="G260" s="5">
        <v>2.6038999999999999</v>
      </c>
      <c r="H260" s="5">
        <v>3.5050000000000008</v>
      </c>
      <c r="I260" s="5">
        <v>4.0621</v>
      </c>
    </row>
    <row r="261" spans="1:9" x14ac:dyDescent="0.25">
      <c r="A261" s="4">
        <v>35352</v>
      </c>
      <c r="B261" s="5">
        <v>3.8563000000000001</v>
      </c>
      <c r="C261" s="5">
        <v>3.4043000000000001</v>
      </c>
      <c r="D261" s="5">
        <v>3.8327000000000004</v>
      </c>
      <c r="E261" s="5">
        <v>4.0687000000000006</v>
      </c>
      <c r="F261" s="5">
        <v>3.8121</v>
      </c>
      <c r="G261" s="5">
        <v>3.3709000000000002</v>
      </c>
      <c r="H261" s="5">
        <v>3.7850999999999995</v>
      </c>
      <c r="I261" s="5">
        <v>4.0564</v>
      </c>
    </row>
    <row r="262" spans="1:9" x14ac:dyDescent="0.25">
      <c r="A262" s="4">
        <v>35353</v>
      </c>
      <c r="B262" s="5">
        <v>4.0636000000000001</v>
      </c>
      <c r="C262" s="5">
        <v>3.9289999999999998</v>
      </c>
      <c r="D262" s="5">
        <v>4.2340999999999998</v>
      </c>
      <c r="E262" s="5">
        <v>3.8778999999999999</v>
      </c>
      <c r="F262" s="5">
        <v>3.1624999999999996</v>
      </c>
      <c r="G262" s="5">
        <v>2.5483000000000002</v>
      </c>
      <c r="H262" s="5">
        <v>3.3863999999999996</v>
      </c>
      <c r="I262" s="5">
        <v>3.9021999999999997</v>
      </c>
    </row>
    <row r="263" spans="1:9" x14ac:dyDescent="0.25">
      <c r="A263" s="4">
        <v>35354</v>
      </c>
      <c r="B263" s="5">
        <v>4.8742999999999999</v>
      </c>
      <c r="C263" s="5">
        <v>4.7021000000000006</v>
      </c>
      <c r="D263" s="5">
        <v>4.8553000000000006</v>
      </c>
      <c r="E263" s="5">
        <v>3.9010000000000007</v>
      </c>
      <c r="F263" s="5">
        <v>2.4801000000000002</v>
      </c>
      <c r="G263" s="5">
        <v>1.8140000000000001</v>
      </c>
      <c r="H263" s="5">
        <v>3.5124000000000004</v>
      </c>
      <c r="I263" s="5">
        <v>4.5377000000000001</v>
      </c>
    </row>
    <row r="264" spans="1:9" ht="15.75" thickBot="1" x14ac:dyDescent="0.3">
      <c r="A264" s="4">
        <v>35355</v>
      </c>
      <c r="B264" s="5">
        <v>3.7944000000000004</v>
      </c>
      <c r="C264" s="5">
        <v>3.4611999999999998</v>
      </c>
      <c r="D264" s="5">
        <v>3.9423000000000004</v>
      </c>
      <c r="E264" s="5">
        <v>3.9530999999999996</v>
      </c>
      <c r="F264" s="5">
        <v>3.5228999999999999</v>
      </c>
      <c r="G264" s="5">
        <v>2.9655999999999998</v>
      </c>
      <c r="H264" s="5">
        <v>3.5669</v>
      </c>
      <c r="I264" s="5">
        <v>3.8797000000000006</v>
      </c>
    </row>
    <row r="265" spans="1:9" ht="15.75" thickBot="1" x14ac:dyDescent="0.3">
      <c r="A265" s="1">
        <v>3623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</row>
    <row r="266" spans="1:9" x14ac:dyDescent="0.25">
      <c r="A266" s="4">
        <v>36231</v>
      </c>
      <c r="B266" s="5">
        <v>3.4324000000000003</v>
      </c>
      <c r="C266" s="5">
        <v>3.5678999999999998</v>
      </c>
      <c r="D266" s="5">
        <v>4.1314000000000002</v>
      </c>
      <c r="E266" s="5">
        <v>4.5343</v>
      </c>
      <c r="F266" s="5">
        <v>4.5755000000000008</v>
      </c>
      <c r="G266" s="5">
        <v>4.0049999999999999</v>
      </c>
      <c r="H266" s="5">
        <v>3.3807999999999998</v>
      </c>
      <c r="I266" s="5">
        <v>3.2029000000000001</v>
      </c>
    </row>
    <row r="267" spans="1:9" x14ac:dyDescent="0.25">
      <c r="A267" s="4">
        <v>36232</v>
      </c>
      <c r="B267" s="5">
        <v>3.7825000000000002</v>
      </c>
      <c r="C267" s="5">
        <v>3.6215999999999999</v>
      </c>
      <c r="D267" s="5">
        <v>4.1424999999999992</v>
      </c>
      <c r="E267" s="5">
        <v>4.5160999999999998</v>
      </c>
      <c r="F267" s="5">
        <v>4.4736000000000002</v>
      </c>
      <c r="G267" s="5">
        <v>3.8921999999999999</v>
      </c>
      <c r="H267" s="5">
        <v>3.5919999999999996</v>
      </c>
      <c r="I267" s="5">
        <v>3.6791999999999998</v>
      </c>
    </row>
    <row r="268" spans="1:9" x14ac:dyDescent="0.25">
      <c r="A268" s="4">
        <v>36233</v>
      </c>
      <c r="B268" s="5">
        <v>3.5762999999999998</v>
      </c>
      <c r="C268" s="5">
        <v>3.7873000000000001</v>
      </c>
      <c r="D268" s="5">
        <v>4.1524999999999999</v>
      </c>
      <c r="E268" s="5">
        <v>4.5792999999999999</v>
      </c>
      <c r="F268" s="5">
        <v>4.5609999999999999</v>
      </c>
      <c r="G268" s="5">
        <v>3.9272</v>
      </c>
      <c r="H268" s="5">
        <v>3.1169999999999995</v>
      </c>
      <c r="I268" s="5">
        <v>3.1821000000000002</v>
      </c>
    </row>
    <row r="269" spans="1:9" x14ac:dyDescent="0.25">
      <c r="A269" s="4">
        <v>36234</v>
      </c>
      <c r="B269" s="5">
        <v>2.8712</v>
      </c>
      <c r="C269" s="5">
        <v>3.5625</v>
      </c>
      <c r="D269" s="5">
        <v>4.3184000000000005</v>
      </c>
      <c r="E269" s="5">
        <v>4.6928000000000001</v>
      </c>
      <c r="F269" s="5">
        <v>4.7374000000000001</v>
      </c>
      <c r="G269" s="5">
        <v>4.1771000000000003</v>
      </c>
      <c r="H269" s="5">
        <v>3.1558000000000002</v>
      </c>
      <c r="I269" s="5">
        <v>2.5371999999999999</v>
      </c>
    </row>
    <row r="270" spans="1:9" ht="15.75" thickBot="1" x14ac:dyDescent="0.3">
      <c r="A270" s="4">
        <v>36235</v>
      </c>
      <c r="B270" s="5">
        <v>3.5231000000000003</v>
      </c>
      <c r="C270" s="5">
        <v>3.2892000000000001</v>
      </c>
      <c r="D270" s="5">
        <v>3.9486000000000003</v>
      </c>
      <c r="E270" s="5">
        <v>4.4065000000000003</v>
      </c>
      <c r="F270" s="5">
        <v>4.6052</v>
      </c>
      <c r="G270" s="5">
        <v>4.0355999999999996</v>
      </c>
      <c r="H270" s="5">
        <v>3.6698000000000004</v>
      </c>
      <c r="I270" s="5">
        <v>3.4286999999999996</v>
      </c>
    </row>
    <row r="271" spans="1:9" ht="15.75" thickBot="1" x14ac:dyDescent="0.3">
      <c r="A271" s="1">
        <v>3624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</row>
    <row r="272" spans="1:9" x14ac:dyDescent="0.25">
      <c r="A272" s="4">
        <v>36241</v>
      </c>
      <c r="B272" s="5">
        <v>3.1406000000000001</v>
      </c>
      <c r="C272" s="5">
        <v>3.6912000000000003</v>
      </c>
      <c r="D272" s="5">
        <v>4.2107999999999999</v>
      </c>
      <c r="E272" s="5">
        <v>4.6367000000000003</v>
      </c>
      <c r="F272" s="5">
        <v>4.327700000000001</v>
      </c>
      <c r="G272" s="5">
        <v>3.9006000000000003</v>
      </c>
      <c r="H272" s="5">
        <v>3.2648999999999999</v>
      </c>
      <c r="I272" s="5">
        <v>3.2855000000000003</v>
      </c>
    </row>
    <row r="273" spans="1:9" x14ac:dyDescent="0.25">
      <c r="A273" s="4">
        <v>36242</v>
      </c>
      <c r="B273" s="5">
        <v>3.4558999999999997</v>
      </c>
      <c r="C273" s="5">
        <v>3.7191999999999998</v>
      </c>
      <c r="D273" s="5">
        <v>4.2770000000000001</v>
      </c>
      <c r="E273" s="5">
        <v>4.6543000000000001</v>
      </c>
      <c r="F273" s="5">
        <v>4.2691999999999997</v>
      </c>
      <c r="G273" s="5">
        <v>3.7774000000000001</v>
      </c>
      <c r="H273" s="5">
        <v>3.4903000000000004</v>
      </c>
      <c r="I273" s="5">
        <v>3.6710000000000003</v>
      </c>
    </row>
    <row r="274" spans="1:9" x14ac:dyDescent="0.25">
      <c r="A274" s="4">
        <v>36243</v>
      </c>
      <c r="B274" s="5">
        <v>3.306</v>
      </c>
      <c r="C274" s="5">
        <v>3.8341000000000003</v>
      </c>
      <c r="D274" s="5">
        <v>4.1430999999999996</v>
      </c>
      <c r="E274" s="5">
        <v>4.6105</v>
      </c>
      <c r="F274" s="5">
        <v>4.2164000000000001</v>
      </c>
      <c r="G274" s="5">
        <v>3.6668000000000003</v>
      </c>
      <c r="H274" s="5">
        <v>2.9214000000000002</v>
      </c>
      <c r="I274" s="5">
        <v>3.2654000000000005</v>
      </c>
    </row>
    <row r="275" spans="1:9" x14ac:dyDescent="0.25">
      <c r="A275" s="4">
        <v>36244</v>
      </c>
      <c r="B275" s="5">
        <v>2.5312999999999999</v>
      </c>
      <c r="C275" s="5">
        <v>3.7160000000000006</v>
      </c>
      <c r="D275" s="5">
        <v>4.3475000000000001</v>
      </c>
      <c r="E275" s="5">
        <v>4.8551000000000002</v>
      </c>
      <c r="F275" s="5">
        <v>4.5288000000000004</v>
      </c>
      <c r="G275" s="5">
        <v>4.1802999999999999</v>
      </c>
      <c r="H275" s="5">
        <v>3.0400000000000005</v>
      </c>
      <c r="I275" s="5">
        <v>2.6961000000000004</v>
      </c>
    </row>
    <row r="276" spans="1:9" ht="15.75" thickBot="1" x14ac:dyDescent="0.3">
      <c r="A276" s="4">
        <v>36245</v>
      </c>
      <c r="B276" s="5">
        <v>3.1021999999999998</v>
      </c>
      <c r="C276" s="5">
        <v>3.4097</v>
      </c>
      <c r="D276" s="5">
        <v>4.0997000000000003</v>
      </c>
      <c r="E276" s="5">
        <v>4.5718000000000014</v>
      </c>
      <c r="F276" s="5">
        <v>4.3444000000000003</v>
      </c>
      <c r="G276" s="5">
        <v>3.9049</v>
      </c>
      <c r="H276" s="5">
        <v>3.4859999999999993</v>
      </c>
      <c r="I276" s="5">
        <v>3.3948999999999998</v>
      </c>
    </row>
    <row r="277" spans="1:9" ht="15.75" thickBot="1" x14ac:dyDescent="0.3">
      <c r="A277" s="1">
        <v>3625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</row>
    <row r="278" spans="1:9" x14ac:dyDescent="0.25">
      <c r="A278" s="4">
        <v>36251</v>
      </c>
      <c r="B278" s="5">
        <v>2.9516999999999998</v>
      </c>
      <c r="C278" s="5">
        <v>3.9777000000000005</v>
      </c>
      <c r="D278" s="5">
        <v>4.4432999999999998</v>
      </c>
      <c r="E278" s="5">
        <v>4.6433999999999997</v>
      </c>
      <c r="F278" s="5">
        <v>4.3121999999999998</v>
      </c>
      <c r="G278" s="5">
        <v>3.9497</v>
      </c>
      <c r="H278" s="5">
        <v>3.1091999999999995</v>
      </c>
      <c r="I278" s="5">
        <v>2.8302</v>
      </c>
    </row>
    <row r="279" spans="1:9" x14ac:dyDescent="0.25">
      <c r="A279" s="4">
        <v>36252</v>
      </c>
      <c r="B279" s="5">
        <v>3.3016000000000001</v>
      </c>
      <c r="C279" s="5">
        <v>3.9692999999999996</v>
      </c>
      <c r="D279" s="5">
        <v>4.4486000000000008</v>
      </c>
      <c r="E279" s="5">
        <v>4.6860999999999997</v>
      </c>
      <c r="F279" s="5">
        <v>4.1566999999999998</v>
      </c>
      <c r="G279" s="5">
        <v>3.7940999999999994</v>
      </c>
      <c r="H279" s="5">
        <v>3.4241000000000001</v>
      </c>
      <c r="I279" s="5">
        <v>3.5121000000000002</v>
      </c>
    </row>
    <row r="280" spans="1:9" x14ac:dyDescent="0.25">
      <c r="A280" s="4">
        <v>36253</v>
      </c>
      <c r="B280" s="5">
        <v>3.2166999999999994</v>
      </c>
      <c r="C280" s="5">
        <v>4.1028000000000002</v>
      </c>
      <c r="D280" s="5">
        <v>4.3716999999999997</v>
      </c>
      <c r="E280" s="5">
        <v>4.5436000000000005</v>
      </c>
      <c r="F280" s="5">
        <v>4.2294</v>
      </c>
      <c r="G280" s="5">
        <v>3.7542</v>
      </c>
      <c r="H280" s="5">
        <v>2.8838999999999997</v>
      </c>
      <c r="I280" s="5">
        <v>2.8626999999999998</v>
      </c>
    </row>
    <row r="281" spans="1:9" x14ac:dyDescent="0.25">
      <c r="A281" s="4">
        <v>36254</v>
      </c>
      <c r="B281" s="5">
        <v>2.5474000000000006</v>
      </c>
      <c r="C281" s="5">
        <v>4.0968</v>
      </c>
      <c r="D281" s="5">
        <v>4.7579000000000002</v>
      </c>
      <c r="E281" s="5">
        <v>4.9377999999999993</v>
      </c>
      <c r="F281" s="5">
        <v>4.8405000000000005</v>
      </c>
      <c r="G281" s="5">
        <v>4.4404000000000003</v>
      </c>
      <c r="H281" s="5">
        <v>3.0491000000000001</v>
      </c>
      <c r="I281" s="5">
        <v>2.0829000000000004</v>
      </c>
    </row>
    <row r="282" spans="1:9" ht="15.75" thickBot="1" x14ac:dyDescent="0.3">
      <c r="A282" s="4">
        <v>36255</v>
      </c>
      <c r="B282" s="5">
        <v>2.7450000000000001</v>
      </c>
      <c r="C282" s="5">
        <v>3.7877999999999998</v>
      </c>
      <c r="D282" s="5">
        <v>4.3277999999999999</v>
      </c>
      <c r="E282" s="5">
        <v>4.6047000000000002</v>
      </c>
      <c r="F282" s="5">
        <v>4.2342000000000004</v>
      </c>
      <c r="G282" s="5">
        <v>4.0041999999999991</v>
      </c>
      <c r="H282" s="5">
        <v>3.2848999999999999</v>
      </c>
      <c r="I282" s="5">
        <v>2.9562999999999997</v>
      </c>
    </row>
    <row r="283" spans="1:9" ht="15.75" thickBot="1" x14ac:dyDescent="0.3">
      <c r="A283" s="1">
        <v>3626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</row>
    <row r="284" spans="1:9" x14ac:dyDescent="0.25">
      <c r="A284" s="4">
        <v>36261</v>
      </c>
      <c r="B284" s="5">
        <v>2.9962</v>
      </c>
      <c r="C284" s="5">
        <v>4.1768999999999998</v>
      </c>
      <c r="D284" s="5">
        <v>4.7153</v>
      </c>
      <c r="E284" s="5">
        <v>4.6392000000000007</v>
      </c>
      <c r="F284" s="5">
        <v>4.4870999999999999</v>
      </c>
      <c r="G284" s="5">
        <v>4.0824999999999996</v>
      </c>
      <c r="H284" s="5">
        <v>3.1662999999999997</v>
      </c>
      <c r="I284" s="5">
        <v>2.4035000000000002</v>
      </c>
    </row>
    <row r="285" spans="1:9" x14ac:dyDescent="0.25">
      <c r="A285" s="4">
        <v>36262</v>
      </c>
      <c r="B285" s="5">
        <v>3.1589999999999998</v>
      </c>
      <c r="C285" s="5">
        <v>4.0780000000000003</v>
      </c>
      <c r="D285" s="5">
        <v>4.4893999999999998</v>
      </c>
      <c r="E285" s="5">
        <v>4.5433000000000003</v>
      </c>
      <c r="F285" s="5">
        <v>3.9730999999999996</v>
      </c>
      <c r="G285" s="5">
        <v>3.7670000000000003</v>
      </c>
      <c r="H285" s="5">
        <v>3.3571999999999997</v>
      </c>
      <c r="I285" s="5">
        <v>3.2465999999999999</v>
      </c>
    </row>
    <row r="286" spans="1:9" x14ac:dyDescent="0.25">
      <c r="A286" s="4">
        <v>36263</v>
      </c>
      <c r="B286" s="5">
        <v>3.2378</v>
      </c>
      <c r="C286" s="5">
        <v>4.2717000000000009</v>
      </c>
      <c r="D286" s="5">
        <v>4.6322999999999999</v>
      </c>
      <c r="E286" s="5">
        <v>4.4831000000000003</v>
      </c>
      <c r="F286" s="5">
        <v>4.3669000000000002</v>
      </c>
      <c r="G286" s="5">
        <v>3.9642000000000004</v>
      </c>
      <c r="H286" s="5">
        <v>3.0931999999999999</v>
      </c>
      <c r="I286" s="5">
        <v>2.5219999999999998</v>
      </c>
    </row>
    <row r="287" spans="1:9" x14ac:dyDescent="0.25">
      <c r="A287" s="4">
        <v>36264</v>
      </c>
      <c r="B287" s="5">
        <v>2.7884000000000002</v>
      </c>
      <c r="C287" s="5">
        <v>4.3719000000000001</v>
      </c>
      <c r="D287" s="5">
        <v>5.2709999999999999</v>
      </c>
      <c r="E287" s="5">
        <v>5.0708000000000002</v>
      </c>
      <c r="F287" s="5">
        <v>5.3582000000000001</v>
      </c>
      <c r="G287" s="5">
        <v>4.6151999999999997</v>
      </c>
      <c r="H287" s="5">
        <v>3.1112000000000002</v>
      </c>
      <c r="I287" s="5">
        <v>1.3916000000000002</v>
      </c>
    </row>
    <row r="288" spans="1:9" ht="15.75" thickBot="1" x14ac:dyDescent="0.3">
      <c r="A288" s="4">
        <v>36265</v>
      </c>
      <c r="B288" s="5">
        <v>2.7663000000000002</v>
      </c>
      <c r="C288" s="5">
        <v>4.0217000000000001</v>
      </c>
      <c r="D288" s="5">
        <v>4.5971000000000002</v>
      </c>
      <c r="E288" s="5">
        <v>4.6317000000000004</v>
      </c>
      <c r="F288" s="5">
        <v>4.3851000000000004</v>
      </c>
      <c r="G288" s="5">
        <v>4.1227</v>
      </c>
      <c r="H288" s="5">
        <v>3.2670000000000003</v>
      </c>
      <c r="I288" s="5">
        <v>2.5287000000000002</v>
      </c>
    </row>
    <row r="289" spans="1:9" ht="15.75" thickBot="1" x14ac:dyDescent="0.3">
      <c r="A289" s="1">
        <v>3627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</row>
    <row r="290" spans="1:9" x14ac:dyDescent="0.25">
      <c r="A290" s="4">
        <v>36271</v>
      </c>
      <c r="B290" s="5">
        <v>3.1631999999999998</v>
      </c>
      <c r="C290" s="5">
        <v>4.2683</v>
      </c>
      <c r="D290" s="5">
        <v>4.8113999999999999</v>
      </c>
      <c r="E290" s="5">
        <v>4.4667000000000003</v>
      </c>
      <c r="F290" s="5">
        <v>4.4791999999999996</v>
      </c>
      <c r="G290" s="5">
        <v>4.0068999999999999</v>
      </c>
      <c r="H290" s="5">
        <v>3.1637000000000004</v>
      </c>
      <c r="I290" s="5">
        <v>2.1481000000000003</v>
      </c>
    </row>
    <row r="291" spans="1:9" x14ac:dyDescent="0.25">
      <c r="A291" s="4">
        <v>36272</v>
      </c>
      <c r="B291" s="5">
        <v>3.3759999999999999</v>
      </c>
      <c r="C291" s="5">
        <v>4.2113000000000005</v>
      </c>
      <c r="D291" s="5">
        <v>4.5580999999999996</v>
      </c>
      <c r="E291" s="5">
        <v>4.3455000000000004</v>
      </c>
      <c r="F291" s="5">
        <v>3.9264000000000001</v>
      </c>
      <c r="G291" s="5">
        <v>3.782</v>
      </c>
      <c r="H291" s="5">
        <v>3.5122000000000004</v>
      </c>
      <c r="I291" s="5">
        <v>3.1709000000000001</v>
      </c>
    </row>
    <row r="292" spans="1:9" x14ac:dyDescent="0.25">
      <c r="A292" s="4">
        <v>36273</v>
      </c>
      <c r="B292" s="5">
        <v>3.2946</v>
      </c>
      <c r="C292" s="5">
        <v>4.2779000000000007</v>
      </c>
      <c r="D292" s="5">
        <v>4.6875</v>
      </c>
      <c r="E292" s="5">
        <v>4.3066000000000004</v>
      </c>
      <c r="F292" s="5">
        <v>4.3460000000000001</v>
      </c>
      <c r="G292" s="5">
        <v>3.8953000000000007</v>
      </c>
      <c r="H292" s="5">
        <v>3.1025</v>
      </c>
      <c r="I292" s="5">
        <v>2.2515000000000001</v>
      </c>
    </row>
    <row r="293" spans="1:9" x14ac:dyDescent="0.25">
      <c r="A293" s="4">
        <v>36274</v>
      </c>
      <c r="B293" s="5">
        <v>3.0508999999999999</v>
      </c>
      <c r="C293" s="5">
        <v>4.5103999999999997</v>
      </c>
      <c r="D293" s="5">
        <v>5.4404000000000003</v>
      </c>
      <c r="E293" s="5">
        <v>5.0091000000000001</v>
      </c>
      <c r="F293" s="5">
        <v>5.4664999999999999</v>
      </c>
      <c r="G293" s="5">
        <v>4.5075000000000003</v>
      </c>
      <c r="H293" s="5">
        <v>3.0191999999999997</v>
      </c>
      <c r="I293" s="5">
        <v>1.1120000000000001</v>
      </c>
    </row>
    <row r="294" spans="1:9" ht="15.75" thickBot="1" x14ac:dyDescent="0.3">
      <c r="A294" s="4">
        <v>36275</v>
      </c>
      <c r="B294" s="5">
        <v>2.9932999999999996</v>
      </c>
      <c r="C294" s="5">
        <v>4.1524999999999999</v>
      </c>
      <c r="D294" s="5">
        <v>4.7309000000000001</v>
      </c>
      <c r="E294" s="5">
        <v>4.4513999999999996</v>
      </c>
      <c r="F294" s="5">
        <v>4.4379999999999997</v>
      </c>
      <c r="G294" s="5">
        <v>4.0875000000000004</v>
      </c>
      <c r="H294" s="5">
        <v>3.2761</v>
      </c>
      <c r="I294" s="5">
        <v>2.2042000000000002</v>
      </c>
    </row>
    <row r="295" spans="1:9" ht="15.75" thickBot="1" x14ac:dyDescent="0.3">
      <c r="A295" s="1">
        <v>3629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</row>
    <row r="296" spans="1:9" x14ac:dyDescent="0.25">
      <c r="A296" s="4">
        <v>36291</v>
      </c>
      <c r="B296" s="5">
        <v>3.3283000000000005</v>
      </c>
      <c r="C296" s="5">
        <v>3.9637000000000002</v>
      </c>
      <c r="D296" s="5">
        <v>4.1966999999999999</v>
      </c>
      <c r="E296" s="5">
        <v>4.0252999999999997</v>
      </c>
      <c r="F296" s="5">
        <v>4.1826000000000008</v>
      </c>
      <c r="G296" s="5">
        <v>3.8253000000000004</v>
      </c>
      <c r="H296" s="5">
        <v>3.0755000000000003</v>
      </c>
      <c r="I296" s="5">
        <v>2.4879999999999995</v>
      </c>
    </row>
    <row r="297" spans="1:9" x14ac:dyDescent="0.25">
      <c r="A297" s="4">
        <v>36292</v>
      </c>
      <c r="B297" s="5">
        <v>3.7999000000000001</v>
      </c>
      <c r="C297" s="5">
        <v>4.0640000000000001</v>
      </c>
      <c r="D297" s="5">
        <v>4.0312999999999999</v>
      </c>
      <c r="E297" s="5">
        <v>3.6362999999999999</v>
      </c>
      <c r="F297" s="5">
        <v>3.7641</v>
      </c>
      <c r="G297" s="5">
        <v>3.7122999999999999</v>
      </c>
      <c r="H297" s="5">
        <v>3.548</v>
      </c>
      <c r="I297" s="5">
        <v>3.2492000000000001</v>
      </c>
    </row>
    <row r="298" spans="1:9" x14ac:dyDescent="0.25">
      <c r="A298" s="4">
        <v>36293</v>
      </c>
      <c r="B298" s="5">
        <v>3.4593000000000003</v>
      </c>
      <c r="C298" s="5">
        <v>4.1048000000000009</v>
      </c>
      <c r="D298" s="5">
        <v>4.2271000000000001</v>
      </c>
      <c r="E298" s="5">
        <v>4.0065000000000008</v>
      </c>
      <c r="F298" s="5">
        <v>4.1912000000000003</v>
      </c>
      <c r="G298" s="5">
        <v>3.7544000000000004</v>
      </c>
      <c r="H298" s="5">
        <v>2.9278</v>
      </c>
      <c r="I298" s="5">
        <v>2.4512999999999998</v>
      </c>
    </row>
    <row r="299" spans="1:9" x14ac:dyDescent="0.25">
      <c r="A299" s="4">
        <v>36294</v>
      </c>
      <c r="B299" s="5">
        <v>3.1742999999999997</v>
      </c>
      <c r="C299" s="5">
        <v>4.274</v>
      </c>
      <c r="D299" s="5">
        <v>4.8157000000000005</v>
      </c>
      <c r="E299" s="5">
        <v>4.7370999999999999</v>
      </c>
      <c r="F299" s="5">
        <v>4.8355000000000006</v>
      </c>
      <c r="G299" s="5">
        <v>4.0029000000000003</v>
      </c>
      <c r="H299" s="5">
        <v>2.6481000000000003</v>
      </c>
      <c r="I299" s="5">
        <v>1.8391000000000002</v>
      </c>
    </row>
    <row r="300" spans="1:9" ht="15.75" thickBot="1" x14ac:dyDescent="0.3">
      <c r="A300" s="4">
        <v>36295</v>
      </c>
      <c r="B300" s="5">
        <v>3.3283000000000005</v>
      </c>
      <c r="C300" s="5">
        <v>3.9637000000000002</v>
      </c>
      <c r="D300" s="5">
        <v>4.1966999999999999</v>
      </c>
      <c r="E300" s="5">
        <v>4.0252999999999997</v>
      </c>
      <c r="F300" s="5">
        <v>4.1826000000000008</v>
      </c>
      <c r="G300" s="5">
        <v>3.8253000000000004</v>
      </c>
      <c r="H300" s="5">
        <v>3.0755000000000003</v>
      </c>
      <c r="I300" s="5">
        <v>2.4879999999999995</v>
      </c>
    </row>
    <row r="301" spans="1:9" ht="15.75" thickBot="1" x14ac:dyDescent="0.3">
      <c r="A301" s="1">
        <v>3630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</row>
    <row r="302" spans="1:9" x14ac:dyDescent="0.25">
      <c r="A302" s="4">
        <v>36301</v>
      </c>
      <c r="B302" s="5">
        <v>3.6042000000000001</v>
      </c>
      <c r="C302" s="5">
        <v>3.9224999999999999</v>
      </c>
      <c r="D302" s="5">
        <v>4.0095999999999998</v>
      </c>
      <c r="E302" s="5">
        <v>4.2089999999999996</v>
      </c>
      <c r="F302" s="5">
        <v>3.9719000000000002</v>
      </c>
      <c r="G302" s="5">
        <v>3.4263000000000003</v>
      </c>
      <c r="H302" s="5">
        <v>2.8116000000000003</v>
      </c>
      <c r="I302" s="5">
        <v>3.1571000000000002</v>
      </c>
    </row>
    <row r="303" spans="1:9" x14ac:dyDescent="0.25">
      <c r="A303" s="4">
        <v>36302</v>
      </c>
      <c r="B303" s="5">
        <v>3.8298999999999999</v>
      </c>
      <c r="C303" s="5">
        <v>3.7473000000000001</v>
      </c>
      <c r="D303" s="5">
        <v>3.7056000000000004</v>
      </c>
      <c r="E303" s="5">
        <v>3.8422000000000001</v>
      </c>
      <c r="F303" s="5">
        <v>3.7111000000000001</v>
      </c>
      <c r="G303" s="5">
        <v>3.4685999999999999</v>
      </c>
      <c r="H303" s="5">
        <v>3.3595000000000002</v>
      </c>
      <c r="I303" s="5">
        <v>3.7182000000000004</v>
      </c>
    </row>
    <row r="304" spans="1:9" x14ac:dyDescent="0.25">
      <c r="A304" s="4">
        <v>36303</v>
      </c>
      <c r="B304" s="5">
        <v>3.5836000000000006</v>
      </c>
      <c r="C304" s="5">
        <v>3.9638</v>
      </c>
      <c r="D304" s="5">
        <v>3.9993000000000003</v>
      </c>
      <c r="E304" s="5">
        <v>4.1167999999999996</v>
      </c>
      <c r="F304" s="5">
        <v>3.8653</v>
      </c>
      <c r="G304" s="5">
        <v>3.2836000000000003</v>
      </c>
      <c r="H304" s="5">
        <v>2.6231000000000004</v>
      </c>
      <c r="I304" s="5">
        <v>3.0059</v>
      </c>
    </row>
    <row r="305" spans="1:9" x14ac:dyDescent="0.25">
      <c r="A305" s="4">
        <v>36304</v>
      </c>
      <c r="B305" s="5">
        <v>3.3580999999999999</v>
      </c>
      <c r="C305" s="5">
        <v>4.0658000000000003</v>
      </c>
      <c r="D305" s="5">
        <v>4.3133999999999997</v>
      </c>
      <c r="E305" s="5">
        <v>4.5587</v>
      </c>
      <c r="F305" s="5">
        <v>4.2531999999999996</v>
      </c>
      <c r="G305" s="5">
        <v>3.4610000000000003</v>
      </c>
      <c r="H305" s="5">
        <v>2.3925999999999998</v>
      </c>
      <c r="I305" s="5">
        <v>2.6408</v>
      </c>
    </row>
    <row r="306" spans="1:9" ht="15.75" thickBot="1" x14ac:dyDescent="0.3">
      <c r="A306" s="4">
        <v>36305</v>
      </c>
      <c r="B306" s="5">
        <v>3.5356000000000001</v>
      </c>
      <c r="C306" s="5">
        <v>3.7776000000000001</v>
      </c>
      <c r="D306" s="5">
        <v>3.9247999999999998</v>
      </c>
      <c r="E306" s="5">
        <v>4.1318000000000001</v>
      </c>
      <c r="F306" s="5">
        <v>3.9231000000000003</v>
      </c>
      <c r="G306" s="5">
        <v>3.3874</v>
      </c>
      <c r="H306" s="5">
        <v>2.8613</v>
      </c>
      <c r="I306" s="5">
        <v>3.1490000000000005</v>
      </c>
    </row>
    <row r="307" spans="1:9" ht="15.75" thickBot="1" x14ac:dyDescent="0.3">
      <c r="A307" s="1">
        <v>3631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</row>
    <row r="308" spans="1:9" x14ac:dyDescent="0.25">
      <c r="A308" s="4">
        <v>36311</v>
      </c>
      <c r="B308" s="5">
        <v>3.5736000000000003</v>
      </c>
      <c r="C308" s="5">
        <v>3.7036000000000002</v>
      </c>
      <c r="D308" s="5">
        <v>3.8999000000000006</v>
      </c>
      <c r="E308" s="5">
        <v>3.9910999999999999</v>
      </c>
      <c r="F308" s="5">
        <v>3.6579000000000002</v>
      </c>
      <c r="G308" s="5">
        <v>3.29</v>
      </c>
      <c r="H308" s="5">
        <v>3.2342000000000004</v>
      </c>
      <c r="I308" s="5">
        <v>3.5358000000000001</v>
      </c>
    </row>
    <row r="309" spans="1:9" x14ac:dyDescent="0.25">
      <c r="A309" s="4">
        <v>36312</v>
      </c>
      <c r="B309" s="5">
        <v>3.6633</v>
      </c>
      <c r="C309" s="5">
        <v>3.5721000000000003</v>
      </c>
      <c r="D309" s="5">
        <v>3.6874999999999996</v>
      </c>
      <c r="E309" s="5">
        <v>3.7747999999999999</v>
      </c>
      <c r="F309" s="5">
        <v>3.6484999999999999</v>
      </c>
      <c r="G309" s="5">
        <v>3.6943000000000001</v>
      </c>
      <c r="H309" s="5">
        <v>3.8687</v>
      </c>
      <c r="I309" s="5">
        <v>3.9569000000000005</v>
      </c>
    </row>
    <row r="310" spans="1:9" x14ac:dyDescent="0.25">
      <c r="A310" s="4">
        <v>36313</v>
      </c>
      <c r="B310" s="5">
        <v>3.5998999999999999</v>
      </c>
      <c r="C310" s="5">
        <v>3.7696000000000001</v>
      </c>
      <c r="D310" s="5">
        <v>3.891</v>
      </c>
      <c r="E310" s="5">
        <v>3.8799000000000001</v>
      </c>
      <c r="F310" s="5">
        <v>3.5518000000000005</v>
      </c>
      <c r="G310" s="5">
        <v>3.1003000000000003</v>
      </c>
      <c r="H310" s="5">
        <v>3.0129000000000001</v>
      </c>
      <c r="I310" s="5">
        <v>3.3687</v>
      </c>
    </row>
    <row r="311" spans="1:9" x14ac:dyDescent="0.25">
      <c r="A311" s="4">
        <v>36314</v>
      </c>
      <c r="B311" s="5">
        <v>3.5388999999999999</v>
      </c>
      <c r="C311" s="5">
        <v>3.8491999999999997</v>
      </c>
      <c r="D311" s="5">
        <v>4.1456</v>
      </c>
      <c r="E311" s="5">
        <v>4.2659000000000002</v>
      </c>
      <c r="F311" s="5">
        <v>3.7145000000000001</v>
      </c>
      <c r="G311" s="5">
        <v>3.0049000000000001</v>
      </c>
      <c r="H311" s="5">
        <v>2.8171999999999997</v>
      </c>
      <c r="I311" s="5">
        <v>3.3047</v>
      </c>
    </row>
    <row r="312" spans="1:9" ht="15.75" thickBot="1" x14ac:dyDescent="0.3">
      <c r="A312" s="4">
        <v>36315</v>
      </c>
      <c r="B312" s="5">
        <v>3.4296999999999995</v>
      </c>
      <c r="C312" s="5">
        <v>3.5863</v>
      </c>
      <c r="D312" s="5">
        <v>3.8856000000000002</v>
      </c>
      <c r="E312" s="5">
        <v>4.0828000000000007</v>
      </c>
      <c r="F312" s="5">
        <v>3.7927999999999997</v>
      </c>
      <c r="G312" s="5">
        <v>3.4730999999999996</v>
      </c>
      <c r="H312" s="5">
        <v>3.3217000000000003</v>
      </c>
      <c r="I312" s="5">
        <v>3.5164999999999993</v>
      </c>
    </row>
    <row r="313" spans="1:9" ht="15.75" thickBot="1" x14ac:dyDescent="0.3">
      <c r="A313" s="1">
        <v>3632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</row>
    <row r="314" spans="1:9" x14ac:dyDescent="0.25">
      <c r="A314" s="4">
        <v>36321</v>
      </c>
      <c r="B314" s="5">
        <v>3.7313000000000001</v>
      </c>
      <c r="C314" s="5">
        <v>3.5848</v>
      </c>
      <c r="D314" s="5">
        <v>3.6242000000000001</v>
      </c>
      <c r="E314" s="5">
        <v>3.7951000000000001</v>
      </c>
      <c r="F314" s="5">
        <v>3.7431000000000001</v>
      </c>
      <c r="G314" s="5">
        <v>3.3695999999999997</v>
      </c>
      <c r="H314" s="5">
        <v>3.2760999999999996</v>
      </c>
      <c r="I314" s="5">
        <v>3.5701999999999994</v>
      </c>
    </row>
    <row r="315" spans="1:9" x14ac:dyDescent="0.25">
      <c r="A315" s="4">
        <v>36322</v>
      </c>
      <c r="B315" s="5">
        <v>3.8166000000000002</v>
      </c>
      <c r="C315" s="5">
        <v>3.4973999999999998</v>
      </c>
      <c r="D315" s="5">
        <v>3.3662999999999998</v>
      </c>
      <c r="E315" s="5">
        <v>3.5139999999999998</v>
      </c>
      <c r="F315" s="5">
        <v>3.7789999999999999</v>
      </c>
      <c r="G315" s="5">
        <v>3.8474999999999997</v>
      </c>
      <c r="H315" s="5">
        <v>3.8819000000000008</v>
      </c>
      <c r="I315" s="5">
        <v>3.9171000000000005</v>
      </c>
    </row>
    <row r="316" spans="1:9" x14ac:dyDescent="0.25">
      <c r="A316" s="4">
        <v>36323</v>
      </c>
      <c r="B316" s="5">
        <v>3.7318000000000002</v>
      </c>
      <c r="C316" s="5">
        <v>3.734</v>
      </c>
      <c r="D316" s="5">
        <v>3.6895000000000002</v>
      </c>
      <c r="E316" s="5">
        <v>3.7853000000000003</v>
      </c>
      <c r="F316" s="5">
        <v>3.6537000000000002</v>
      </c>
      <c r="G316" s="5">
        <v>3.2838000000000007</v>
      </c>
      <c r="H316" s="5">
        <v>3.1165000000000003</v>
      </c>
      <c r="I316" s="5">
        <v>3.4701999999999997</v>
      </c>
    </row>
    <row r="317" spans="1:9" x14ac:dyDescent="0.25">
      <c r="A317" s="4">
        <v>36324</v>
      </c>
      <c r="B317" s="5">
        <v>3.8737000000000004</v>
      </c>
      <c r="C317" s="5">
        <v>3.8028000000000004</v>
      </c>
      <c r="D317" s="5">
        <v>3.9494999999999996</v>
      </c>
      <c r="E317" s="5">
        <v>4.0578000000000003</v>
      </c>
      <c r="F317" s="5">
        <v>3.6833999999999998</v>
      </c>
      <c r="G317" s="5">
        <v>2.9490999999999996</v>
      </c>
      <c r="H317" s="5">
        <v>2.9207000000000001</v>
      </c>
      <c r="I317" s="5">
        <v>3.5270999999999999</v>
      </c>
    </row>
    <row r="318" spans="1:9" ht="15.75" thickBot="1" x14ac:dyDescent="0.3">
      <c r="A318" s="4">
        <v>36325</v>
      </c>
      <c r="B318" s="5">
        <v>3.6568000000000005</v>
      </c>
      <c r="C318" s="5">
        <v>3.5069000000000004</v>
      </c>
      <c r="D318" s="5">
        <v>3.6672000000000002</v>
      </c>
      <c r="E318" s="5">
        <v>3.9224000000000001</v>
      </c>
      <c r="F318" s="5">
        <v>3.8878999999999997</v>
      </c>
      <c r="G318" s="5">
        <v>3.5133999999999999</v>
      </c>
      <c r="H318" s="5">
        <v>3.3487</v>
      </c>
      <c r="I318" s="5">
        <v>3.5643000000000002</v>
      </c>
    </row>
    <row r="319" spans="1:9" ht="15.75" thickBot="1" x14ac:dyDescent="0.3">
      <c r="A319" s="1">
        <v>3634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</row>
    <row r="320" spans="1:9" x14ac:dyDescent="0.25">
      <c r="A320" s="4">
        <v>36341</v>
      </c>
      <c r="B320" s="5">
        <v>3.6011000000000002</v>
      </c>
      <c r="C320" s="5">
        <v>3.5448</v>
      </c>
      <c r="D320" s="5">
        <v>3.9561000000000002</v>
      </c>
      <c r="E320" s="5">
        <v>4.0670999999999999</v>
      </c>
      <c r="F320" s="5">
        <v>3.7454999999999998</v>
      </c>
      <c r="G320" s="5">
        <v>3.3552000000000004</v>
      </c>
      <c r="H320" s="5">
        <v>3.4944000000000002</v>
      </c>
      <c r="I320" s="5">
        <v>3.6617000000000002</v>
      </c>
    </row>
    <row r="321" spans="1:9" x14ac:dyDescent="0.25">
      <c r="A321" s="4">
        <v>36342</v>
      </c>
      <c r="B321" s="5">
        <v>3.4489999999999998</v>
      </c>
      <c r="C321" s="5">
        <v>2.9232</v>
      </c>
      <c r="D321" s="5">
        <v>3.7218000000000009</v>
      </c>
      <c r="E321" s="5">
        <v>4.29</v>
      </c>
      <c r="F321" s="5">
        <v>4.4722</v>
      </c>
      <c r="G321" s="5">
        <v>4.0960000000000001</v>
      </c>
      <c r="H321" s="5">
        <v>4.2092999999999998</v>
      </c>
      <c r="I321" s="5">
        <v>3.9323999999999999</v>
      </c>
    </row>
    <row r="322" spans="1:9" x14ac:dyDescent="0.25">
      <c r="A322" s="4">
        <v>36343</v>
      </c>
      <c r="B322" s="5">
        <v>3.7534000000000001</v>
      </c>
      <c r="C322" s="5">
        <v>3.7660999999999998</v>
      </c>
      <c r="D322" s="5">
        <v>4.117</v>
      </c>
      <c r="E322" s="5">
        <v>4.1345000000000001</v>
      </c>
      <c r="F322" s="5">
        <v>3.758</v>
      </c>
      <c r="G322" s="5">
        <v>3.2051000000000003</v>
      </c>
      <c r="H322" s="5">
        <v>3.2871000000000006</v>
      </c>
      <c r="I322" s="5">
        <v>3.5789000000000004</v>
      </c>
    </row>
    <row r="323" spans="1:9" x14ac:dyDescent="0.25">
      <c r="A323" s="4">
        <v>36344</v>
      </c>
      <c r="B323" s="5">
        <v>4.0146999999999995</v>
      </c>
      <c r="C323" s="5">
        <v>4.2397</v>
      </c>
      <c r="D323" s="5">
        <v>4.2728999999999999</v>
      </c>
      <c r="E323" s="5">
        <v>3.8379000000000003</v>
      </c>
      <c r="F323" s="5">
        <v>3.024</v>
      </c>
      <c r="G323" s="5">
        <v>2.7327999999999997</v>
      </c>
      <c r="H323" s="5">
        <v>3.1917999999999997</v>
      </c>
      <c r="I323" s="5">
        <v>3.7530999999999999</v>
      </c>
    </row>
    <row r="324" spans="1:9" ht="15.75" thickBot="1" x14ac:dyDescent="0.3">
      <c r="A324" s="4">
        <v>36345</v>
      </c>
      <c r="B324" s="5">
        <v>3.3942999999999994</v>
      </c>
      <c r="C324" s="5">
        <v>3.4882</v>
      </c>
      <c r="D324" s="5">
        <v>3.9308999999999998</v>
      </c>
      <c r="E324" s="5">
        <v>4.2011000000000003</v>
      </c>
      <c r="F324" s="5">
        <v>3.9399000000000002</v>
      </c>
      <c r="G324" s="5">
        <v>3.6534</v>
      </c>
      <c r="H324" s="5">
        <v>3.5487000000000002</v>
      </c>
      <c r="I324" s="5">
        <v>3.5983000000000005</v>
      </c>
    </row>
    <row r="325" spans="1:9" ht="15.75" thickBot="1" x14ac:dyDescent="0.3">
      <c r="A325" s="1">
        <v>3635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</row>
    <row r="326" spans="1:9" x14ac:dyDescent="0.25">
      <c r="A326" s="4">
        <v>36351</v>
      </c>
      <c r="B326" s="5">
        <v>3.8513000000000002</v>
      </c>
      <c r="C326" s="5">
        <v>3.4792999999999998</v>
      </c>
      <c r="D326" s="5">
        <v>3.8729</v>
      </c>
      <c r="E326" s="5">
        <v>3.8056000000000001</v>
      </c>
      <c r="F326" s="5">
        <v>3.3140000000000005</v>
      </c>
      <c r="G326" s="5">
        <v>3.0423999999999998</v>
      </c>
      <c r="H326" s="5">
        <v>3.7942</v>
      </c>
      <c r="I326" s="5">
        <v>4.0852000000000004</v>
      </c>
    </row>
    <row r="327" spans="1:9" x14ac:dyDescent="0.25">
      <c r="A327" s="4">
        <v>36352</v>
      </c>
      <c r="B327" s="5">
        <v>3.5931999999999995</v>
      </c>
      <c r="C327" s="5">
        <v>2.7307999999999999</v>
      </c>
      <c r="D327" s="5">
        <v>3.4207999999999998</v>
      </c>
      <c r="E327" s="5">
        <v>3.9624999999999999</v>
      </c>
      <c r="F327" s="5">
        <v>4.216899999999999</v>
      </c>
      <c r="G327" s="5">
        <v>4.0301</v>
      </c>
      <c r="H327" s="5">
        <v>4.4510999999999994</v>
      </c>
      <c r="I327" s="5">
        <v>4.2505999999999995</v>
      </c>
    </row>
    <row r="328" spans="1:9" x14ac:dyDescent="0.25">
      <c r="A328" s="4">
        <v>36353</v>
      </c>
      <c r="B328" s="5">
        <v>3.9245999999999999</v>
      </c>
      <c r="C328" s="5">
        <v>3.6537000000000002</v>
      </c>
      <c r="D328" s="5">
        <v>4.0149999999999997</v>
      </c>
      <c r="E328" s="5">
        <v>3.8006000000000002</v>
      </c>
      <c r="F328" s="5">
        <v>3.2309000000000001</v>
      </c>
      <c r="G328" s="5">
        <v>2.8481000000000005</v>
      </c>
      <c r="H328" s="5">
        <v>3.6099000000000001</v>
      </c>
      <c r="I328" s="5">
        <v>3.9695</v>
      </c>
    </row>
    <row r="329" spans="1:9" x14ac:dyDescent="0.25">
      <c r="A329" s="4">
        <v>36354</v>
      </c>
      <c r="B329" s="5">
        <v>4.4082000000000008</v>
      </c>
      <c r="C329" s="5">
        <v>4.4523999999999999</v>
      </c>
      <c r="D329" s="5">
        <v>4.4592999999999998</v>
      </c>
      <c r="E329" s="5">
        <v>3.6716000000000006</v>
      </c>
      <c r="F329" s="5">
        <v>2.3513999999999999</v>
      </c>
      <c r="G329" s="5">
        <v>2.2589000000000006</v>
      </c>
      <c r="H329" s="5">
        <v>3.5560999999999998</v>
      </c>
      <c r="I329" s="5">
        <v>4.3644000000000007</v>
      </c>
    </row>
    <row r="330" spans="1:9" ht="15.75" thickBot="1" x14ac:dyDescent="0.3">
      <c r="A330" s="4">
        <v>36355</v>
      </c>
      <c r="B330" s="5">
        <v>3.5558999999999998</v>
      </c>
      <c r="C330" s="5">
        <v>3.2147000000000001</v>
      </c>
      <c r="D330" s="5">
        <v>3.8081</v>
      </c>
      <c r="E330" s="5">
        <v>4.0026000000000002</v>
      </c>
      <c r="F330" s="5">
        <v>3.6968000000000001</v>
      </c>
      <c r="G330" s="5">
        <v>3.3477000000000001</v>
      </c>
      <c r="H330" s="5">
        <v>3.8429999999999995</v>
      </c>
      <c r="I330" s="5">
        <v>3.9340999999999999</v>
      </c>
    </row>
    <row r="331" spans="1:9" ht="15.75" thickBot="1" x14ac:dyDescent="0.3">
      <c r="A331" s="1">
        <v>3724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</row>
    <row r="332" spans="1:9" x14ac:dyDescent="0.25">
      <c r="A332" s="4">
        <v>37241</v>
      </c>
      <c r="B332" s="5">
        <v>2.7307000000000006</v>
      </c>
      <c r="C332" s="5">
        <v>3.3224</v>
      </c>
      <c r="D332" s="5">
        <v>4.0653999999999995</v>
      </c>
      <c r="E332" s="5">
        <v>4.4387999999999996</v>
      </c>
      <c r="F332" s="5">
        <v>4.0298000000000007</v>
      </c>
      <c r="G332" s="5">
        <v>3.8653999999999997</v>
      </c>
      <c r="H332" s="5">
        <v>3.7078000000000007</v>
      </c>
      <c r="I332" s="5">
        <v>3.4086999999999996</v>
      </c>
    </row>
    <row r="333" spans="1:9" x14ac:dyDescent="0.25">
      <c r="A333" s="4">
        <v>37242</v>
      </c>
      <c r="B333" s="5">
        <v>3.1067000000000005</v>
      </c>
      <c r="C333" s="5">
        <v>3.4770000000000003</v>
      </c>
      <c r="D333" s="5">
        <v>4.2720000000000002</v>
      </c>
      <c r="E333" s="5">
        <v>4.5914999999999999</v>
      </c>
      <c r="F333" s="5">
        <v>4.1093999999999999</v>
      </c>
      <c r="G333" s="5">
        <v>3.7587999999999999</v>
      </c>
      <c r="H333" s="5">
        <v>3.8360000000000003</v>
      </c>
      <c r="I333" s="5">
        <v>3.7198000000000007</v>
      </c>
    </row>
    <row r="334" spans="1:9" x14ac:dyDescent="0.25">
      <c r="A334" s="4">
        <v>37243</v>
      </c>
      <c r="B334" s="5">
        <v>2.8600999999999996</v>
      </c>
      <c r="C334" s="5">
        <v>3.3549000000000002</v>
      </c>
      <c r="D334" s="5">
        <v>4.0021000000000004</v>
      </c>
      <c r="E334" s="5">
        <v>4.3359000000000005</v>
      </c>
      <c r="F334" s="5">
        <v>3.9054000000000002</v>
      </c>
      <c r="G334" s="5">
        <v>3.6380000000000003</v>
      </c>
      <c r="H334" s="5">
        <v>3.5135000000000005</v>
      </c>
      <c r="I334" s="5">
        <v>3.3722000000000003</v>
      </c>
    </row>
    <row r="335" spans="1:9" x14ac:dyDescent="0.25">
      <c r="A335" s="4">
        <v>37244</v>
      </c>
      <c r="B335" s="5">
        <v>2.0550000000000002</v>
      </c>
      <c r="C335" s="5">
        <v>3.1214999999999997</v>
      </c>
      <c r="D335" s="5">
        <v>3.9710999999999999</v>
      </c>
      <c r="E335" s="5">
        <v>4.4751999999999992</v>
      </c>
      <c r="F335" s="5">
        <v>4.0937000000000001</v>
      </c>
      <c r="G335" s="5">
        <v>4.1623000000000001</v>
      </c>
      <c r="H335" s="5">
        <v>3.6528</v>
      </c>
      <c r="I335" s="5">
        <v>2.9754</v>
      </c>
    </row>
    <row r="336" spans="1:9" ht="15.75" thickBot="1" x14ac:dyDescent="0.3">
      <c r="A336" s="4">
        <v>37245</v>
      </c>
      <c r="B336" s="5">
        <v>2.6839</v>
      </c>
      <c r="C336" s="5">
        <v>3.1751</v>
      </c>
      <c r="D336" s="5">
        <v>4.0056000000000003</v>
      </c>
      <c r="E336" s="5">
        <v>4.4626000000000001</v>
      </c>
      <c r="F336" s="5">
        <v>4.1037999999999997</v>
      </c>
      <c r="G336" s="5">
        <v>3.9265999999999996</v>
      </c>
      <c r="H336" s="5">
        <v>3.7961999999999994</v>
      </c>
      <c r="I336" s="5">
        <v>3.4540000000000006</v>
      </c>
    </row>
    <row r="337" spans="1:9" ht="15.75" thickBot="1" x14ac:dyDescent="0.3">
      <c r="A337" s="1">
        <v>3726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</row>
    <row r="338" spans="1:9" x14ac:dyDescent="0.25">
      <c r="A338" s="4">
        <v>37261</v>
      </c>
      <c r="B338" s="5">
        <v>2.7176999999999998</v>
      </c>
      <c r="C338" s="5">
        <v>3.9168000000000003</v>
      </c>
      <c r="D338" s="5">
        <v>4.5710999999999995</v>
      </c>
      <c r="E338" s="5">
        <v>4.5449000000000002</v>
      </c>
      <c r="F338" s="5">
        <v>4.2810999999999995</v>
      </c>
      <c r="G338" s="5">
        <v>4.2261000000000006</v>
      </c>
      <c r="H338" s="5">
        <v>3.6539000000000001</v>
      </c>
      <c r="I338" s="5">
        <v>2.7752999999999997</v>
      </c>
    </row>
    <row r="339" spans="1:9" x14ac:dyDescent="0.25">
      <c r="A339" s="4">
        <v>37262</v>
      </c>
      <c r="B339" s="5">
        <v>3.0485000000000002</v>
      </c>
      <c r="C339" s="5">
        <v>3.8527000000000005</v>
      </c>
      <c r="D339" s="5">
        <v>4.3423999999999996</v>
      </c>
      <c r="E339" s="5">
        <v>4.3565000000000005</v>
      </c>
      <c r="F339" s="5">
        <v>3.7628999999999992</v>
      </c>
      <c r="G339" s="5">
        <v>3.9401000000000002</v>
      </c>
      <c r="H339" s="5">
        <v>3.9466999999999999</v>
      </c>
      <c r="I339" s="5">
        <v>3.6671999999999998</v>
      </c>
    </row>
    <row r="340" spans="1:9" x14ac:dyDescent="0.25">
      <c r="A340" s="4">
        <v>37263</v>
      </c>
      <c r="B340" s="5">
        <v>2.9344999999999999</v>
      </c>
      <c r="C340" s="5">
        <v>3.9415000000000004</v>
      </c>
      <c r="D340" s="5">
        <v>4.4370000000000003</v>
      </c>
      <c r="E340" s="5">
        <v>4.2670000000000003</v>
      </c>
      <c r="F340" s="5">
        <v>4.0701999999999998</v>
      </c>
      <c r="G340" s="5">
        <v>4.0010000000000003</v>
      </c>
      <c r="H340" s="5">
        <v>3.5638000000000001</v>
      </c>
      <c r="I340" s="5">
        <v>2.8063999999999996</v>
      </c>
    </row>
    <row r="341" spans="1:9" x14ac:dyDescent="0.25">
      <c r="A341" s="4">
        <v>37264</v>
      </c>
      <c r="B341" s="5">
        <v>2.2423000000000002</v>
      </c>
      <c r="C341" s="5">
        <v>3.9975000000000005</v>
      </c>
      <c r="D341" s="5">
        <v>5.0764999999999993</v>
      </c>
      <c r="E341" s="5">
        <v>5.1588000000000003</v>
      </c>
      <c r="F341" s="5">
        <v>5.2200000000000006</v>
      </c>
      <c r="G341" s="5">
        <v>4.789200000000001</v>
      </c>
      <c r="H341" s="5">
        <v>3.4711999999999996</v>
      </c>
      <c r="I341" s="5">
        <v>1.7405000000000002</v>
      </c>
    </row>
    <row r="342" spans="1:9" ht="15.75" thickBot="1" x14ac:dyDescent="0.3">
      <c r="A342" s="4">
        <v>37265</v>
      </c>
      <c r="B342" s="5">
        <v>2.552</v>
      </c>
      <c r="C342" s="5">
        <v>3.7973999999999997</v>
      </c>
      <c r="D342" s="5">
        <v>4.4274000000000004</v>
      </c>
      <c r="E342" s="5">
        <v>4.4929000000000006</v>
      </c>
      <c r="F342" s="5">
        <v>4.1734</v>
      </c>
      <c r="G342" s="5">
        <v>4.2523999999999997</v>
      </c>
      <c r="H342" s="5">
        <v>3.6815000000000007</v>
      </c>
      <c r="I342" s="5">
        <v>2.8645999999999994</v>
      </c>
    </row>
    <row r="343" spans="1:9" ht="15.75" thickBot="1" x14ac:dyDescent="0.3">
      <c r="A343" s="1">
        <v>3825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</row>
    <row r="344" spans="1:9" x14ac:dyDescent="0.25">
      <c r="A344" s="4">
        <v>38251</v>
      </c>
      <c r="B344" s="5">
        <v>2.4246999999999996</v>
      </c>
      <c r="C344" s="5">
        <v>3.4538000000000002</v>
      </c>
      <c r="D344" s="5">
        <v>4.2508999999999997</v>
      </c>
      <c r="E344" s="5">
        <v>4.5626999999999995</v>
      </c>
      <c r="F344" s="5">
        <v>3.9988000000000001</v>
      </c>
      <c r="G344" s="5">
        <v>4.1840000000000002</v>
      </c>
      <c r="H344" s="5">
        <v>3.9361999999999999</v>
      </c>
      <c r="I344" s="5">
        <v>3.3661999999999996</v>
      </c>
    </row>
    <row r="345" spans="1:9" x14ac:dyDescent="0.25">
      <c r="A345" s="4">
        <v>38252</v>
      </c>
      <c r="B345" s="5">
        <v>2.8683999999999998</v>
      </c>
      <c r="C345" s="5">
        <v>3.4559000000000002</v>
      </c>
      <c r="D345" s="5">
        <v>4.2785000000000002</v>
      </c>
      <c r="E345" s="5">
        <v>4.5478000000000005</v>
      </c>
      <c r="F345" s="5">
        <v>3.9946999999999995</v>
      </c>
      <c r="G345" s="5">
        <v>3.9930000000000003</v>
      </c>
      <c r="H345" s="5">
        <v>4.0618999999999996</v>
      </c>
      <c r="I345" s="5">
        <v>3.7156000000000002</v>
      </c>
    </row>
    <row r="346" spans="1:9" x14ac:dyDescent="0.25">
      <c r="A346" s="4">
        <v>38253</v>
      </c>
      <c r="B346" s="5">
        <v>2.5918999999999999</v>
      </c>
      <c r="C346" s="5">
        <v>3.5113000000000003</v>
      </c>
      <c r="D346" s="5">
        <v>4.1381999999999994</v>
      </c>
      <c r="E346" s="5">
        <v>4.3018999999999998</v>
      </c>
      <c r="F346" s="5">
        <v>3.6463999999999999</v>
      </c>
      <c r="G346" s="5">
        <v>3.8759999999999999</v>
      </c>
      <c r="H346" s="5">
        <v>3.7826000000000004</v>
      </c>
      <c r="I346" s="5">
        <v>3.3908999999999998</v>
      </c>
    </row>
    <row r="347" spans="1:9" x14ac:dyDescent="0.25">
      <c r="A347" s="4">
        <v>38254</v>
      </c>
      <c r="B347" s="5">
        <v>1.5039000000000002</v>
      </c>
      <c r="C347" s="5">
        <v>3.3085000000000004</v>
      </c>
      <c r="D347" s="5">
        <v>4.3396999999999997</v>
      </c>
      <c r="E347" s="5">
        <v>4.9721000000000002</v>
      </c>
      <c r="F347" s="5">
        <v>4.4265999999999996</v>
      </c>
      <c r="G347" s="5">
        <v>4.7312000000000003</v>
      </c>
      <c r="H347" s="5">
        <v>3.8564000000000003</v>
      </c>
      <c r="I347" s="5">
        <v>2.7862000000000005</v>
      </c>
    </row>
    <row r="348" spans="1:9" ht="15.75" thickBot="1" x14ac:dyDescent="0.3">
      <c r="A348" s="4">
        <v>38255</v>
      </c>
      <c r="B348" s="5">
        <v>2.4380999999999999</v>
      </c>
      <c r="C348" s="5">
        <v>3.3871000000000002</v>
      </c>
      <c r="D348" s="5">
        <v>4.2231000000000005</v>
      </c>
      <c r="E348" s="5">
        <v>4.5894999999999992</v>
      </c>
      <c r="F348" s="5">
        <v>4.0718999999999994</v>
      </c>
      <c r="G348" s="5">
        <v>4.2600999999999996</v>
      </c>
      <c r="H348" s="5">
        <v>4.0217999999999998</v>
      </c>
      <c r="I348" s="5">
        <v>3.4396000000000004</v>
      </c>
    </row>
    <row r="349" spans="1:9" ht="15.75" thickBot="1" x14ac:dyDescent="0.3">
      <c r="A349" s="1">
        <v>3826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</row>
    <row r="350" spans="1:9" x14ac:dyDescent="0.25">
      <c r="A350" s="4">
        <v>38261</v>
      </c>
      <c r="B350" s="5">
        <v>2.4935</v>
      </c>
      <c r="C350" s="5">
        <v>3.5029000000000003</v>
      </c>
      <c r="D350" s="5">
        <v>4.2634000000000007</v>
      </c>
      <c r="E350" s="5">
        <v>4.4922000000000004</v>
      </c>
      <c r="F350" s="5">
        <v>4.0476999999999999</v>
      </c>
      <c r="G350" s="5">
        <v>4.2706999999999997</v>
      </c>
      <c r="H350" s="5">
        <v>3.9687000000000001</v>
      </c>
      <c r="I350" s="5">
        <v>3.2653999999999996</v>
      </c>
    </row>
    <row r="351" spans="1:9" x14ac:dyDescent="0.25">
      <c r="A351" s="4">
        <v>38262</v>
      </c>
      <c r="B351" s="5">
        <v>2.9675000000000002</v>
      </c>
      <c r="C351" s="5">
        <v>3.4224000000000001</v>
      </c>
      <c r="D351" s="5">
        <v>4.1298000000000004</v>
      </c>
      <c r="E351" s="5">
        <v>4.3350999999999997</v>
      </c>
      <c r="F351" s="5">
        <v>3.8079999999999998</v>
      </c>
      <c r="G351" s="5">
        <v>4.0203999999999995</v>
      </c>
      <c r="H351" s="5">
        <v>4.1789000000000005</v>
      </c>
      <c r="I351" s="5">
        <v>3.8603000000000001</v>
      </c>
    </row>
    <row r="352" spans="1:9" x14ac:dyDescent="0.25">
      <c r="A352" s="4">
        <v>38263</v>
      </c>
      <c r="B352" s="5">
        <v>2.7238000000000007</v>
      </c>
      <c r="C352" s="5">
        <v>3.6305999999999998</v>
      </c>
      <c r="D352" s="5">
        <v>4.1649000000000003</v>
      </c>
      <c r="E352" s="5">
        <v>4.2124999999999995</v>
      </c>
      <c r="F352" s="5">
        <v>3.7271999999999998</v>
      </c>
      <c r="G352" s="5">
        <v>4.0580000000000007</v>
      </c>
      <c r="H352" s="5">
        <v>3.8853999999999997</v>
      </c>
      <c r="I352" s="5">
        <v>3.3304</v>
      </c>
    </row>
    <row r="353" spans="1:9" x14ac:dyDescent="0.25">
      <c r="A353" s="4">
        <v>38264</v>
      </c>
      <c r="B353" s="5">
        <v>1.7402000000000002</v>
      </c>
      <c r="C353" s="5">
        <v>3.5476000000000001</v>
      </c>
      <c r="D353" s="5">
        <v>4.6282000000000005</v>
      </c>
      <c r="E353" s="5">
        <v>5.1417000000000002</v>
      </c>
      <c r="F353" s="5">
        <v>4.8370000000000006</v>
      </c>
      <c r="G353" s="5">
        <v>4.9339000000000004</v>
      </c>
      <c r="H353" s="5">
        <v>3.8619000000000008</v>
      </c>
      <c r="I353" s="5">
        <v>2.5089000000000001</v>
      </c>
    </row>
    <row r="354" spans="1:9" ht="15.75" thickBot="1" x14ac:dyDescent="0.3">
      <c r="A354" s="4">
        <v>38265</v>
      </c>
      <c r="B354" s="5">
        <v>2.4471000000000003</v>
      </c>
      <c r="C354" s="5">
        <v>3.4303000000000003</v>
      </c>
      <c r="D354" s="5">
        <v>4.1978</v>
      </c>
      <c r="E354" s="5">
        <v>4.4603000000000002</v>
      </c>
      <c r="F354" s="5">
        <v>4.0206</v>
      </c>
      <c r="G354" s="5">
        <v>4.3042999999999996</v>
      </c>
      <c r="H354" s="5">
        <v>4.0278</v>
      </c>
      <c r="I354" s="5">
        <v>3.3318999999999996</v>
      </c>
    </row>
    <row r="355" spans="1:9" ht="15.75" thickBot="1" x14ac:dyDescent="0.3">
      <c r="A355" s="1">
        <v>3924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</row>
    <row r="356" spans="1:9" x14ac:dyDescent="0.25">
      <c r="A356" s="4">
        <v>39241</v>
      </c>
      <c r="B356" s="5">
        <v>3.0362999999999998</v>
      </c>
      <c r="C356" s="5">
        <v>3.0444999999999998</v>
      </c>
      <c r="D356" s="5">
        <v>3.7883999999999998</v>
      </c>
      <c r="E356" s="5">
        <v>4.1065000000000005</v>
      </c>
      <c r="F356" s="5">
        <v>4.0561999999999996</v>
      </c>
      <c r="G356" s="5">
        <v>3.9209999999999998</v>
      </c>
      <c r="H356" s="5">
        <v>3.9032</v>
      </c>
      <c r="I356" s="5">
        <v>3.5040000000000004</v>
      </c>
    </row>
    <row r="357" spans="1:9" x14ac:dyDescent="0.25">
      <c r="A357" s="4">
        <v>39242</v>
      </c>
      <c r="B357" s="5">
        <v>3.4314</v>
      </c>
      <c r="C357" s="5">
        <v>3.1910000000000003</v>
      </c>
      <c r="D357" s="5">
        <v>4.0122999999999998</v>
      </c>
      <c r="E357" s="5">
        <v>4.2881999999999998</v>
      </c>
      <c r="F357" s="5">
        <v>4.1989000000000001</v>
      </c>
      <c r="G357" s="5">
        <v>3.9092000000000002</v>
      </c>
      <c r="H357" s="5">
        <v>4.0669000000000004</v>
      </c>
      <c r="I357" s="5">
        <v>3.7843999999999998</v>
      </c>
    </row>
    <row r="358" spans="1:9" x14ac:dyDescent="0.25">
      <c r="A358" s="4">
        <v>39243</v>
      </c>
      <c r="B358" s="5">
        <v>3.1659000000000002</v>
      </c>
      <c r="C358" s="5">
        <v>3.1664000000000003</v>
      </c>
      <c r="D358" s="5">
        <v>3.7723999999999998</v>
      </c>
      <c r="E358" s="5">
        <v>4.0433000000000003</v>
      </c>
      <c r="F358" s="5">
        <v>3.9823999999999997</v>
      </c>
      <c r="G358" s="5">
        <v>3.8174999999999999</v>
      </c>
      <c r="H358" s="5">
        <v>3.7713000000000001</v>
      </c>
      <c r="I358" s="5">
        <v>3.5165000000000002</v>
      </c>
    </row>
    <row r="359" spans="1:9" x14ac:dyDescent="0.25">
      <c r="A359" s="4">
        <v>39244</v>
      </c>
      <c r="B359" s="5">
        <v>2.4372999999999996</v>
      </c>
      <c r="C359" s="5">
        <v>2.8334000000000006</v>
      </c>
      <c r="D359" s="5">
        <v>3.6793999999999993</v>
      </c>
      <c r="E359" s="5">
        <v>4.0978999999999992</v>
      </c>
      <c r="F359" s="5">
        <v>4.0918999999999999</v>
      </c>
      <c r="G359" s="5">
        <v>4.0905000000000005</v>
      </c>
      <c r="H359" s="5">
        <v>3.8275999999999994</v>
      </c>
      <c r="I359" s="5">
        <v>3.1377999999999995</v>
      </c>
    </row>
    <row r="360" spans="1:9" ht="15.75" thickBot="1" x14ac:dyDescent="0.3">
      <c r="A360" s="4">
        <v>39245</v>
      </c>
      <c r="B360" s="5">
        <v>3.1241000000000003</v>
      </c>
      <c r="C360" s="5">
        <v>2.9245000000000001</v>
      </c>
      <c r="D360" s="5">
        <v>3.7646999999999999</v>
      </c>
      <c r="E360" s="5">
        <v>4.1133000000000006</v>
      </c>
      <c r="F360" s="5">
        <v>4.1558000000000002</v>
      </c>
      <c r="G360" s="5">
        <v>3.9927999999999999</v>
      </c>
      <c r="H360" s="5">
        <v>4.0749000000000004</v>
      </c>
      <c r="I360" s="5">
        <v>3.6160000000000001</v>
      </c>
    </row>
    <row r="361" spans="1:9" ht="15.75" thickBot="1" x14ac:dyDescent="0.3">
      <c r="A361" s="1">
        <v>3925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</row>
    <row r="362" spans="1:9" x14ac:dyDescent="0.25">
      <c r="A362" s="4">
        <v>39251</v>
      </c>
      <c r="B362" s="5">
        <v>2.8511000000000002</v>
      </c>
      <c r="C362" s="5">
        <v>3.0062000000000002</v>
      </c>
      <c r="D362" s="5">
        <v>3.9928000000000003</v>
      </c>
      <c r="E362" s="5">
        <v>4.3467000000000002</v>
      </c>
      <c r="F362" s="5">
        <v>4.1519000000000004</v>
      </c>
      <c r="G362" s="5">
        <v>4.2018000000000004</v>
      </c>
      <c r="H362" s="5">
        <v>4.2768999999999995</v>
      </c>
      <c r="I362" s="5">
        <v>3.6847999999999996</v>
      </c>
    </row>
    <row r="363" spans="1:9" x14ac:dyDescent="0.25">
      <c r="A363" s="4">
        <v>39252</v>
      </c>
      <c r="B363" s="5">
        <v>3.3487</v>
      </c>
      <c r="C363" s="5">
        <v>2.9719000000000002</v>
      </c>
      <c r="D363" s="5">
        <v>3.9817999999999998</v>
      </c>
      <c r="E363" s="5">
        <v>4.2751000000000001</v>
      </c>
      <c r="F363" s="5">
        <v>4.1563999999999997</v>
      </c>
      <c r="G363" s="5">
        <v>3.9592000000000005</v>
      </c>
      <c r="H363" s="5">
        <v>4.3429999999999991</v>
      </c>
      <c r="I363" s="5">
        <v>3.9575999999999998</v>
      </c>
    </row>
    <row r="364" spans="1:9" x14ac:dyDescent="0.25">
      <c r="A364" s="4">
        <v>39253</v>
      </c>
      <c r="B364" s="5">
        <v>2.9297000000000004</v>
      </c>
      <c r="C364" s="5">
        <v>3.0665999999999993</v>
      </c>
      <c r="D364" s="5">
        <v>3.8427000000000007</v>
      </c>
      <c r="E364" s="5">
        <v>4.0702999999999996</v>
      </c>
      <c r="F364" s="5">
        <v>3.8015000000000003</v>
      </c>
      <c r="G364" s="5">
        <v>3.9479999999999995</v>
      </c>
      <c r="H364" s="5">
        <v>4.0980000000000008</v>
      </c>
      <c r="I364" s="5">
        <v>3.6742999999999997</v>
      </c>
    </row>
    <row r="365" spans="1:9" x14ac:dyDescent="0.25">
      <c r="A365" s="4">
        <v>39254</v>
      </c>
      <c r="B365" s="5">
        <v>1.9373</v>
      </c>
      <c r="C365" s="5">
        <v>2.7675000000000001</v>
      </c>
      <c r="D365" s="5">
        <v>4.0198</v>
      </c>
      <c r="E365" s="5">
        <v>4.6761999999999997</v>
      </c>
      <c r="F365" s="5">
        <v>4.5008999999999997</v>
      </c>
      <c r="G365" s="5">
        <v>4.6620999999999997</v>
      </c>
      <c r="H365" s="5">
        <v>4.2315999999999994</v>
      </c>
      <c r="I365" s="5">
        <v>3.1678000000000006</v>
      </c>
    </row>
    <row r="366" spans="1:9" ht="15.75" thickBot="1" x14ac:dyDescent="0.3">
      <c r="A366" s="4">
        <v>39255</v>
      </c>
      <c r="B366" s="5">
        <v>2.8655999999999997</v>
      </c>
      <c r="C366" s="5">
        <v>2.8208000000000002</v>
      </c>
      <c r="D366" s="5">
        <v>3.8742999999999999</v>
      </c>
      <c r="E366" s="5">
        <v>4.274</v>
      </c>
      <c r="F366" s="5">
        <v>4.1601999999999997</v>
      </c>
      <c r="G366" s="5">
        <v>4.1680000000000001</v>
      </c>
      <c r="H366" s="5">
        <v>4.3023999999999996</v>
      </c>
      <c r="I366" s="5">
        <v>3.6983000000000001</v>
      </c>
    </row>
    <row r="367" spans="1:9" ht="15.75" thickBot="1" x14ac:dyDescent="0.3">
      <c r="A367" s="1">
        <v>4023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</row>
    <row r="368" spans="1:9" x14ac:dyDescent="0.25">
      <c r="A368" s="4">
        <v>40231</v>
      </c>
      <c r="B368" s="5">
        <v>3.3426000000000005</v>
      </c>
      <c r="C368" s="5">
        <v>3.3717000000000001</v>
      </c>
      <c r="D368" s="5">
        <v>3.2692999999999999</v>
      </c>
      <c r="E368" s="5">
        <v>3.2600999999999996</v>
      </c>
      <c r="F368" s="5">
        <v>3.5943999999999998</v>
      </c>
      <c r="G368" s="5">
        <v>3.6436000000000002</v>
      </c>
      <c r="H368" s="5">
        <v>3.3983000000000008</v>
      </c>
      <c r="I368" s="5">
        <v>3.1290000000000004</v>
      </c>
    </row>
    <row r="369" spans="1:9" x14ac:dyDescent="0.25">
      <c r="A369" s="4">
        <v>40232</v>
      </c>
      <c r="B369" s="5">
        <v>3.3326000000000002</v>
      </c>
      <c r="C369" s="5">
        <v>3.4633000000000003</v>
      </c>
      <c r="D369" s="5">
        <v>3.6295999999999999</v>
      </c>
      <c r="E369" s="5">
        <v>3.8216000000000001</v>
      </c>
      <c r="F369" s="5">
        <v>4.0207999999999995</v>
      </c>
      <c r="G369" s="5">
        <v>3.8555000000000001</v>
      </c>
      <c r="H369" s="5">
        <v>3.4780999999999995</v>
      </c>
      <c r="I369" s="5">
        <v>3.1380999999999997</v>
      </c>
    </row>
    <row r="370" spans="1:9" x14ac:dyDescent="0.25">
      <c r="A370" s="4">
        <v>40233</v>
      </c>
      <c r="B370" s="5">
        <v>3.3898999999999999</v>
      </c>
      <c r="C370" s="5">
        <v>3.4173000000000004</v>
      </c>
      <c r="D370" s="5">
        <v>3.3162000000000003</v>
      </c>
      <c r="E370" s="5">
        <v>3.2766000000000002</v>
      </c>
      <c r="F370" s="5">
        <v>3.5801999999999996</v>
      </c>
      <c r="G370" s="5">
        <v>3.6061000000000001</v>
      </c>
      <c r="H370" s="5">
        <v>3.3619000000000003</v>
      </c>
      <c r="I370" s="5">
        <v>3.1455000000000002</v>
      </c>
    </row>
    <row r="371" spans="1:9" x14ac:dyDescent="0.25">
      <c r="A371" s="4">
        <v>40234</v>
      </c>
      <c r="B371" s="5">
        <v>3.2744999999999997</v>
      </c>
      <c r="C371" s="5">
        <v>3.2776000000000001</v>
      </c>
      <c r="D371" s="5">
        <v>3.0759999999999996</v>
      </c>
      <c r="E371" s="5">
        <v>2.8591000000000002</v>
      </c>
      <c r="F371" s="5">
        <v>3.2417999999999996</v>
      </c>
      <c r="G371" s="5">
        <v>3.4610000000000003</v>
      </c>
      <c r="H371" s="5">
        <v>3.3624000000000001</v>
      </c>
      <c r="I371" s="5">
        <v>3.0845000000000007</v>
      </c>
    </row>
    <row r="372" spans="1:9" ht="15.75" thickBot="1" x14ac:dyDescent="0.3">
      <c r="A372" s="4">
        <v>40235</v>
      </c>
      <c r="B372" s="5">
        <v>3.4615999999999998</v>
      </c>
      <c r="C372" s="5">
        <v>3.3607</v>
      </c>
      <c r="D372" s="5">
        <v>3.1783000000000001</v>
      </c>
      <c r="E372" s="5">
        <v>3.2479</v>
      </c>
      <c r="F372" s="5">
        <v>3.6671</v>
      </c>
      <c r="G372" s="5">
        <v>3.7833000000000001</v>
      </c>
      <c r="H372" s="5">
        <v>3.5965999999999996</v>
      </c>
      <c r="I372" s="5">
        <v>3.3320999999999996</v>
      </c>
    </row>
    <row r="373" spans="1:9" ht="15.75" thickBot="1" x14ac:dyDescent="0.3">
      <c r="A373" s="1">
        <v>4025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</row>
    <row r="374" spans="1:9" x14ac:dyDescent="0.25">
      <c r="A374" s="4">
        <v>40251</v>
      </c>
      <c r="B374" s="5">
        <v>3.2646000000000002</v>
      </c>
      <c r="C374" s="5">
        <v>2.2642000000000002</v>
      </c>
      <c r="D374" s="5">
        <v>3.2220000000000004</v>
      </c>
      <c r="E374" s="5">
        <v>3.7592999999999996</v>
      </c>
      <c r="F374" s="5">
        <v>3.9474</v>
      </c>
      <c r="G374" s="5">
        <v>3.5958000000000001</v>
      </c>
      <c r="H374" s="5">
        <v>4.0916999999999994</v>
      </c>
      <c r="I374" s="5">
        <v>3.8603000000000001</v>
      </c>
    </row>
    <row r="375" spans="1:9" x14ac:dyDescent="0.25">
      <c r="A375" s="4">
        <v>40252</v>
      </c>
      <c r="B375" s="5">
        <v>3.5635999999999997</v>
      </c>
      <c r="C375" s="5">
        <v>2.3827000000000003</v>
      </c>
      <c r="D375" s="5">
        <v>3.4497000000000004</v>
      </c>
      <c r="E375" s="5">
        <v>3.9918999999999998</v>
      </c>
      <c r="F375" s="5">
        <v>4.202</v>
      </c>
      <c r="G375" s="5">
        <v>3.6617999999999999</v>
      </c>
      <c r="H375" s="5">
        <v>4.2635000000000005</v>
      </c>
      <c r="I375" s="5">
        <v>4.0884999999999998</v>
      </c>
    </row>
    <row r="376" spans="1:9" x14ac:dyDescent="0.25">
      <c r="A376" s="4">
        <v>40253</v>
      </c>
      <c r="B376" s="5">
        <v>3.2480000000000002</v>
      </c>
      <c r="C376" s="5">
        <v>2.4039000000000001</v>
      </c>
      <c r="D376" s="5">
        <v>3.1702999999999997</v>
      </c>
      <c r="E376" s="5">
        <v>3.5513000000000003</v>
      </c>
      <c r="F376" s="5">
        <v>3.6367000000000003</v>
      </c>
      <c r="G376" s="5">
        <v>3.4670000000000001</v>
      </c>
      <c r="H376" s="5">
        <v>3.9938000000000002</v>
      </c>
      <c r="I376" s="5">
        <v>3.8068999999999997</v>
      </c>
    </row>
    <row r="377" spans="1:9" x14ac:dyDescent="0.25">
      <c r="A377" s="4">
        <v>40254</v>
      </c>
      <c r="B377" s="5">
        <v>2.9697000000000005</v>
      </c>
      <c r="C377" s="5">
        <v>2.0244</v>
      </c>
      <c r="D377" s="5">
        <v>3.0946000000000002</v>
      </c>
      <c r="E377" s="5">
        <v>3.7983999999999991</v>
      </c>
      <c r="F377" s="5">
        <v>4.0770000000000008</v>
      </c>
      <c r="G377" s="5">
        <v>3.7577000000000007</v>
      </c>
      <c r="H377" s="5">
        <v>4.0774000000000008</v>
      </c>
      <c r="I377" s="5">
        <v>3.6999</v>
      </c>
    </row>
    <row r="378" spans="1:9" x14ac:dyDescent="0.25">
      <c r="A378" s="4">
        <v>40255</v>
      </c>
      <c r="B378" s="5">
        <v>3.2933000000000003</v>
      </c>
      <c r="C378" s="5">
        <v>2.1222999999999996</v>
      </c>
      <c r="D378" s="5">
        <v>3.1321000000000003</v>
      </c>
      <c r="E378" s="5">
        <v>3.7438000000000002</v>
      </c>
      <c r="F378" s="5">
        <v>4.0640000000000001</v>
      </c>
      <c r="G378" s="5">
        <v>3.7129000000000003</v>
      </c>
      <c r="H378" s="5">
        <v>4.2389000000000001</v>
      </c>
      <c r="I378" s="5">
        <v>3.9346000000000005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34"/>
  <sheetViews>
    <sheetView topLeftCell="A7" workbookViewId="0">
      <selection activeCell="B15" sqref="B15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17" t="s">
        <v>124</v>
      </c>
      <c r="B1" s="17" t="s">
        <v>125</v>
      </c>
      <c r="C1" s="17" t="s">
        <v>23</v>
      </c>
      <c r="D1" s="17" t="s">
        <v>24</v>
      </c>
    </row>
    <row r="2" spans="1:4" x14ac:dyDescent="0.25">
      <c r="A2" t="s">
        <v>67</v>
      </c>
      <c r="C2" s="18">
        <v>30</v>
      </c>
      <c r="D2" s="18">
        <v>30</v>
      </c>
    </row>
    <row r="3" spans="1:4" x14ac:dyDescent="0.25">
      <c r="A3" t="s">
        <v>66</v>
      </c>
      <c r="C3" s="18">
        <v>31.00001</v>
      </c>
      <c r="D3" s="18">
        <v>31.00001</v>
      </c>
    </row>
    <row r="4" spans="1:4" x14ac:dyDescent="0.25">
      <c r="A4" t="s">
        <v>22</v>
      </c>
      <c r="B4" t="s">
        <v>26</v>
      </c>
      <c r="C4" s="18">
        <v>31.194005000000001</v>
      </c>
      <c r="D4" s="18">
        <v>29.874503000000001</v>
      </c>
    </row>
    <row r="5" spans="1:4" x14ac:dyDescent="0.25">
      <c r="A5" t="s">
        <v>43</v>
      </c>
      <c r="B5" t="s">
        <v>101</v>
      </c>
      <c r="C5" s="18">
        <v>36.022300000000001</v>
      </c>
      <c r="D5" s="18">
        <v>32.802900000000001</v>
      </c>
    </row>
    <row r="6" spans="1:4" x14ac:dyDescent="0.25">
      <c r="A6" t="s">
        <v>39</v>
      </c>
      <c r="B6" t="s">
        <v>40</v>
      </c>
      <c r="C6" s="18">
        <v>36.542700000000004</v>
      </c>
      <c r="D6" s="18">
        <v>35.337400000000002</v>
      </c>
    </row>
    <row r="7" spans="1:4" x14ac:dyDescent="0.25">
      <c r="A7" t="s">
        <v>98</v>
      </c>
      <c r="B7" t="s">
        <v>104</v>
      </c>
      <c r="C7" s="18">
        <v>33.689799999999998</v>
      </c>
      <c r="D7" s="18">
        <v>33.6858</v>
      </c>
    </row>
    <row r="8" spans="1:4" x14ac:dyDescent="0.25">
      <c r="A8" t="s">
        <v>34</v>
      </c>
      <c r="B8" t="s">
        <v>35</v>
      </c>
      <c r="C8" s="18">
        <v>34.858744999999999</v>
      </c>
      <c r="D8" s="18">
        <v>35.861896000000002</v>
      </c>
    </row>
    <row r="9" spans="1:4" x14ac:dyDescent="0.25">
      <c r="A9" t="s">
        <v>137</v>
      </c>
      <c r="B9" t="s">
        <v>138</v>
      </c>
      <c r="C9" s="18">
        <v>37.942000999999998</v>
      </c>
      <c r="D9" s="18">
        <v>23.637744999999999</v>
      </c>
    </row>
    <row r="10" spans="1:4" x14ac:dyDescent="0.25">
      <c r="A10" t="s">
        <v>44</v>
      </c>
      <c r="B10" t="s">
        <v>45</v>
      </c>
      <c r="C10" s="18">
        <v>36.884399999999999</v>
      </c>
      <c r="D10" s="18">
        <v>30.702300000000001</v>
      </c>
    </row>
    <row r="11" spans="1:4" x14ac:dyDescent="0.25">
      <c r="A11" t="s">
        <v>32</v>
      </c>
      <c r="B11" t="s">
        <v>33</v>
      </c>
      <c r="C11" s="18">
        <v>34.116999999999997</v>
      </c>
      <c r="D11" s="18">
        <v>35.646999999999998</v>
      </c>
    </row>
    <row r="12" spans="1:4" x14ac:dyDescent="0.25">
      <c r="A12" t="s">
        <v>29</v>
      </c>
      <c r="B12" t="s">
        <v>54</v>
      </c>
      <c r="C12" s="18">
        <v>32.503433000000001</v>
      </c>
      <c r="D12" s="18">
        <v>34.888131999999999</v>
      </c>
    </row>
    <row r="13" spans="1:4" x14ac:dyDescent="0.25">
      <c r="A13" t="s">
        <v>99</v>
      </c>
      <c r="B13" t="s">
        <v>100</v>
      </c>
      <c r="C13" s="18">
        <v>36.193945999999997</v>
      </c>
      <c r="D13" s="18">
        <v>30.404160999999998</v>
      </c>
    </row>
    <row r="14" spans="1:4" x14ac:dyDescent="0.25">
      <c r="A14" t="s">
        <v>111</v>
      </c>
      <c r="B14" t="s">
        <v>112</v>
      </c>
      <c r="C14" s="18">
        <v>39.608899999999998</v>
      </c>
      <c r="D14" s="18">
        <v>19.923249999999999</v>
      </c>
    </row>
    <row r="15" spans="1:4" x14ac:dyDescent="0.25">
      <c r="A15" t="s">
        <v>139</v>
      </c>
      <c r="B15" t="s">
        <v>140</v>
      </c>
      <c r="C15" s="18">
        <v>37.477935000000002</v>
      </c>
      <c r="D15" s="18">
        <v>23.481248999999998</v>
      </c>
    </row>
    <row r="16" spans="1:4" x14ac:dyDescent="0.25">
      <c r="A16" t="s">
        <v>27</v>
      </c>
      <c r="B16" t="s">
        <v>28</v>
      </c>
      <c r="C16" s="18">
        <v>31.504200000000001</v>
      </c>
      <c r="D16" s="18">
        <v>34.464399999999998</v>
      </c>
    </row>
    <row r="17" spans="1:4" x14ac:dyDescent="0.25">
      <c r="A17" t="s">
        <v>57</v>
      </c>
      <c r="B17" t="s">
        <v>58</v>
      </c>
      <c r="C17" s="18">
        <v>35.343336999999998</v>
      </c>
      <c r="D17" s="18">
        <v>25.136071999999999</v>
      </c>
    </row>
    <row r="18" spans="1:4" x14ac:dyDescent="0.25">
      <c r="A18" t="s">
        <v>105</v>
      </c>
      <c r="B18" t="s">
        <v>106</v>
      </c>
      <c r="C18" s="18">
        <v>35.427390000000003</v>
      </c>
      <c r="D18" s="18">
        <v>27.155329999999999</v>
      </c>
    </row>
    <row r="19" spans="1:4" x14ac:dyDescent="0.25">
      <c r="A19" t="s">
        <v>48</v>
      </c>
      <c r="B19" t="s">
        <v>49</v>
      </c>
      <c r="C19" s="18">
        <v>36.683709999999998</v>
      </c>
      <c r="D19" s="18">
        <v>27.376428000000001</v>
      </c>
    </row>
    <row r="20" spans="1:4" x14ac:dyDescent="0.25">
      <c r="A20" t="s">
        <v>55</v>
      </c>
      <c r="B20" t="s">
        <v>56</v>
      </c>
      <c r="C20" s="18">
        <v>35.012878000000001</v>
      </c>
      <c r="D20" s="18">
        <v>24.760081</v>
      </c>
    </row>
    <row r="21" spans="1:4" x14ac:dyDescent="0.25">
      <c r="A21" t="s">
        <v>102</v>
      </c>
      <c r="B21" t="s">
        <v>103</v>
      </c>
      <c r="C21" s="18">
        <v>36.221699999999998</v>
      </c>
      <c r="D21" s="18">
        <v>23.058499999999999</v>
      </c>
    </row>
    <row r="22" spans="1:4" x14ac:dyDescent="0.25">
      <c r="A22" t="s">
        <v>107</v>
      </c>
      <c r="B22" t="s">
        <v>108</v>
      </c>
      <c r="C22" s="18">
        <v>36.816800000000001</v>
      </c>
      <c r="D22" s="18">
        <v>21.704499999999999</v>
      </c>
    </row>
    <row r="23" spans="1:4" x14ac:dyDescent="0.25">
      <c r="A23" t="s">
        <v>52</v>
      </c>
      <c r="B23" t="s">
        <v>53</v>
      </c>
      <c r="C23" s="18">
        <v>34.754114000000001</v>
      </c>
      <c r="D23" s="18">
        <v>32.410603999999999</v>
      </c>
    </row>
    <row r="24" spans="1:4" x14ac:dyDescent="0.25">
      <c r="A24" t="s">
        <v>46</v>
      </c>
      <c r="B24" t="s">
        <v>47</v>
      </c>
      <c r="C24" s="18">
        <v>36.263606000000003</v>
      </c>
      <c r="D24" s="18">
        <v>29.308129999999998</v>
      </c>
    </row>
    <row r="25" spans="1:4" x14ac:dyDescent="0.25">
      <c r="A25" t="s">
        <v>41</v>
      </c>
      <c r="B25" t="s">
        <v>42</v>
      </c>
      <c r="C25" s="18">
        <v>36.738824000000001</v>
      </c>
      <c r="D25" s="18">
        <v>34.542045000000002</v>
      </c>
    </row>
    <row r="26" spans="1:4" x14ac:dyDescent="0.25">
      <c r="A26" t="s">
        <v>117</v>
      </c>
      <c r="B26" t="s">
        <v>118</v>
      </c>
      <c r="C26" s="18">
        <v>41.779696000000001</v>
      </c>
      <c r="D26" s="18">
        <v>12.248161</v>
      </c>
    </row>
    <row r="27" spans="1:4" x14ac:dyDescent="0.25">
      <c r="A27" t="s">
        <v>115</v>
      </c>
      <c r="B27" t="s">
        <v>116</v>
      </c>
      <c r="C27" s="18">
        <v>40.821599999999997</v>
      </c>
      <c r="D27" s="18">
        <v>14.115399999999999</v>
      </c>
    </row>
    <row r="28" spans="1:4" x14ac:dyDescent="0.25">
      <c r="A28" t="s">
        <v>113</v>
      </c>
      <c r="B28" t="s">
        <v>114</v>
      </c>
      <c r="C28" s="18">
        <v>38.109425000000002</v>
      </c>
      <c r="D28" s="18">
        <v>15.634658</v>
      </c>
    </row>
    <row r="29" spans="1:4" x14ac:dyDescent="0.25">
      <c r="A29" t="s">
        <v>50</v>
      </c>
      <c r="B29" t="s">
        <v>51</v>
      </c>
      <c r="C29" s="18">
        <v>36.444963999999999</v>
      </c>
      <c r="D29" s="18">
        <v>28.230091999999999</v>
      </c>
    </row>
    <row r="30" spans="1:4" x14ac:dyDescent="0.25">
      <c r="A30" t="s">
        <v>135</v>
      </c>
      <c r="B30" t="s">
        <v>136</v>
      </c>
      <c r="C30" s="18">
        <v>35.314</v>
      </c>
      <c r="D30" s="18">
        <v>26.311399999999999</v>
      </c>
    </row>
    <row r="31" spans="1:4" x14ac:dyDescent="0.25">
      <c r="A31" t="s">
        <v>37</v>
      </c>
      <c r="B31" t="s">
        <v>38</v>
      </c>
      <c r="C31" s="18">
        <v>36.119233000000001</v>
      </c>
      <c r="D31" s="18">
        <v>35.922154999999997</v>
      </c>
    </row>
    <row r="32" spans="1:4" x14ac:dyDescent="0.25">
      <c r="A32" t="s">
        <v>30</v>
      </c>
      <c r="B32" t="s">
        <v>31</v>
      </c>
      <c r="C32" s="18">
        <v>33.564495000000001</v>
      </c>
      <c r="D32" s="18">
        <v>35.368274999999997</v>
      </c>
    </row>
    <row r="33" spans="1:4" x14ac:dyDescent="0.25">
      <c r="A33" t="s">
        <v>59</v>
      </c>
      <c r="B33" t="s">
        <v>36</v>
      </c>
      <c r="C33" s="18">
        <v>33.276017000000003</v>
      </c>
      <c r="D33" s="18">
        <v>35.195343999999999</v>
      </c>
    </row>
    <row r="34" spans="1:4" x14ac:dyDescent="0.25">
      <c r="A34" t="s">
        <v>110</v>
      </c>
      <c r="B34" t="s">
        <v>109</v>
      </c>
      <c r="C34" s="18">
        <v>37.788296000000003</v>
      </c>
      <c r="D34" s="18">
        <v>20.898833</v>
      </c>
    </row>
  </sheetData>
  <sortState xmlns:xlrd2="http://schemas.microsoft.com/office/spreadsheetml/2017/richdata2" ref="A4:D33">
    <sortCondition ref="A4:A3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2020-03-20T16:24:09Z</dcterms:modified>
</cp:coreProperties>
</file>