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A604DBEB-628F-431A-BBE5-E8E99BA9D2E8}" xr6:coauthVersionLast="45" xr6:coauthVersionMax="45" xr10:uidLastSave="{00000000-0000-0000-0000-000000000000}"/>
  <bookViews>
    <workbookView xWindow="7650" yWindow="3525" windowWidth="19170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D5" i="13" l="1"/>
  <c r="E5" i="13"/>
  <c r="F5" i="13"/>
  <c r="G5" i="13"/>
  <c r="H5" i="13"/>
  <c r="I5" i="13"/>
  <c r="J5" i="13"/>
  <c r="K5" i="13"/>
  <c r="L5" i="13"/>
  <c r="D6" i="13"/>
  <c r="E6" i="13"/>
  <c r="F6" i="13"/>
  <c r="G6" i="13"/>
  <c r="H6" i="13"/>
  <c r="I6" i="13"/>
  <c r="J6" i="13"/>
  <c r="K6" i="13"/>
  <c r="L6" i="13"/>
  <c r="D7" i="13"/>
  <c r="E7" i="13"/>
  <c r="F7" i="13"/>
  <c r="G7" i="13"/>
  <c r="H7" i="13"/>
  <c r="I7" i="13"/>
  <c r="J7" i="13"/>
  <c r="K7" i="13"/>
  <c r="L7" i="13"/>
  <c r="D8" i="13"/>
  <c r="E8" i="13"/>
  <c r="F8" i="13"/>
  <c r="G8" i="13"/>
  <c r="H8" i="13"/>
  <c r="I8" i="13"/>
  <c r="J8" i="13"/>
  <c r="K8" i="13"/>
  <c r="L8" i="13"/>
  <c r="D9" i="13"/>
  <c r="E9" i="13"/>
  <c r="F9" i="13"/>
  <c r="G9" i="13"/>
  <c r="H9" i="13"/>
  <c r="I9" i="13"/>
  <c r="J9" i="13"/>
  <c r="K9" i="13"/>
  <c r="L9" i="13"/>
  <c r="D10" i="13"/>
  <c r="E10" i="13"/>
  <c r="F10" i="13"/>
  <c r="G10" i="13"/>
  <c r="H10" i="13"/>
  <c r="I10" i="13"/>
  <c r="J10" i="13"/>
  <c r="K10" i="13"/>
  <c r="L10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G12" i="13"/>
  <c r="H12" i="13"/>
  <c r="I12" i="13"/>
  <c r="J12" i="13"/>
  <c r="K12" i="13"/>
  <c r="L12" i="13"/>
  <c r="D13" i="13"/>
  <c r="E13" i="13"/>
  <c r="F13" i="13"/>
  <c r="G13" i="13"/>
  <c r="H13" i="13"/>
  <c r="I13" i="13"/>
  <c r="J13" i="13"/>
  <c r="K13" i="13"/>
  <c r="L13" i="13"/>
  <c r="D14" i="13"/>
  <c r="E14" i="13"/>
  <c r="F14" i="13"/>
  <c r="G14" i="13"/>
  <c r="H14" i="13"/>
  <c r="I14" i="13"/>
  <c r="J14" i="13"/>
  <c r="K14" i="13"/>
  <c r="L14" i="13"/>
  <c r="D15" i="13"/>
  <c r="E15" i="13"/>
  <c r="F15" i="13"/>
  <c r="G15" i="13"/>
  <c r="H15" i="13"/>
  <c r="I15" i="13"/>
  <c r="J15" i="13"/>
  <c r="K15" i="13"/>
  <c r="L15" i="13"/>
  <c r="D16" i="13"/>
  <c r="E16" i="13"/>
  <c r="F16" i="13"/>
  <c r="G16" i="13"/>
  <c r="H16" i="13"/>
  <c r="I16" i="13"/>
  <c r="J16" i="13"/>
  <c r="K16" i="13"/>
  <c r="L16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9" i="13"/>
  <c r="E19" i="13"/>
  <c r="F19" i="13"/>
  <c r="G19" i="13"/>
  <c r="H19" i="13"/>
  <c r="I19" i="13"/>
  <c r="J19" i="13"/>
  <c r="K19" i="13"/>
  <c r="L19" i="13"/>
  <c r="D20" i="13"/>
  <c r="E20" i="13"/>
  <c r="F20" i="13"/>
  <c r="G20" i="13"/>
  <c r="H20" i="13"/>
  <c r="I20" i="13"/>
  <c r="J20" i="13"/>
  <c r="K20" i="13"/>
  <c r="L20" i="13"/>
  <c r="D21" i="13"/>
  <c r="E21" i="13"/>
  <c r="F21" i="13"/>
  <c r="G21" i="13"/>
  <c r="H21" i="13"/>
  <c r="I21" i="13"/>
  <c r="J21" i="13"/>
  <c r="K21" i="13"/>
  <c r="L21" i="13"/>
  <c r="D22" i="13"/>
  <c r="E22" i="13"/>
  <c r="F22" i="13"/>
  <c r="G22" i="13"/>
  <c r="H22" i="13"/>
  <c r="I22" i="13"/>
  <c r="J22" i="13"/>
  <c r="K22" i="13"/>
  <c r="L22" i="13"/>
  <c r="D23" i="13"/>
  <c r="E23" i="13"/>
  <c r="F23" i="13"/>
  <c r="G23" i="13"/>
  <c r="H23" i="13"/>
  <c r="I23" i="13"/>
  <c r="J23" i="13"/>
  <c r="K23" i="13"/>
  <c r="L23" i="13"/>
  <c r="D24" i="13"/>
  <c r="E24" i="13"/>
  <c r="F24" i="13"/>
  <c r="G24" i="13"/>
  <c r="H24" i="13"/>
  <c r="I24" i="13"/>
  <c r="J24" i="13"/>
  <c r="K24" i="13"/>
  <c r="L24" i="13"/>
  <c r="D25" i="13"/>
  <c r="E25" i="13"/>
  <c r="F25" i="13"/>
  <c r="G25" i="13"/>
  <c r="H25" i="13"/>
  <c r="I25" i="13"/>
  <c r="J25" i="13"/>
  <c r="K25" i="13"/>
  <c r="L25" i="13"/>
  <c r="D26" i="13"/>
  <c r="E26" i="13"/>
  <c r="F26" i="13"/>
  <c r="G26" i="13"/>
  <c r="H26" i="13"/>
  <c r="I26" i="13"/>
  <c r="J26" i="13"/>
  <c r="K26" i="13"/>
  <c r="L26" i="13"/>
  <c r="D27" i="13"/>
  <c r="E27" i="13"/>
  <c r="F27" i="13"/>
  <c r="G27" i="13"/>
  <c r="H27" i="13"/>
  <c r="I27" i="13"/>
  <c r="J27" i="13"/>
  <c r="K27" i="13"/>
  <c r="L27" i="13"/>
  <c r="D28" i="13"/>
  <c r="E28" i="13"/>
  <c r="F28" i="13"/>
  <c r="G28" i="13"/>
  <c r="H28" i="13"/>
  <c r="I28" i="13"/>
  <c r="J28" i="13"/>
  <c r="K28" i="13"/>
  <c r="L28" i="13"/>
  <c r="D29" i="13"/>
  <c r="E29" i="13"/>
  <c r="F29" i="13"/>
  <c r="G29" i="13"/>
  <c r="H29" i="13"/>
  <c r="I29" i="13"/>
  <c r="J29" i="13"/>
  <c r="K29" i="13"/>
  <c r="L29" i="13"/>
  <c r="D30" i="13"/>
  <c r="E30" i="13"/>
  <c r="F30" i="13"/>
  <c r="G30" i="13"/>
  <c r="H30" i="13"/>
  <c r="I30" i="13"/>
  <c r="J30" i="13"/>
  <c r="K30" i="13"/>
  <c r="L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L4" i="13"/>
  <c r="K4" i="13"/>
  <c r="J4" i="13"/>
  <c r="I4" i="13"/>
  <c r="H4" i="13"/>
  <c r="G4" i="13"/>
  <c r="F4" i="13"/>
  <c r="E4" i="13"/>
  <c r="D4" i="13"/>
  <c r="D5" i="12"/>
  <c r="E5" i="12"/>
  <c r="F5" i="12"/>
  <c r="G5" i="12"/>
  <c r="H5" i="12"/>
  <c r="I5" i="12"/>
  <c r="J5" i="12"/>
  <c r="K5" i="12"/>
  <c r="L5" i="12"/>
  <c r="D6" i="12"/>
  <c r="E6" i="12"/>
  <c r="F6" i="12"/>
  <c r="G6" i="12"/>
  <c r="H6" i="12"/>
  <c r="I6" i="12"/>
  <c r="J6" i="12"/>
  <c r="K6" i="12"/>
  <c r="L6" i="12"/>
  <c r="D7" i="12"/>
  <c r="E7" i="12"/>
  <c r="F7" i="12"/>
  <c r="G7" i="12"/>
  <c r="H7" i="12"/>
  <c r="I7" i="12"/>
  <c r="J7" i="12"/>
  <c r="K7" i="12"/>
  <c r="L7" i="12"/>
  <c r="D8" i="12"/>
  <c r="E8" i="12"/>
  <c r="F8" i="12"/>
  <c r="G8" i="12"/>
  <c r="H8" i="12"/>
  <c r="I8" i="12"/>
  <c r="J8" i="12"/>
  <c r="K8" i="12"/>
  <c r="L8" i="12"/>
  <c r="D9" i="12"/>
  <c r="E9" i="12"/>
  <c r="F9" i="12"/>
  <c r="G9" i="12"/>
  <c r="H9" i="12"/>
  <c r="I9" i="12"/>
  <c r="J9" i="12"/>
  <c r="K9" i="12"/>
  <c r="L9" i="12"/>
  <c r="D10" i="12"/>
  <c r="E10" i="12"/>
  <c r="F10" i="12"/>
  <c r="G10" i="12"/>
  <c r="H10" i="12"/>
  <c r="I10" i="12"/>
  <c r="J10" i="12"/>
  <c r="K10" i="12"/>
  <c r="L10" i="12"/>
  <c r="D11" i="12"/>
  <c r="E11" i="12"/>
  <c r="F11" i="12"/>
  <c r="G11" i="12"/>
  <c r="H11" i="12"/>
  <c r="I11" i="12"/>
  <c r="J11" i="12"/>
  <c r="K11" i="12"/>
  <c r="L11" i="12"/>
  <c r="D12" i="12"/>
  <c r="E12" i="12"/>
  <c r="F12" i="12"/>
  <c r="G12" i="12"/>
  <c r="H12" i="12"/>
  <c r="I12" i="12"/>
  <c r="J12" i="12"/>
  <c r="K12" i="12"/>
  <c r="L12" i="12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L4" i="12"/>
  <c r="K4" i="12"/>
  <c r="J4" i="12"/>
  <c r="I4" i="12"/>
  <c r="H4" i="12"/>
  <c r="G4" i="12"/>
  <c r="F4" i="12"/>
  <c r="E4" i="12"/>
  <c r="D4" i="12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D35" i="11"/>
  <c r="A9" i="13" s="1"/>
  <c r="A10" i="13"/>
  <c r="D33" i="11"/>
  <c r="A7" i="13" s="1"/>
  <c r="A8" i="13"/>
  <c r="M8" i="13" s="1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H36" i="2" l="1"/>
  <c r="I36" i="2"/>
  <c r="J36" i="2"/>
  <c r="D36" i="2"/>
  <c r="L36" i="2"/>
  <c r="E36" i="2"/>
  <c r="F36" i="2"/>
  <c r="K36" i="2"/>
  <c r="G36" i="2"/>
  <c r="E23" i="2"/>
  <c r="F23" i="2"/>
  <c r="H23" i="2"/>
  <c r="J23" i="2"/>
  <c r="G23" i="2"/>
  <c r="I23" i="2"/>
  <c r="K23" i="2"/>
  <c r="D23" i="2"/>
  <c r="L23" i="2"/>
  <c r="I27" i="2"/>
  <c r="J27" i="2"/>
  <c r="L27" i="2"/>
  <c r="K27" i="2"/>
  <c r="D27" i="2"/>
  <c r="E27" i="2"/>
  <c r="G27" i="2"/>
  <c r="H27" i="2"/>
  <c r="F27" i="2"/>
  <c r="K17" i="2"/>
  <c r="H17" i="2"/>
  <c r="D17" i="2"/>
  <c r="L17" i="2"/>
  <c r="E17" i="2"/>
  <c r="G17" i="2"/>
  <c r="I17" i="2"/>
  <c r="F17" i="2"/>
  <c r="J17" i="2"/>
  <c r="K33" i="2"/>
  <c r="D33" i="2"/>
  <c r="L33" i="2"/>
  <c r="E33" i="2"/>
  <c r="G33" i="2"/>
  <c r="I33" i="2"/>
  <c r="H33" i="2"/>
  <c r="J33" i="2"/>
  <c r="F33" i="2"/>
  <c r="J42" i="2"/>
  <c r="K42" i="2"/>
  <c r="G42" i="2"/>
  <c r="D42" i="2"/>
  <c r="L42" i="2"/>
  <c r="F42" i="2"/>
  <c r="H42" i="2"/>
  <c r="E42" i="2"/>
  <c r="I42" i="2"/>
  <c r="I35" i="2"/>
  <c r="D35" i="2"/>
  <c r="J35" i="2"/>
  <c r="L35" i="2"/>
  <c r="K35" i="2"/>
  <c r="E35" i="2"/>
  <c r="G35" i="2"/>
  <c r="H35" i="2"/>
  <c r="F35" i="2"/>
  <c r="D40" i="2"/>
  <c r="L40" i="2"/>
  <c r="I40" i="2"/>
  <c r="E40" i="2"/>
  <c r="F40" i="2"/>
  <c r="H40" i="2"/>
  <c r="J40" i="2"/>
  <c r="K40" i="2"/>
  <c r="G40" i="2"/>
  <c r="D16" i="2"/>
  <c r="L16" i="2"/>
  <c r="E16" i="2"/>
  <c r="G16" i="2"/>
  <c r="F16" i="2"/>
  <c r="H16" i="2"/>
  <c r="J16" i="2"/>
  <c r="K16" i="2"/>
  <c r="I16" i="2"/>
  <c r="H28" i="2"/>
  <c r="I28" i="2"/>
  <c r="J28" i="2"/>
  <c r="D28" i="2"/>
  <c r="L28" i="2"/>
  <c r="E28" i="2"/>
  <c r="F28" i="2"/>
  <c r="K28" i="2"/>
  <c r="G28" i="2"/>
  <c r="E15" i="2"/>
  <c r="H15" i="2"/>
  <c r="F15" i="2"/>
  <c r="G15" i="2"/>
  <c r="I15" i="2"/>
  <c r="J15" i="2"/>
  <c r="K15" i="2"/>
  <c r="D15" i="2"/>
  <c r="L15" i="2"/>
  <c r="I19" i="2"/>
  <c r="D19" i="2"/>
  <c r="J19" i="2"/>
  <c r="L19" i="2"/>
  <c r="K19" i="2"/>
  <c r="E19" i="2"/>
  <c r="F19" i="2"/>
  <c r="G19" i="2"/>
  <c r="H19" i="2"/>
  <c r="G37" i="2"/>
  <c r="H37" i="2"/>
  <c r="D37" i="2"/>
  <c r="I37" i="2"/>
  <c r="L37" i="2"/>
  <c r="K37" i="2"/>
  <c r="E37" i="2"/>
  <c r="F37" i="2"/>
  <c r="J37" i="2"/>
  <c r="F14" i="2"/>
  <c r="G14" i="2"/>
  <c r="H14" i="2"/>
  <c r="I14" i="2"/>
  <c r="J14" i="2"/>
  <c r="D14" i="2"/>
  <c r="L14" i="2"/>
  <c r="K14" i="2"/>
  <c r="E14" i="2"/>
  <c r="K41" i="2"/>
  <c r="D41" i="2"/>
  <c r="L41" i="2"/>
  <c r="F41" i="2"/>
  <c r="E41" i="2"/>
  <c r="G41" i="2"/>
  <c r="H41" i="2"/>
  <c r="I41" i="2"/>
  <c r="J41" i="2"/>
  <c r="J34" i="2"/>
  <c r="G34" i="2"/>
  <c r="K34" i="2"/>
  <c r="D34" i="2"/>
  <c r="L34" i="2"/>
  <c r="E34" i="2"/>
  <c r="F34" i="2"/>
  <c r="H34" i="2"/>
  <c r="I34" i="2"/>
  <c r="J26" i="2"/>
  <c r="G26" i="2"/>
  <c r="K26" i="2"/>
  <c r="D26" i="2"/>
  <c r="L26" i="2"/>
  <c r="F26" i="2"/>
  <c r="H26" i="2"/>
  <c r="I26" i="2"/>
  <c r="E26" i="2"/>
  <c r="J10" i="2"/>
  <c r="E10" i="2"/>
  <c r="K10" i="2"/>
  <c r="D10" i="2"/>
  <c r="L10" i="2"/>
  <c r="F10" i="2"/>
  <c r="G10" i="2"/>
  <c r="H10" i="2"/>
  <c r="I10" i="2"/>
  <c r="D32" i="2"/>
  <c r="L32" i="2"/>
  <c r="E32" i="2"/>
  <c r="I32" i="2"/>
  <c r="F32" i="2"/>
  <c r="H32" i="2"/>
  <c r="J32" i="2"/>
  <c r="G32" i="2"/>
  <c r="K32" i="2"/>
  <c r="K25" i="2"/>
  <c r="F25" i="2"/>
  <c r="D25" i="2"/>
  <c r="L25" i="2"/>
  <c r="E25" i="2"/>
  <c r="G25" i="2"/>
  <c r="H25" i="2"/>
  <c r="I25" i="2"/>
  <c r="J25" i="2"/>
  <c r="H20" i="2"/>
  <c r="I20" i="2"/>
  <c r="J20" i="2"/>
  <c r="D20" i="2"/>
  <c r="L20" i="2"/>
  <c r="E20" i="2"/>
  <c r="F20" i="2"/>
  <c r="K20" i="2"/>
  <c r="G20" i="2"/>
  <c r="I43" i="2"/>
  <c r="D43" i="2"/>
  <c r="F43" i="2"/>
  <c r="J43" i="2"/>
  <c r="K43" i="2"/>
  <c r="E43" i="2"/>
  <c r="G43" i="2"/>
  <c r="H43" i="2"/>
  <c r="L43" i="2"/>
  <c r="F38" i="2"/>
  <c r="I38" i="2"/>
  <c r="G38" i="2"/>
  <c r="H38" i="2"/>
  <c r="J38" i="2"/>
  <c r="D38" i="2"/>
  <c r="L38" i="2"/>
  <c r="K38" i="2"/>
  <c r="E38" i="2"/>
  <c r="E39" i="2"/>
  <c r="F39" i="2"/>
  <c r="G39" i="2"/>
  <c r="H39" i="2"/>
  <c r="I39" i="2"/>
  <c r="K39" i="2"/>
  <c r="D39" i="2"/>
  <c r="L39" i="2"/>
  <c r="J39" i="2"/>
  <c r="H12" i="2"/>
  <c r="I12" i="2"/>
  <c r="J12" i="2"/>
  <c r="D12" i="2"/>
  <c r="L12" i="2"/>
  <c r="E12" i="2"/>
  <c r="F12" i="2"/>
  <c r="K12" i="2"/>
  <c r="G12" i="2"/>
  <c r="G21" i="2"/>
  <c r="H21" i="2"/>
  <c r="I21" i="2"/>
  <c r="K21" i="2"/>
  <c r="D21" i="2"/>
  <c r="L21" i="2"/>
  <c r="E21" i="2"/>
  <c r="F21" i="2"/>
  <c r="J21" i="2"/>
  <c r="F22" i="2"/>
  <c r="I22" i="2"/>
  <c r="G22" i="2"/>
  <c r="H22" i="2"/>
  <c r="J22" i="2"/>
  <c r="K22" i="2"/>
  <c r="D22" i="2"/>
  <c r="L22" i="2"/>
  <c r="E22" i="2"/>
  <c r="D24" i="2"/>
  <c r="L24" i="2"/>
  <c r="E24" i="2"/>
  <c r="F24" i="2"/>
  <c r="H24" i="2"/>
  <c r="J24" i="2"/>
  <c r="G24" i="2"/>
  <c r="I24" i="2"/>
  <c r="K24" i="2"/>
  <c r="J18" i="2"/>
  <c r="K18" i="2"/>
  <c r="D18" i="2"/>
  <c r="L18" i="2"/>
  <c r="G18" i="2"/>
  <c r="F18" i="2"/>
  <c r="H18" i="2"/>
  <c r="I18" i="2"/>
  <c r="E18" i="2"/>
  <c r="E31" i="2"/>
  <c r="F31" i="2"/>
  <c r="H31" i="2"/>
  <c r="G31" i="2"/>
  <c r="I31" i="2"/>
  <c r="J31" i="2"/>
  <c r="K31" i="2"/>
  <c r="D31" i="2"/>
  <c r="L31" i="2"/>
  <c r="F30" i="2"/>
  <c r="I30" i="2"/>
  <c r="G30" i="2"/>
  <c r="H30" i="2"/>
  <c r="K30" i="2"/>
  <c r="J30" i="2"/>
  <c r="D30" i="2"/>
  <c r="L30" i="2"/>
  <c r="E30" i="2"/>
  <c r="J6" i="2"/>
  <c r="K6" i="2"/>
  <c r="H6" i="2"/>
  <c r="I6" i="2"/>
  <c r="D6" i="2"/>
  <c r="L6" i="2"/>
  <c r="E6" i="2"/>
  <c r="F6" i="2"/>
  <c r="G6" i="2"/>
  <c r="H8" i="2"/>
  <c r="F8" i="2"/>
  <c r="G8" i="2"/>
  <c r="I8" i="2"/>
  <c r="K8" i="2"/>
  <c r="J8" i="2"/>
  <c r="D8" i="2"/>
  <c r="L8" i="2"/>
  <c r="E8" i="2"/>
  <c r="F4" i="2"/>
  <c r="E4" i="2"/>
  <c r="L4" i="2"/>
  <c r="D4" i="2"/>
  <c r="K4" i="2"/>
  <c r="J4" i="2"/>
  <c r="H4" i="2"/>
  <c r="I4" i="2"/>
  <c r="G4" i="2"/>
  <c r="J5" i="2"/>
  <c r="G5" i="2"/>
  <c r="K5" i="2"/>
  <c r="D5" i="2"/>
  <c r="L5" i="2"/>
  <c r="E5" i="2"/>
  <c r="F5" i="2"/>
  <c r="H5" i="2"/>
  <c r="I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D11" i="2"/>
  <c r="K11" i="2"/>
  <c r="E11" i="2"/>
  <c r="F11" i="2"/>
  <c r="G11" i="2"/>
  <c r="H11" i="2"/>
  <c r="L11" i="2"/>
  <c r="G13" i="2"/>
  <c r="H13" i="2"/>
  <c r="L13" i="2"/>
  <c r="I13" i="2"/>
  <c r="K13" i="2"/>
  <c r="D13" i="2"/>
  <c r="E13" i="2"/>
  <c r="F13" i="2"/>
  <c r="J13" i="2"/>
  <c r="H44" i="2"/>
  <c r="J44" i="2"/>
  <c r="I44" i="2"/>
  <c r="K44" i="2"/>
  <c r="E44" i="2"/>
  <c r="D44" i="2"/>
  <c r="L44" i="2"/>
  <c r="F44" i="2"/>
  <c r="G44" i="2"/>
  <c r="G29" i="2"/>
  <c r="H29" i="2"/>
  <c r="D29" i="2"/>
  <c r="I29" i="2"/>
  <c r="K29" i="2"/>
  <c r="E29" i="2"/>
  <c r="L29" i="2"/>
  <c r="F29" i="2"/>
  <c r="J29" i="2"/>
  <c r="G9" i="2"/>
  <c r="H9" i="2"/>
  <c r="I9" i="2"/>
  <c r="J9" i="2"/>
  <c r="E9" i="2"/>
  <c r="F9" i="2"/>
  <c r="K9" i="2"/>
  <c r="D9" i="2"/>
  <c r="L9" i="2"/>
  <c r="I7" i="2"/>
  <c r="D7" i="2"/>
  <c r="J7" i="2"/>
  <c r="L7" i="2"/>
  <c r="K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T44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<sst xmlns="http://schemas.openxmlformats.org/spreadsheetml/2006/main" count="1208" uniqueCount="165">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</sst>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119</v>
      </c>
      <c r="B1" s="68" t="s">
        <v>123</v>
      </c>
      <c r="C1" s="68" t="s">
        <v>124</v>
      </c>
      <c r="D1" s="68" t="s">
        <v>125</v>
      </c>
      <c r="E1" s="68" t="s">
        <v>120</v>
      </c>
    </row>
    <row r="2" spans="1:5" x14ac:dyDescent="0.25">
      <c r="A2" s="68" t="s">
        <v>84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Samos</v>
      </c>
      <c r="C4" s="22">
        <f>Segment2!$D$4</f>
        <v>0</v>
      </c>
      <c r="D4" s="22">
        <f>Segment3!$D$4</f>
        <v>0</v>
      </c>
      <c r="E4" s="22" t="str">
        <f>IF(D4&gt;0,D4,IF(C4&gt;0,C4,B4))</f>
        <v>Samos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122</v>
      </c>
    </row>
    <row r="6" spans="1:5" x14ac:dyDescent="0.25">
      <c r="A6" s="69" t="s">
        <v>83</v>
      </c>
      <c r="B6" s="67">
        <f>Segment1!$E$14</f>
        <v>96.851942014031735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126</v>
      </c>
      <c r="B7" s="22">
        <f>Segment1!$A6</f>
        <v>3727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3727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3727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3727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3727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3727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3727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3727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3727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3727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3727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3727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3727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3727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3727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3727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3727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3727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3727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3727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109.40723940726312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109.40723940726312</v>
      </c>
    </row>
    <row r="28" spans="1:5" x14ac:dyDescent="0.25">
      <c r="A28" s="68" t="s">
        <v>86</v>
      </c>
      <c r="B28" s="78">
        <f>Segment1!$E$20</f>
        <v>48.033718217495306</v>
      </c>
      <c r="C28" s="78">
        <f>IFERROR(Segment2!$E$20,0)</f>
        <v>0</v>
      </c>
      <c r="D28" s="78">
        <f>IFERROR(Segment3!$E$20,0)</f>
        <v>0</v>
      </c>
      <c r="E28" s="78">
        <f t="shared" si="0"/>
        <v>48.033718217495306</v>
      </c>
    </row>
    <row r="29" spans="1:5" x14ac:dyDescent="0.25">
      <c r="A29" s="68" t="s">
        <v>89</v>
      </c>
      <c r="B29" s="59">
        <f>Segment1!$E$21</f>
        <v>2.2777174757088399</v>
      </c>
      <c r="C29" s="59">
        <f>IFERROR(Segment2!$E$21,0)</f>
        <v>0</v>
      </c>
      <c r="D29" s="59">
        <f>IFERROR(Segment3!$E$21,0)</f>
        <v>0</v>
      </c>
      <c r="E29" s="59">
        <f>E27/E28</f>
        <v>2.2777174757088399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VLOOKUP(A4,Harbours!A4:D130,3,FALSE)</f>
        <v>36.444963999999999</v>
      </c>
      <c r="C4" s="19">
        <f>VLOOKUP(A4,Harbours!A4:D130,4,FALSE)</f>
        <v>28.230091999999999</v>
      </c>
      <c r="D4" s="23" t="s">
        <v>143</v>
      </c>
      <c r="E4" s="19">
        <f>VLOOKUP(D4,Harbours!A4:D130,3,FALSE)</f>
        <v>37.689321999999997</v>
      </c>
      <c r="F4" s="19">
        <f>VLOOKUP(D4,Harbours!A4:D130,4,FALSE)</f>
        <v>26.943560000000002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>
        <v>3727</v>
      </c>
      <c r="B6" s="75" t="str">
        <f>VLOOKUP($A6,ShipSpeeds!$A$7:$J$390,10,FALSE)</f>
        <v>ok</v>
      </c>
      <c r="C6" s="21"/>
      <c r="E6" s="21"/>
      <c r="F6" s="21"/>
    </row>
    <row r="7" spans="1:10" x14ac:dyDescent="0.25">
      <c r="A7" s="3">
        <v>3727</v>
      </c>
      <c r="B7" s="75" t="str">
        <f>VLOOKUP($A7,ShipSpeeds!$A$7:$J$390,10,FALSE)</f>
        <v>ok</v>
      </c>
      <c r="C7" s="59" t="s">
        <v>111</v>
      </c>
      <c r="H7" s="25"/>
    </row>
    <row r="8" spans="1:10" x14ac:dyDescent="0.25">
      <c r="A8" s="3">
        <v>3727</v>
      </c>
      <c r="B8" s="75" t="str">
        <f>VLOOKUP($A8,ShipSpeeds!$A$7:$J$390,10,FALSE)</f>
        <v>ok</v>
      </c>
      <c r="C8" s="59" t="s">
        <v>112</v>
      </c>
      <c r="H8" s="25"/>
    </row>
    <row r="9" spans="1:10" x14ac:dyDescent="0.25">
      <c r="A9" s="3">
        <v>3727</v>
      </c>
      <c r="B9" s="75" t="str">
        <f>VLOOKUP($A9,ShipSpeeds!$A$7:$J$390,10,FALSE)</f>
        <v>ok</v>
      </c>
      <c r="C9" s="59" t="s">
        <v>87</v>
      </c>
      <c r="H9" s="25"/>
    </row>
    <row r="10" spans="1:10" x14ac:dyDescent="0.25">
      <c r="A10" s="3">
        <v>3727</v>
      </c>
      <c r="B10" s="75" t="str">
        <f>VLOOKUP($A10,ShipSpeeds!$A$7:$J$390,10,FALSE)</f>
        <v>ok</v>
      </c>
      <c r="C10" s="59" t="s">
        <v>163</v>
      </c>
      <c r="H10" s="25"/>
    </row>
    <row r="11" spans="1:10" x14ac:dyDescent="0.25">
      <c r="A11" s="3">
        <v>3727</v>
      </c>
      <c r="B11" s="75" t="str">
        <f>VLOOKUP($A11,ShipSpeeds!$A$7:$J$390,10,FALSE)</f>
        <v>ok</v>
      </c>
      <c r="H11" s="25"/>
    </row>
    <row r="12" spans="1:10" x14ac:dyDescent="0.25">
      <c r="A12" s="3">
        <v>3727</v>
      </c>
      <c r="B12" s="75" t="str">
        <f>VLOOKUP($A12,ShipSpeeds!$A$7:$J$390,10,FALSE)</f>
        <v>ok</v>
      </c>
    </row>
    <row r="13" spans="1:10" ht="15.75" thickBot="1" x14ac:dyDescent="0.3">
      <c r="A13" s="3">
        <v>3727</v>
      </c>
      <c r="B13" s="75" t="str">
        <f>VLOOKUP($A13,ShipSpeeds!$A$7:$J$390,10,FALSE)</f>
        <v>ok</v>
      </c>
      <c r="C13" s="22" t="s">
        <v>78</v>
      </c>
      <c r="D13" s="21"/>
      <c r="E13" s="21"/>
    </row>
    <row r="14" spans="1:10" x14ac:dyDescent="0.25">
      <c r="A14" s="3">
        <v>3727</v>
      </c>
      <c r="B14" s="75" t="str">
        <f>VLOOKUP($A14,ShipSpeeds!$A$7:$J$390,10,FALSE)</f>
        <v>ok</v>
      </c>
      <c r="C14" s="26" t="s">
        <v>62</v>
      </c>
      <c r="D14" s="27"/>
      <c r="E14" s="28">
        <f>ACOS(SIN(RADIANS(B4))*SIN(RADIANS(E4))+COS(RADIANS(B4))*COS(RADIANS(E4))*COS((RADIANS(F4-C4))))*6371/1.852</f>
        <v>96.851942014031735</v>
      </c>
      <c r="G14" s="52"/>
      <c r="H14" s="25"/>
      <c r="I14" s="51"/>
      <c r="J14" s="25"/>
    </row>
    <row r="15" spans="1:10" ht="15.75" thickBot="1" x14ac:dyDescent="0.3">
      <c r="A15" s="3">
        <v>3727</v>
      </c>
      <c r="B15" s="75" t="str">
        <f>VLOOKUP($A15,ShipSpeeds!$A$7:$J$390,10,FALSE)</f>
        <v>ok</v>
      </c>
      <c r="C15" s="29" t="s">
        <v>65</v>
      </c>
      <c r="D15" s="30"/>
      <c r="E15" s="31">
        <f>DEGREES(MOD(ATAN2(COS(RADIANS(B4))*SIN(RADIANS(E4))-SIN(RADIANS(B4))*COS(RADIANS(E4))*COS(RADIANS(F4-C4)),SIN(RADIANS(F4-C4))*COS(RADIANS(E4))),2*PI()))</f>
        <v>320.86430696899254</v>
      </c>
      <c r="G15" s="52"/>
      <c r="H15" s="25"/>
      <c r="I15" s="51"/>
      <c r="J15" s="25"/>
    </row>
    <row r="16" spans="1:10" x14ac:dyDescent="0.25">
      <c r="A16" s="3">
        <v>3727</v>
      </c>
      <c r="B16" s="75" t="str">
        <f>VLOOKUP($A16,ShipSpeeds!$A$7:$J$390,10,FALSE)</f>
        <v>ok</v>
      </c>
      <c r="C16" s="22"/>
      <c r="D16" s="21"/>
      <c r="E16" s="21"/>
      <c r="H16" s="25"/>
    </row>
    <row r="17" spans="1:8" x14ac:dyDescent="0.25">
      <c r="A17" s="3">
        <v>3727</v>
      </c>
      <c r="B17" s="75" t="str">
        <f>VLOOKUP($A17,ShipSpeeds!$A$7:$J$390,10,FALSE)</f>
        <v>ok</v>
      </c>
      <c r="C17" s="22"/>
      <c r="D17" s="24"/>
      <c r="H17" s="25"/>
    </row>
    <row r="18" spans="1:8" ht="15.75" thickBot="1" x14ac:dyDescent="0.3">
      <c r="A18" s="3">
        <v>3727</v>
      </c>
      <c r="B18" s="75" t="str">
        <f>VLOOKUP($A18,ShipSpeeds!$A$7:$J$390,10,FALSE)</f>
        <v>ok</v>
      </c>
      <c r="C18" s="22" t="s">
        <v>82</v>
      </c>
      <c r="D18" s="3"/>
      <c r="H18" s="25"/>
    </row>
    <row r="19" spans="1:8" x14ac:dyDescent="0.25">
      <c r="A19" s="3">
        <v>3727</v>
      </c>
      <c r="B19" s="75" t="str">
        <f>VLOOKUP($A19,ShipSpeeds!$A$7:$J$390,10,FALSE)</f>
        <v>ok</v>
      </c>
      <c r="C19" s="26" t="s">
        <v>62</v>
      </c>
      <c r="D19" s="27"/>
      <c r="E19" s="28">
        <f>E72</f>
        <v>109.40723940726312</v>
      </c>
      <c r="H19" s="25"/>
    </row>
    <row r="20" spans="1:8" x14ac:dyDescent="0.25">
      <c r="A20" s="3">
        <v>3727</v>
      </c>
      <c r="B20" s="75" t="str">
        <f>VLOOKUP($A20,ShipSpeeds!$A$7:$J$390,10,FALSE)</f>
        <v>ok</v>
      </c>
      <c r="C20" s="70" t="s">
        <v>81</v>
      </c>
      <c r="D20" s="32"/>
      <c r="E20" s="71">
        <f>H72</f>
        <v>48.033718217495306</v>
      </c>
      <c r="H20" s="25"/>
    </row>
    <row r="21" spans="1:8" ht="15.75" thickBot="1" x14ac:dyDescent="0.3">
      <c r="A21" s="3">
        <v>3727</v>
      </c>
      <c r="B21" s="75" t="str">
        <f>VLOOKUP($A21,ShipSpeeds!$A$7:$J$390,10,FALSE)</f>
        <v>ok</v>
      </c>
      <c r="C21" s="72" t="s">
        <v>88</v>
      </c>
      <c r="D21" s="73"/>
      <c r="E21" s="74">
        <f>E19/E20</f>
        <v>2.2777174757088399</v>
      </c>
      <c r="H21" s="25"/>
    </row>
    <row r="22" spans="1:8" x14ac:dyDescent="0.25">
      <c r="A22" s="3">
        <v>3727</v>
      </c>
      <c r="B22" s="75" t="str">
        <f>VLOOKUP($A22,ShipSpeeds!$A$7:$J$390,10,FALSE)</f>
        <v>ok</v>
      </c>
      <c r="H22" s="25"/>
    </row>
    <row r="23" spans="1:8" x14ac:dyDescent="0.25">
      <c r="A23" s="3">
        <v>3727</v>
      </c>
      <c r="B23" s="75" t="str">
        <f>VLOOKUP($A23,ShipSpeeds!$A$7:$J$390,10,FALSE)</f>
        <v>ok</v>
      </c>
      <c r="H23" s="25"/>
    </row>
    <row r="24" spans="1:8" x14ac:dyDescent="0.25">
      <c r="A24" s="3">
        <v>3727</v>
      </c>
      <c r="B24" s="75" t="str">
        <f>VLOOKUP($A24,ShipSpeeds!$A$7:$J$390,10,FALSE)</f>
        <v>ok</v>
      </c>
      <c r="H24" s="25"/>
    </row>
    <row r="25" spans="1:8" x14ac:dyDescent="0.25">
      <c r="A25" s="3">
        <v>3727</v>
      </c>
      <c r="B25" s="75" t="str">
        <f>VLOOKUP($A25,ShipSpeeds!$A$7:$J$390,10,FALSE)</f>
        <v>ok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>
        <f>B4</f>
        <v>36.444963999999999</v>
      </c>
      <c r="C29" s="50">
        <f>C4</f>
        <v>28.230091999999999</v>
      </c>
      <c r="D29" s="49">
        <f>D30</f>
        <v>299.74339333694468</v>
      </c>
      <c r="E29" s="48"/>
      <c r="F29" s="48">
        <f>F30</f>
        <v>37274</v>
      </c>
      <c r="G29" s="48"/>
      <c r="H29" s="48"/>
    </row>
    <row r="30" spans="1:8" s="3" customFormat="1" x14ac:dyDescent="0.25">
      <c r="A30" s="47">
        <f>A6</f>
        <v>3727</v>
      </c>
      <c r="B30" s="37">
        <f>INT(A30/100)</f>
        <v>37</v>
      </c>
      <c r="C30" s="37">
        <f>A30-B30*100</f>
        <v>27</v>
      </c>
      <c r="D30" s="41">
        <f>IFERROR(DEGREES(MOD(ATAN2(COS(RADIANS(B29))*SIN(RADIANS(B30))-SIN(RADIANS(B29))*COS(RADIANS(B30))*COS(RADIANS(C30-C29)),SIN(RADIANS(C30-C29))*COS(RADIANS(B30))),2*PI())),"")</f>
        <v>299.74339333694468</v>
      </c>
      <c r="E30" s="41">
        <f>ACOS(SIN(RADIANS(B29))*SIN(RADIANS(B30))+COS(RADIANS(B29))*COS(RADIANS(B30))*COS((RADIANS(C30-C29))))*6371/1.852</f>
        <v>67.932446874147914</v>
      </c>
      <c r="F30" s="37">
        <f>A30*10+$C$2</f>
        <v>37274</v>
      </c>
      <c r="G30" s="42">
        <f>IFERROR(Interpol1!C4,"")</f>
        <v>2.3272690922611075</v>
      </c>
      <c r="H30" s="41">
        <f>IFERROR(E30/G30,"")</f>
        <v>29.189768858291632</v>
      </c>
    </row>
    <row r="31" spans="1:8" s="3" customFormat="1" x14ac:dyDescent="0.25">
      <c r="A31" s="45">
        <f>A30</f>
        <v>3727</v>
      </c>
      <c r="B31" s="43">
        <f t="shared" ref="B31:B60" si="0">INT(A31/100)</f>
        <v>37</v>
      </c>
      <c r="C31" s="43">
        <f t="shared" ref="C31:C60" si="1">A31-B31*100</f>
        <v>27</v>
      </c>
      <c r="D31" s="46" t="str">
        <f>D32</f>
        <v/>
      </c>
      <c r="E31" s="46">
        <f>E32</f>
        <v>0</v>
      </c>
      <c r="F31" s="43">
        <f t="shared" ref="F31:F60" si="2">A31*10+$C$2</f>
        <v>37274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3727</v>
      </c>
      <c r="B32" s="37">
        <f t="shared" si="0"/>
        <v>37</v>
      </c>
      <c r="C32" s="37">
        <f t="shared" si="1"/>
        <v>27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37274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3727</v>
      </c>
      <c r="B33" s="43">
        <f t="shared" si="0"/>
        <v>37</v>
      </c>
      <c r="C33" s="43">
        <f t="shared" si="1"/>
        <v>27</v>
      </c>
      <c r="D33" s="46" t="str">
        <f>D34</f>
        <v/>
      </c>
      <c r="E33" s="46">
        <f>E34</f>
        <v>0</v>
      </c>
      <c r="F33" s="43">
        <f t="shared" si="2"/>
        <v>37274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3727</v>
      </c>
      <c r="B34" s="37">
        <f t="shared" si="0"/>
        <v>37</v>
      </c>
      <c r="C34" s="37">
        <f t="shared" si="1"/>
        <v>27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37274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3727</v>
      </c>
      <c r="B35" s="43">
        <f t="shared" si="0"/>
        <v>37</v>
      </c>
      <c r="C35" s="43">
        <f t="shared" si="1"/>
        <v>27</v>
      </c>
      <c r="D35" s="46" t="str">
        <f>D36</f>
        <v/>
      </c>
      <c r="E35" s="46">
        <f>E36</f>
        <v>0</v>
      </c>
      <c r="F35" s="43">
        <f t="shared" si="2"/>
        <v>37274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3727</v>
      </c>
      <c r="B36" s="37">
        <f t="shared" si="0"/>
        <v>37</v>
      </c>
      <c r="C36" s="37">
        <f t="shared" si="1"/>
        <v>27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37274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3727</v>
      </c>
      <c r="B37" s="43">
        <f t="shared" si="0"/>
        <v>37</v>
      </c>
      <c r="C37" s="43">
        <f t="shared" si="1"/>
        <v>27</v>
      </c>
      <c r="D37" s="46" t="str">
        <f>D38</f>
        <v/>
      </c>
      <c r="E37" s="46">
        <f>E38</f>
        <v>0</v>
      </c>
      <c r="F37" s="43">
        <f t="shared" si="2"/>
        <v>37274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3727</v>
      </c>
      <c r="B38" s="37">
        <f t="shared" si="0"/>
        <v>37</v>
      </c>
      <c r="C38" s="37">
        <f t="shared" si="1"/>
        <v>27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37274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3727</v>
      </c>
      <c r="B39" s="43">
        <f t="shared" si="0"/>
        <v>37</v>
      </c>
      <c r="C39" s="43">
        <f t="shared" si="1"/>
        <v>27</v>
      </c>
      <c r="D39" s="46" t="str">
        <f>D40</f>
        <v/>
      </c>
      <c r="E39" s="46">
        <f>E40</f>
        <v>0</v>
      </c>
      <c r="F39" s="43">
        <f t="shared" si="2"/>
        <v>37274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3727</v>
      </c>
      <c r="B40" s="37">
        <f t="shared" ref="B40:B46" si="5">INT(A40/100)</f>
        <v>37</v>
      </c>
      <c r="C40" s="37">
        <f t="shared" ref="C40:C46" si="6">A40-B40*100</f>
        <v>27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37274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3727</v>
      </c>
      <c r="B41" s="43">
        <f t="shared" si="5"/>
        <v>37</v>
      </c>
      <c r="C41" s="43">
        <f t="shared" si="6"/>
        <v>27</v>
      </c>
      <c r="D41" s="46" t="str">
        <f>D42</f>
        <v/>
      </c>
      <c r="E41" s="46">
        <f>E42</f>
        <v>0</v>
      </c>
      <c r="F41" s="43">
        <f t="shared" si="7"/>
        <v>37274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3727</v>
      </c>
      <c r="B42" s="37">
        <f t="shared" si="5"/>
        <v>37</v>
      </c>
      <c r="C42" s="37">
        <f t="shared" si="6"/>
        <v>27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37274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3727</v>
      </c>
      <c r="B43" s="43">
        <f t="shared" si="5"/>
        <v>37</v>
      </c>
      <c r="C43" s="43">
        <f t="shared" si="6"/>
        <v>27</v>
      </c>
      <c r="D43" s="46" t="str">
        <f>D44</f>
        <v/>
      </c>
      <c r="E43" s="46">
        <f>E44</f>
        <v>0</v>
      </c>
      <c r="F43" s="43">
        <f t="shared" si="7"/>
        <v>37274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3727</v>
      </c>
      <c r="B44" s="37">
        <f t="shared" si="5"/>
        <v>37</v>
      </c>
      <c r="C44" s="37">
        <f t="shared" si="6"/>
        <v>27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37274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3727</v>
      </c>
      <c r="B45" s="43">
        <f t="shared" si="5"/>
        <v>37</v>
      </c>
      <c r="C45" s="43">
        <f t="shared" si="6"/>
        <v>27</v>
      </c>
      <c r="D45" s="46" t="str">
        <f>D46</f>
        <v/>
      </c>
      <c r="E45" s="46">
        <f>E46</f>
        <v>0</v>
      </c>
      <c r="F45" s="43">
        <f t="shared" si="7"/>
        <v>37274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3727</v>
      </c>
      <c r="B46" s="37">
        <f t="shared" si="5"/>
        <v>37</v>
      </c>
      <c r="C46" s="37">
        <f t="shared" si="6"/>
        <v>27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37274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3727</v>
      </c>
      <c r="B47" s="43">
        <f t="shared" si="0"/>
        <v>37</v>
      </c>
      <c r="C47" s="43">
        <f t="shared" si="1"/>
        <v>27</v>
      </c>
      <c r="D47" s="46" t="str">
        <f>D48</f>
        <v/>
      </c>
      <c r="E47" s="46">
        <f>E48</f>
        <v>0</v>
      </c>
      <c r="F47" s="43">
        <f t="shared" si="2"/>
        <v>37274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3727</v>
      </c>
      <c r="B48" s="37">
        <f t="shared" si="0"/>
        <v>37</v>
      </c>
      <c r="C48" s="37">
        <f t="shared" si="1"/>
        <v>27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37274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3727</v>
      </c>
      <c r="B49" s="43">
        <f t="shared" si="0"/>
        <v>37</v>
      </c>
      <c r="C49" s="43">
        <f t="shared" si="1"/>
        <v>27</v>
      </c>
      <c r="D49" s="46" t="str">
        <f>D50</f>
        <v/>
      </c>
      <c r="E49" s="46">
        <f>E50</f>
        <v>0</v>
      </c>
      <c r="F49" s="43">
        <f t="shared" si="2"/>
        <v>37274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3727</v>
      </c>
      <c r="B50" s="37">
        <f t="shared" si="0"/>
        <v>37</v>
      </c>
      <c r="C50" s="37">
        <f t="shared" si="1"/>
        <v>27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37274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3727</v>
      </c>
      <c r="B51" s="43">
        <f t="shared" si="0"/>
        <v>37</v>
      </c>
      <c r="C51" s="43">
        <f t="shared" si="1"/>
        <v>27</v>
      </c>
      <c r="D51" s="46" t="str">
        <f>D52</f>
        <v/>
      </c>
      <c r="E51" s="46">
        <f>E52</f>
        <v>0</v>
      </c>
      <c r="F51" s="43">
        <f t="shared" si="2"/>
        <v>37274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3727</v>
      </c>
      <c r="B52" s="37">
        <f t="shared" ref="B52:B53" si="8">INT(A52/100)</f>
        <v>37</v>
      </c>
      <c r="C52" s="37">
        <f t="shared" ref="C52:C53" si="9">A52-B52*100</f>
        <v>27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37274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3727</v>
      </c>
      <c r="B53" s="43">
        <f t="shared" si="8"/>
        <v>37</v>
      </c>
      <c r="C53" s="43">
        <f t="shared" si="9"/>
        <v>27</v>
      </c>
      <c r="D53" s="46" t="str">
        <f>D54</f>
        <v/>
      </c>
      <c r="E53" s="46">
        <f>E54</f>
        <v>0</v>
      </c>
      <c r="F53" s="43">
        <f t="shared" si="10"/>
        <v>37274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3727</v>
      </c>
      <c r="B54" s="37">
        <f t="shared" si="0"/>
        <v>37</v>
      </c>
      <c r="C54" s="37">
        <f t="shared" si="1"/>
        <v>27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37274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3727</v>
      </c>
      <c r="B55" s="43">
        <f t="shared" si="0"/>
        <v>37</v>
      </c>
      <c r="C55" s="43">
        <f t="shared" si="1"/>
        <v>27</v>
      </c>
      <c r="D55" s="46" t="str">
        <f>D56</f>
        <v/>
      </c>
      <c r="E55" s="46">
        <f>E56</f>
        <v>0</v>
      </c>
      <c r="F55" s="43">
        <f t="shared" si="2"/>
        <v>37274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3727</v>
      </c>
      <c r="B56" s="37">
        <f t="shared" si="0"/>
        <v>37</v>
      </c>
      <c r="C56" s="37">
        <f t="shared" si="1"/>
        <v>27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37274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3727</v>
      </c>
      <c r="B57" s="43">
        <f t="shared" si="0"/>
        <v>37</v>
      </c>
      <c r="C57" s="43">
        <f t="shared" si="1"/>
        <v>27</v>
      </c>
      <c r="D57" s="46" t="str">
        <f>D58</f>
        <v/>
      </c>
      <c r="E57" s="46">
        <f>E58</f>
        <v>0</v>
      </c>
      <c r="F57" s="43">
        <f t="shared" si="2"/>
        <v>37274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3727</v>
      </c>
      <c r="B58" s="37">
        <f t="shared" si="0"/>
        <v>37</v>
      </c>
      <c r="C58" s="37">
        <f t="shared" si="1"/>
        <v>27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37274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3727</v>
      </c>
      <c r="B59" s="43">
        <f t="shared" si="0"/>
        <v>37</v>
      </c>
      <c r="C59" s="43">
        <f t="shared" si="1"/>
        <v>27</v>
      </c>
      <c r="D59" s="46" t="str">
        <f>D60</f>
        <v/>
      </c>
      <c r="E59" s="46">
        <f>E60</f>
        <v>0</v>
      </c>
      <c r="F59" s="43">
        <f t="shared" si="2"/>
        <v>37274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3727</v>
      </c>
      <c r="B60" s="37">
        <f t="shared" si="0"/>
        <v>37</v>
      </c>
      <c r="C60" s="37">
        <f t="shared" si="1"/>
        <v>27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37274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3727</v>
      </c>
      <c r="B61" s="43">
        <f t="shared" ref="B61:B69" si="11">INT(A61/100)</f>
        <v>37</v>
      </c>
      <c r="C61" s="43">
        <f t="shared" ref="C61:C69" si="12">A61-B61*100</f>
        <v>27</v>
      </c>
      <c r="D61" s="46" t="str">
        <f>D62</f>
        <v/>
      </c>
      <c r="E61" s="46">
        <f>E62</f>
        <v>0</v>
      </c>
      <c r="F61" s="43">
        <f t="shared" ref="F61:F69" si="13">A61*10+$C$2</f>
        <v>37274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3727</v>
      </c>
      <c r="B62" s="37">
        <f t="shared" si="11"/>
        <v>37</v>
      </c>
      <c r="C62" s="37">
        <f t="shared" si="12"/>
        <v>27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37274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3727</v>
      </c>
      <c r="B63" s="43">
        <f t="shared" si="11"/>
        <v>37</v>
      </c>
      <c r="C63" s="43">
        <f t="shared" si="12"/>
        <v>27</v>
      </c>
      <c r="D63" s="46" t="str">
        <f>D64</f>
        <v/>
      </c>
      <c r="E63" s="46">
        <f>E64</f>
        <v>0</v>
      </c>
      <c r="F63" s="43">
        <f t="shared" si="13"/>
        <v>37274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3727</v>
      </c>
      <c r="B64" s="37">
        <f t="shared" si="11"/>
        <v>37</v>
      </c>
      <c r="C64" s="37">
        <f t="shared" si="12"/>
        <v>27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37274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3727</v>
      </c>
      <c r="B65" s="43">
        <f t="shared" si="11"/>
        <v>37</v>
      </c>
      <c r="C65" s="43">
        <f t="shared" si="12"/>
        <v>27</v>
      </c>
      <c r="D65" s="46" t="str">
        <f>D66</f>
        <v/>
      </c>
      <c r="E65" s="46">
        <f>E66</f>
        <v>0</v>
      </c>
      <c r="F65" s="43">
        <f t="shared" si="13"/>
        <v>37274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3727</v>
      </c>
      <c r="B66" s="37">
        <f t="shared" si="11"/>
        <v>37</v>
      </c>
      <c r="C66" s="37">
        <f t="shared" si="12"/>
        <v>27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37274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3727</v>
      </c>
      <c r="B67" s="43">
        <f t="shared" si="11"/>
        <v>37</v>
      </c>
      <c r="C67" s="43">
        <f t="shared" si="12"/>
        <v>27</v>
      </c>
      <c r="D67" s="46" t="str">
        <f>D68</f>
        <v/>
      </c>
      <c r="E67" s="46">
        <f>E68</f>
        <v>0</v>
      </c>
      <c r="F67" s="43">
        <f t="shared" si="13"/>
        <v>37274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3727</v>
      </c>
      <c r="B68" s="37">
        <f t="shared" si="11"/>
        <v>37</v>
      </c>
      <c r="C68" s="37">
        <f t="shared" si="12"/>
        <v>27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37274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3727</v>
      </c>
      <c r="B69" s="43">
        <f t="shared" si="11"/>
        <v>37</v>
      </c>
      <c r="C69" s="43">
        <f t="shared" si="12"/>
        <v>27</v>
      </c>
      <c r="D69" s="46">
        <f>D70</f>
        <v>356.29281155642337</v>
      </c>
      <c r="E69" s="46">
        <f>E70</f>
        <v>20.737396266557603</v>
      </c>
      <c r="F69" s="43">
        <f t="shared" si="13"/>
        <v>37274</v>
      </c>
      <c r="G69" s="44">
        <f>IFERROR(Interpol1!C43,"")</f>
        <v>2.2009607297558502</v>
      </c>
      <c r="H69" s="46">
        <f t="shared" si="4"/>
        <v>9.4219746796018367</v>
      </c>
    </row>
    <row r="70" spans="1:11" x14ac:dyDescent="0.25">
      <c r="A70" s="50" t="s">
        <v>68</v>
      </c>
      <c r="B70" s="50">
        <f>E4</f>
        <v>37.689321999999997</v>
      </c>
      <c r="C70" s="50">
        <f>F4</f>
        <v>26.943560000000002</v>
      </c>
      <c r="D70" s="49">
        <f>DEGREES(MOD(ATAN2(COS(RADIANS(B69))*SIN(RADIANS(B70))-SIN(RADIANS(B69))*COS(RADIANS(B70))*COS(RADIANS(C70-C69)),SIN(RADIANS(C70-C69))*COS(RADIANS(B70))),2*PI()))</f>
        <v>356.29281155642337</v>
      </c>
      <c r="E70" s="49">
        <f>ACOS(SIN(RADIANS(B55))*SIN(RADIANS(B70))+COS(RADIANS(B55))*COS(RADIANS(B70))*COS((RADIANS(C70-C55))))*6371/1.852/2</f>
        <v>20.737396266557603</v>
      </c>
      <c r="F70" s="49">
        <f>F54</f>
        <v>37274</v>
      </c>
      <c r="G70" s="50">
        <f>IFERROR(Interpol1!C44,"")</f>
        <v>2.2009607297558502</v>
      </c>
      <c r="H70" s="49">
        <f t="shared" si="4"/>
        <v>9.4219746796018367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>
        <f>SUM(E30:E70)</f>
        <v>109.40723940726312</v>
      </c>
      <c r="F72" s="54"/>
      <c r="G72" s="57" t="s">
        <v>80</v>
      </c>
      <c r="H72" s="56">
        <f>SUM(H30:H70)</f>
        <v>48.033718217495306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2.3272690922611075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2.2009607297558502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2.2009607297558502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2.3272690922611075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2.2009607297558502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2.2009607297558502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>
        <f>Segment1!D30</f>
        <v>299.74339333694468</v>
      </c>
      <c r="B4" s="35">
        <f>Segment1!F30</f>
        <v>37274</v>
      </c>
      <c r="C4" s="40">
        <f>SUM(M4:T4)</f>
        <v>2.3272690922611075</v>
      </c>
      <c r="D4" s="19">
        <f>VLOOKUP($B4,ShipSpeeds!$A$7:$I$390,2,FALSE)</f>
        <v>2.2423000000000002</v>
      </c>
      <c r="E4" s="19">
        <f>VLOOKUP($B4,ShipSpeeds!$A$7:$I$390,3,FALSE)</f>
        <v>3.9975000000000005</v>
      </c>
      <c r="F4" s="19">
        <f>VLOOKUP($B4,ShipSpeeds!$A$7:$I$390,4,FALSE)</f>
        <v>5.0764999999999993</v>
      </c>
      <c r="G4" s="19">
        <f>VLOOKUP($B4,ShipSpeeds!$A$7:$I$390,5,FALSE)</f>
        <v>5.1588000000000003</v>
      </c>
      <c r="H4" s="19">
        <f>VLOOKUP($B4,ShipSpeeds!$A$7:$I$390,6,FALSE)</f>
        <v>5.2200000000000006</v>
      </c>
      <c r="I4" s="19">
        <f>VLOOKUP($B4,ShipSpeeds!$A$7:$I$390,7,FALSE)</f>
        <v>4.789200000000001</v>
      </c>
      <c r="J4" s="19">
        <f>VLOOKUP($B4,ShipSpeeds!$A$7:$I$390,8,FALSE)</f>
        <v>3.4711999999999996</v>
      </c>
      <c r="K4" s="19">
        <f>VLOOKUP($B4,ShipSpeeds!$A$7:$I$390,9,FALSE)</f>
        <v>1.7405000000000002</v>
      </c>
      <c r="L4" s="58">
        <f>VLOOKUP($B4,ShipSpeeds!$A$7:$I$390,2,FALSE)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2.3272690922611075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37274</v>
      </c>
      <c r="C5" s="40">
        <f t="shared" ref="C5:C44" si="1">SUM(M5:T5)</f>
        <v>0</v>
      </c>
      <c r="D5" s="19">
        <f>VLOOKUP($B5,ShipSpeeds!$A$7:$I$390,2,FALSE)</f>
        <v>2.2423000000000002</v>
      </c>
      <c r="E5" s="19">
        <f>VLOOKUP($B5,ShipSpeeds!$A$7:$I$390,3,FALSE)</f>
        <v>3.9975000000000005</v>
      </c>
      <c r="F5" s="19">
        <f>VLOOKUP($B5,ShipSpeeds!$A$7:$I$390,4,FALSE)</f>
        <v>5.0764999999999993</v>
      </c>
      <c r="G5" s="19">
        <f>VLOOKUP($B5,ShipSpeeds!$A$7:$I$390,5,FALSE)</f>
        <v>5.1588000000000003</v>
      </c>
      <c r="H5" s="19">
        <f>VLOOKUP($B5,ShipSpeeds!$A$7:$I$390,6,FALSE)</f>
        <v>5.2200000000000006</v>
      </c>
      <c r="I5" s="19">
        <f>VLOOKUP($B5,ShipSpeeds!$A$7:$I$390,7,FALSE)</f>
        <v>4.789200000000001</v>
      </c>
      <c r="J5" s="19">
        <f>VLOOKUP($B5,ShipSpeeds!$A$7:$I$390,8,FALSE)</f>
        <v>3.4711999999999996</v>
      </c>
      <c r="K5" s="19">
        <f>VLOOKUP($B5,ShipSpeeds!$A$7:$I$390,9,FALSE)</f>
        <v>1.7405000000000002</v>
      </c>
      <c r="L5" s="58">
        <f>VLOOKUP($B5,ShipSpeeds!$A$7:$I$390,2,FALSE)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37274</v>
      </c>
      <c r="C6" s="40">
        <f t="shared" si="1"/>
        <v>0</v>
      </c>
      <c r="D6" s="19">
        <f>VLOOKUP($B6,ShipSpeeds!$A$7:$I$390,2,FALSE)</f>
        <v>2.2423000000000002</v>
      </c>
      <c r="E6" s="19">
        <f>VLOOKUP($B6,ShipSpeeds!$A$7:$I$390,3,FALSE)</f>
        <v>3.9975000000000005</v>
      </c>
      <c r="F6" s="19">
        <f>VLOOKUP($B6,ShipSpeeds!$A$7:$I$390,4,FALSE)</f>
        <v>5.0764999999999993</v>
      </c>
      <c r="G6" s="19">
        <f>VLOOKUP($B6,ShipSpeeds!$A$7:$I$390,5,FALSE)</f>
        <v>5.1588000000000003</v>
      </c>
      <c r="H6" s="19">
        <f>VLOOKUP($B6,ShipSpeeds!$A$7:$I$390,6,FALSE)</f>
        <v>5.2200000000000006</v>
      </c>
      <c r="I6" s="19">
        <f>VLOOKUP($B6,ShipSpeeds!$A$7:$I$390,7,FALSE)</f>
        <v>4.789200000000001</v>
      </c>
      <c r="J6" s="19">
        <f>VLOOKUP($B6,ShipSpeeds!$A$7:$I$390,8,FALSE)</f>
        <v>3.4711999999999996</v>
      </c>
      <c r="K6" s="19">
        <f>VLOOKUP($B6,ShipSpeeds!$A$7:$I$390,9,FALSE)</f>
        <v>1.7405000000000002</v>
      </c>
      <c r="L6" s="58">
        <f>VLOOKUP($B6,ShipSpeeds!$A$7:$I$390,2,FALSE)</f>
        <v>2.2423000000000002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37274</v>
      </c>
      <c r="C7" s="40">
        <f t="shared" si="1"/>
        <v>0</v>
      </c>
      <c r="D7" s="19">
        <f>VLOOKUP($B7,ShipSpeeds!$A$7:$I$390,2,FALSE)</f>
        <v>2.2423000000000002</v>
      </c>
      <c r="E7" s="19">
        <f>VLOOKUP($B7,ShipSpeeds!$A$7:$I$390,3,FALSE)</f>
        <v>3.9975000000000005</v>
      </c>
      <c r="F7" s="19">
        <f>VLOOKUP($B7,ShipSpeeds!$A$7:$I$390,4,FALSE)</f>
        <v>5.0764999999999993</v>
      </c>
      <c r="G7" s="19">
        <f>VLOOKUP($B7,ShipSpeeds!$A$7:$I$390,5,FALSE)</f>
        <v>5.1588000000000003</v>
      </c>
      <c r="H7" s="19">
        <f>VLOOKUP($B7,ShipSpeeds!$A$7:$I$390,6,FALSE)</f>
        <v>5.2200000000000006</v>
      </c>
      <c r="I7" s="19">
        <f>VLOOKUP($B7,ShipSpeeds!$A$7:$I$390,7,FALSE)</f>
        <v>4.789200000000001</v>
      </c>
      <c r="J7" s="19">
        <f>VLOOKUP($B7,ShipSpeeds!$A$7:$I$390,8,FALSE)</f>
        <v>3.4711999999999996</v>
      </c>
      <c r="K7" s="19">
        <f>VLOOKUP($B7,ShipSpeeds!$A$7:$I$390,9,FALSE)</f>
        <v>1.7405000000000002</v>
      </c>
      <c r="L7" s="58">
        <f>VLOOKUP($B7,ShipSpeeds!$A$7:$I$390,2,FALSE)</f>
        <v>2.2423000000000002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37274</v>
      </c>
      <c r="C8" s="40">
        <f t="shared" si="1"/>
        <v>0</v>
      </c>
      <c r="D8" s="19">
        <f>VLOOKUP($B8,ShipSpeeds!$A$7:$I$390,2,FALSE)</f>
        <v>2.2423000000000002</v>
      </c>
      <c r="E8" s="19">
        <f>VLOOKUP($B8,ShipSpeeds!$A$7:$I$390,3,FALSE)</f>
        <v>3.9975000000000005</v>
      </c>
      <c r="F8" s="19">
        <f>VLOOKUP($B8,ShipSpeeds!$A$7:$I$390,4,FALSE)</f>
        <v>5.0764999999999993</v>
      </c>
      <c r="G8" s="19">
        <f>VLOOKUP($B8,ShipSpeeds!$A$7:$I$390,5,FALSE)</f>
        <v>5.1588000000000003</v>
      </c>
      <c r="H8" s="19">
        <f>VLOOKUP($B8,ShipSpeeds!$A$7:$I$390,6,FALSE)</f>
        <v>5.2200000000000006</v>
      </c>
      <c r="I8" s="19">
        <f>VLOOKUP($B8,ShipSpeeds!$A$7:$I$390,7,FALSE)</f>
        <v>4.789200000000001</v>
      </c>
      <c r="J8" s="19">
        <f>VLOOKUP($B8,ShipSpeeds!$A$7:$I$390,8,FALSE)</f>
        <v>3.4711999999999996</v>
      </c>
      <c r="K8" s="19">
        <f>VLOOKUP($B8,ShipSpeeds!$A$7:$I$390,9,FALSE)</f>
        <v>1.7405000000000002</v>
      </c>
      <c r="L8" s="58">
        <f>VLOOKUP($B8,ShipSpeeds!$A$7:$I$390,2,FALSE)</f>
        <v>2.2423000000000002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37274</v>
      </c>
      <c r="C9" s="40">
        <f t="shared" si="1"/>
        <v>0</v>
      </c>
      <c r="D9" s="19">
        <f>VLOOKUP($B9,ShipSpeeds!$A$7:$I$390,2,FALSE)</f>
        <v>2.2423000000000002</v>
      </c>
      <c r="E9" s="19">
        <f>VLOOKUP($B9,ShipSpeeds!$A$7:$I$390,3,FALSE)</f>
        <v>3.9975000000000005</v>
      </c>
      <c r="F9" s="19">
        <f>VLOOKUP($B9,ShipSpeeds!$A$7:$I$390,4,FALSE)</f>
        <v>5.0764999999999993</v>
      </c>
      <c r="G9" s="19">
        <f>VLOOKUP($B9,ShipSpeeds!$A$7:$I$390,5,FALSE)</f>
        <v>5.1588000000000003</v>
      </c>
      <c r="H9" s="19">
        <f>VLOOKUP($B9,ShipSpeeds!$A$7:$I$390,6,FALSE)</f>
        <v>5.2200000000000006</v>
      </c>
      <c r="I9" s="19">
        <f>VLOOKUP($B9,ShipSpeeds!$A$7:$I$390,7,FALSE)</f>
        <v>4.789200000000001</v>
      </c>
      <c r="J9" s="19">
        <f>VLOOKUP($B9,ShipSpeeds!$A$7:$I$390,8,FALSE)</f>
        <v>3.4711999999999996</v>
      </c>
      <c r="K9" s="19">
        <f>VLOOKUP($B9,ShipSpeeds!$A$7:$I$390,9,FALSE)</f>
        <v>1.7405000000000002</v>
      </c>
      <c r="L9" s="58">
        <f>VLOOKUP($B9,ShipSpeeds!$A$7:$I$390,2,FALSE)</f>
        <v>2.2423000000000002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37274</v>
      </c>
      <c r="C10" s="40">
        <f t="shared" si="1"/>
        <v>0</v>
      </c>
      <c r="D10" s="19">
        <f>VLOOKUP($B10,ShipSpeeds!$A$7:$I$390,2,FALSE)</f>
        <v>2.2423000000000002</v>
      </c>
      <c r="E10" s="19">
        <f>VLOOKUP($B10,ShipSpeeds!$A$7:$I$390,3,FALSE)</f>
        <v>3.9975000000000005</v>
      </c>
      <c r="F10" s="19">
        <f>VLOOKUP($B10,ShipSpeeds!$A$7:$I$390,4,FALSE)</f>
        <v>5.0764999999999993</v>
      </c>
      <c r="G10" s="19">
        <f>VLOOKUP($B10,ShipSpeeds!$A$7:$I$390,5,FALSE)</f>
        <v>5.1588000000000003</v>
      </c>
      <c r="H10" s="19">
        <f>VLOOKUP($B10,ShipSpeeds!$A$7:$I$390,6,FALSE)</f>
        <v>5.2200000000000006</v>
      </c>
      <c r="I10" s="19">
        <f>VLOOKUP($B10,ShipSpeeds!$A$7:$I$390,7,FALSE)</f>
        <v>4.789200000000001</v>
      </c>
      <c r="J10" s="19">
        <f>VLOOKUP($B10,ShipSpeeds!$A$7:$I$390,8,FALSE)</f>
        <v>3.4711999999999996</v>
      </c>
      <c r="K10" s="19">
        <f>VLOOKUP($B10,ShipSpeeds!$A$7:$I$390,9,FALSE)</f>
        <v>1.7405000000000002</v>
      </c>
      <c r="L10" s="58">
        <f>VLOOKUP($B10,ShipSpeeds!$A$7:$I$390,2,FALSE)</f>
        <v>2.2423000000000002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37274</v>
      </c>
      <c r="C11" s="40">
        <f t="shared" si="1"/>
        <v>0</v>
      </c>
      <c r="D11" s="19">
        <f>VLOOKUP($B11,ShipSpeeds!$A$7:$I$390,2,FALSE)</f>
        <v>2.2423000000000002</v>
      </c>
      <c r="E11" s="19">
        <f>VLOOKUP($B11,ShipSpeeds!$A$7:$I$390,3,FALSE)</f>
        <v>3.9975000000000005</v>
      </c>
      <c r="F11" s="19">
        <f>VLOOKUP($B11,ShipSpeeds!$A$7:$I$390,4,FALSE)</f>
        <v>5.0764999999999993</v>
      </c>
      <c r="G11" s="19">
        <f>VLOOKUP($B11,ShipSpeeds!$A$7:$I$390,5,FALSE)</f>
        <v>5.1588000000000003</v>
      </c>
      <c r="H11" s="19">
        <f>VLOOKUP($B11,ShipSpeeds!$A$7:$I$390,6,FALSE)</f>
        <v>5.2200000000000006</v>
      </c>
      <c r="I11" s="19">
        <f>VLOOKUP($B11,ShipSpeeds!$A$7:$I$390,7,FALSE)</f>
        <v>4.789200000000001</v>
      </c>
      <c r="J11" s="19">
        <f>VLOOKUP($B11,ShipSpeeds!$A$7:$I$390,8,FALSE)</f>
        <v>3.4711999999999996</v>
      </c>
      <c r="K11" s="19">
        <f>VLOOKUP($B11,ShipSpeeds!$A$7:$I$390,9,FALSE)</f>
        <v>1.7405000000000002</v>
      </c>
      <c r="L11" s="58">
        <f>VLOOKUP($B11,ShipSpeeds!$A$7:$I$390,2,FALSE)</f>
        <v>2.2423000000000002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37274</v>
      </c>
      <c r="C12" s="40">
        <f t="shared" si="1"/>
        <v>0</v>
      </c>
      <c r="D12" s="19">
        <f>VLOOKUP($B12,ShipSpeeds!$A$7:$I$390,2,FALSE)</f>
        <v>2.2423000000000002</v>
      </c>
      <c r="E12" s="19">
        <f>VLOOKUP($B12,ShipSpeeds!$A$7:$I$390,3,FALSE)</f>
        <v>3.9975000000000005</v>
      </c>
      <c r="F12" s="19">
        <f>VLOOKUP($B12,ShipSpeeds!$A$7:$I$390,4,FALSE)</f>
        <v>5.0764999999999993</v>
      </c>
      <c r="G12" s="19">
        <f>VLOOKUP($B12,ShipSpeeds!$A$7:$I$390,5,FALSE)</f>
        <v>5.1588000000000003</v>
      </c>
      <c r="H12" s="19">
        <f>VLOOKUP($B12,ShipSpeeds!$A$7:$I$390,6,FALSE)</f>
        <v>5.2200000000000006</v>
      </c>
      <c r="I12" s="19">
        <f>VLOOKUP($B12,ShipSpeeds!$A$7:$I$390,7,FALSE)</f>
        <v>4.789200000000001</v>
      </c>
      <c r="J12" s="19">
        <f>VLOOKUP($B12,ShipSpeeds!$A$7:$I$390,8,FALSE)</f>
        <v>3.4711999999999996</v>
      </c>
      <c r="K12" s="19">
        <f>VLOOKUP($B12,ShipSpeeds!$A$7:$I$390,9,FALSE)</f>
        <v>1.7405000000000002</v>
      </c>
      <c r="L12" s="58">
        <f>VLOOKUP($B12,ShipSpeeds!$A$7:$I$390,2,FALSE)</f>
        <v>2.2423000000000002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37274</v>
      </c>
      <c r="C13" s="40">
        <f t="shared" si="1"/>
        <v>0</v>
      </c>
      <c r="D13" s="19">
        <f>VLOOKUP($B13,ShipSpeeds!$A$7:$I$390,2,FALSE)</f>
        <v>2.2423000000000002</v>
      </c>
      <c r="E13" s="19">
        <f>VLOOKUP($B13,ShipSpeeds!$A$7:$I$390,3,FALSE)</f>
        <v>3.9975000000000005</v>
      </c>
      <c r="F13" s="19">
        <f>VLOOKUP($B13,ShipSpeeds!$A$7:$I$390,4,FALSE)</f>
        <v>5.0764999999999993</v>
      </c>
      <c r="G13" s="19">
        <f>VLOOKUP($B13,ShipSpeeds!$A$7:$I$390,5,FALSE)</f>
        <v>5.1588000000000003</v>
      </c>
      <c r="H13" s="19">
        <f>VLOOKUP($B13,ShipSpeeds!$A$7:$I$390,6,FALSE)</f>
        <v>5.2200000000000006</v>
      </c>
      <c r="I13" s="19">
        <f>VLOOKUP($B13,ShipSpeeds!$A$7:$I$390,7,FALSE)</f>
        <v>4.789200000000001</v>
      </c>
      <c r="J13" s="19">
        <f>VLOOKUP($B13,ShipSpeeds!$A$7:$I$390,8,FALSE)</f>
        <v>3.4711999999999996</v>
      </c>
      <c r="K13" s="19">
        <f>VLOOKUP($B13,ShipSpeeds!$A$7:$I$390,9,FALSE)</f>
        <v>1.7405000000000002</v>
      </c>
      <c r="L13" s="58">
        <f>VLOOKUP($B13,ShipSpeeds!$A$7:$I$390,2,FALSE)</f>
        <v>2.2423000000000002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37274</v>
      </c>
      <c r="C14" s="40">
        <f t="shared" si="1"/>
        <v>0</v>
      </c>
      <c r="D14" s="19">
        <f>VLOOKUP($B14,ShipSpeeds!$A$7:$I$390,2,FALSE)</f>
        <v>2.2423000000000002</v>
      </c>
      <c r="E14" s="19">
        <f>VLOOKUP($B14,ShipSpeeds!$A$7:$I$390,3,FALSE)</f>
        <v>3.9975000000000005</v>
      </c>
      <c r="F14" s="19">
        <f>VLOOKUP($B14,ShipSpeeds!$A$7:$I$390,4,FALSE)</f>
        <v>5.0764999999999993</v>
      </c>
      <c r="G14" s="19">
        <f>VLOOKUP($B14,ShipSpeeds!$A$7:$I$390,5,FALSE)</f>
        <v>5.1588000000000003</v>
      </c>
      <c r="H14" s="19">
        <f>VLOOKUP($B14,ShipSpeeds!$A$7:$I$390,6,FALSE)</f>
        <v>5.2200000000000006</v>
      </c>
      <c r="I14" s="19">
        <f>VLOOKUP($B14,ShipSpeeds!$A$7:$I$390,7,FALSE)</f>
        <v>4.789200000000001</v>
      </c>
      <c r="J14" s="19">
        <f>VLOOKUP($B14,ShipSpeeds!$A$7:$I$390,8,FALSE)</f>
        <v>3.4711999999999996</v>
      </c>
      <c r="K14" s="19">
        <f>VLOOKUP($B14,ShipSpeeds!$A$7:$I$390,9,FALSE)</f>
        <v>1.7405000000000002</v>
      </c>
      <c r="L14" s="58">
        <f>VLOOKUP($B14,ShipSpeeds!$A$7:$I$390,2,FALSE)</f>
        <v>2.2423000000000002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37274</v>
      </c>
      <c r="C15" s="40">
        <f t="shared" si="1"/>
        <v>0</v>
      </c>
      <c r="D15" s="19">
        <f>VLOOKUP($B15,ShipSpeeds!$A$7:$I$390,2,FALSE)</f>
        <v>2.2423000000000002</v>
      </c>
      <c r="E15" s="19">
        <f>VLOOKUP($B15,ShipSpeeds!$A$7:$I$390,3,FALSE)</f>
        <v>3.9975000000000005</v>
      </c>
      <c r="F15" s="19">
        <f>VLOOKUP($B15,ShipSpeeds!$A$7:$I$390,4,FALSE)</f>
        <v>5.0764999999999993</v>
      </c>
      <c r="G15" s="19">
        <f>VLOOKUP($B15,ShipSpeeds!$A$7:$I$390,5,FALSE)</f>
        <v>5.1588000000000003</v>
      </c>
      <c r="H15" s="19">
        <f>VLOOKUP($B15,ShipSpeeds!$A$7:$I$390,6,FALSE)</f>
        <v>5.2200000000000006</v>
      </c>
      <c r="I15" s="19">
        <f>VLOOKUP($B15,ShipSpeeds!$A$7:$I$390,7,FALSE)</f>
        <v>4.789200000000001</v>
      </c>
      <c r="J15" s="19">
        <f>VLOOKUP($B15,ShipSpeeds!$A$7:$I$390,8,FALSE)</f>
        <v>3.4711999999999996</v>
      </c>
      <c r="K15" s="19">
        <f>VLOOKUP($B15,ShipSpeeds!$A$7:$I$390,9,FALSE)</f>
        <v>1.7405000000000002</v>
      </c>
      <c r="L15" s="58">
        <f>VLOOKUP($B15,ShipSpeeds!$A$7:$I$390,2,FALSE)</f>
        <v>2.2423000000000002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37274</v>
      </c>
      <c r="C16" s="40">
        <f t="shared" si="1"/>
        <v>0</v>
      </c>
      <c r="D16" s="19">
        <f>VLOOKUP($B16,ShipSpeeds!$A$7:$I$390,2,FALSE)</f>
        <v>2.2423000000000002</v>
      </c>
      <c r="E16" s="19">
        <f>VLOOKUP($B16,ShipSpeeds!$A$7:$I$390,3,FALSE)</f>
        <v>3.9975000000000005</v>
      </c>
      <c r="F16" s="19">
        <f>VLOOKUP($B16,ShipSpeeds!$A$7:$I$390,4,FALSE)</f>
        <v>5.0764999999999993</v>
      </c>
      <c r="G16" s="19">
        <f>VLOOKUP($B16,ShipSpeeds!$A$7:$I$390,5,FALSE)</f>
        <v>5.1588000000000003</v>
      </c>
      <c r="H16" s="19">
        <f>VLOOKUP($B16,ShipSpeeds!$A$7:$I$390,6,FALSE)</f>
        <v>5.2200000000000006</v>
      </c>
      <c r="I16" s="19">
        <f>VLOOKUP($B16,ShipSpeeds!$A$7:$I$390,7,FALSE)</f>
        <v>4.789200000000001</v>
      </c>
      <c r="J16" s="19">
        <f>VLOOKUP($B16,ShipSpeeds!$A$7:$I$390,8,FALSE)</f>
        <v>3.4711999999999996</v>
      </c>
      <c r="K16" s="19">
        <f>VLOOKUP($B16,ShipSpeeds!$A$7:$I$390,9,FALSE)</f>
        <v>1.7405000000000002</v>
      </c>
      <c r="L16" s="58">
        <f>VLOOKUP($B16,ShipSpeeds!$A$7:$I$390,2,FALSE)</f>
        <v>2.2423000000000002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37274</v>
      </c>
      <c r="C17" s="40">
        <f t="shared" si="1"/>
        <v>0</v>
      </c>
      <c r="D17" s="19">
        <f>VLOOKUP($B17,ShipSpeeds!$A$7:$I$390,2,FALSE)</f>
        <v>2.2423000000000002</v>
      </c>
      <c r="E17" s="19">
        <f>VLOOKUP($B17,ShipSpeeds!$A$7:$I$390,3,FALSE)</f>
        <v>3.9975000000000005</v>
      </c>
      <c r="F17" s="19">
        <f>VLOOKUP($B17,ShipSpeeds!$A$7:$I$390,4,FALSE)</f>
        <v>5.0764999999999993</v>
      </c>
      <c r="G17" s="19">
        <f>VLOOKUP($B17,ShipSpeeds!$A$7:$I$390,5,FALSE)</f>
        <v>5.1588000000000003</v>
      </c>
      <c r="H17" s="19">
        <f>VLOOKUP($B17,ShipSpeeds!$A$7:$I$390,6,FALSE)</f>
        <v>5.2200000000000006</v>
      </c>
      <c r="I17" s="19">
        <f>VLOOKUP($B17,ShipSpeeds!$A$7:$I$390,7,FALSE)</f>
        <v>4.789200000000001</v>
      </c>
      <c r="J17" s="19">
        <f>VLOOKUP($B17,ShipSpeeds!$A$7:$I$390,8,FALSE)</f>
        <v>3.4711999999999996</v>
      </c>
      <c r="K17" s="19">
        <f>VLOOKUP($B17,ShipSpeeds!$A$7:$I$390,9,FALSE)</f>
        <v>1.7405000000000002</v>
      </c>
      <c r="L17" s="58">
        <f>VLOOKUP($B17,ShipSpeeds!$A$7:$I$390,2,FALSE)</f>
        <v>2.2423000000000002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37274</v>
      </c>
      <c r="C18" s="40">
        <f t="shared" si="1"/>
        <v>0</v>
      </c>
      <c r="D18" s="19">
        <f>VLOOKUP($B18,ShipSpeeds!$A$7:$I$390,2,FALSE)</f>
        <v>2.2423000000000002</v>
      </c>
      <c r="E18" s="19">
        <f>VLOOKUP($B18,ShipSpeeds!$A$7:$I$390,3,FALSE)</f>
        <v>3.9975000000000005</v>
      </c>
      <c r="F18" s="19">
        <f>VLOOKUP($B18,ShipSpeeds!$A$7:$I$390,4,FALSE)</f>
        <v>5.0764999999999993</v>
      </c>
      <c r="G18" s="19">
        <f>VLOOKUP($B18,ShipSpeeds!$A$7:$I$390,5,FALSE)</f>
        <v>5.1588000000000003</v>
      </c>
      <c r="H18" s="19">
        <f>VLOOKUP($B18,ShipSpeeds!$A$7:$I$390,6,FALSE)</f>
        <v>5.2200000000000006</v>
      </c>
      <c r="I18" s="19">
        <f>VLOOKUP($B18,ShipSpeeds!$A$7:$I$390,7,FALSE)</f>
        <v>4.789200000000001</v>
      </c>
      <c r="J18" s="19">
        <f>VLOOKUP($B18,ShipSpeeds!$A$7:$I$390,8,FALSE)</f>
        <v>3.4711999999999996</v>
      </c>
      <c r="K18" s="19">
        <f>VLOOKUP($B18,ShipSpeeds!$A$7:$I$390,9,FALSE)</f>
        <v>1.7405000000000002</v>
      </c>
      <c r="L18" s="58">
        <f>VLOOKUP($B18,ShipSpeeds!$A$7:$I$390,2,FALSE)</f>
        <v>2.2423000000000002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37274</v>
      </c>
      <c r="C19" s="40">
        <f t="shared" si="1"/>
        <v>0</v>
      </c>
      <c r="D19" s="19">
        <f>VLOOKUP($B19,ShipSpeeds!$A$7:$I$390,2,FALSE)</f>
        <v>2.2423000000000002</v>
      </c>
      <c r="E19" s="19">
        <f>VLOOKUP($B19,ShipSpeeds!$A$7:$I$390,3,FALSE)</f>
        <v>3.9975000000000005</v>
      </c>
      <c r="F19" s="19">
        <f>VLOOKUP($B19,ShipSpeeds!$A$7:$I$390,4,FALSE)</f>
        <v>5.0764999999999993</v>
      </c>
      <c r="G19" s="19">
        <f>VLOOKUP($B19,ShipSpeeds!$A$7:$I$390,5,FALSE)</f>
        <v>5.1588000000000003</v>
      </c>
      <c r="H19" s="19">
        <f>VLOOKUP($B19,ShipSpeeds!$A$7:$I$390,6,FALSE)</f>
        <v>5.2200000000000006</v>
      </c>
      <c r="I19" s="19">
        <f>VLOOKUP($B19,ShipSpeeds!$A$7:$I$390,7,FALSE)</f>
        <v>4.789200000000001</v>
      </c>
      <c r="J19" s="19">
        <f>VLOOKUP($B19,ShipSpeeds!$A$7:$I$390,8,FALSE)</f>
        <v>3.4711999999999996</v>
      </c>
      <c r="K19" s="19">
        <f>VLOOKUP($B19,ShipSpeeds!$A$7:$I$390,9,FALSE)</f>
        <v>1.7405000000000002</v>
      </c>
      <c r="L19" s="58">
        <f>VLOOKUP($B19,ShipSpeeds!$A$7:$I$390,2,FALSE)</f>
        <v>2.2423000000000002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37274</v>
      </c>
      <c r="C20" s="40">
        <f t="shared" si="1"/>
        <v>0</v>
      </c>
      <c r="D20" s="19">
        <f>VLOOKUP($B20,ShipSpeeds!$A$7:$I$390,2,FALSE)</f>
        <v>2.2423000000000002</v>
      </c>
      <c r="E20" s="19">
        <f>VLOOKUP($B20,ShipSpeeds!$A$7:$I$390,3,FALSE)</f>
        <v>3.9975000000000005</v>
      </c>
      <c r="F20" s="19">
        <f>VLOOKUP($B20,ShipSpeeds!$A$7:$I$390,4,FALSE)</f>
        <v>5.0764999999999993</v>
      </c>
      <c r="G20" s="19">
        <f>VLOOKUP($B20,ShipSpeeds!$A$7:$I$390,5,FALSE)</f>
        <v>5.1588000000000003</v>
      </c>
      <c r="H20" s="19">
        <f>VLOOKUP($B20,ShipSpeeds!$A$7:$I$390,6,FALSE)</f>
        <v>5.2200000000000006</v>
      </c>
      <c r="I20" s="19">
        <f>VLOOKUP($B20,ShipSpeeds!$A$7:$I$390,7,FALSE)</f>
        <v>4.789200000000001</v>
      </c>
      <c r="J20" s="19">
        <f>VLOOKUP($B20,ShipSpeeds!$A$7:$I$390,8,FALSE)</f>
        <v>3.4711999999999996</v>
      </c>
      <c r="K20" s="19">
        <f>VLOOKUP($B20,ShipSpeeds!$A$7:$I$390,9,FALSE)</f>
        <v>1.7405000000000002</v>
      </c>
      <c r="L20" s="58">
        <f>VLOOKUP($B20,ShipSpeeds!$A$7:$I$390,2,FALSE)</f>
        <v>2.2423000000000002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37274</v>
      </c>
      <c r="C21" s="40">
        <f t="shared" si="1"/>
        <v>0</v>
      </c>
      <c r="D21" s="19">
        <f>VLOOKUP($B21,ShipSpeeds!$A$7:$I$390,2,FALSE)</f>
        <v>2.2423000000000002</v>
      </c>
      <c r="E21" s="19">
        <f>VLOOKUP($B21,ShipSpeeds!$A$7:$I$390,3,FALSE)</f>
        <v>3.9975000000000005</v>
      </c>
      <c r="F21" s="19">
        <f>VLOOKUP($B21,ShipSpeeds!$A$7:$I$390,4,FALSE)</f>
        <v>5.0764999999999993</v>
      </c>
      <c r="G21" s="19">
        <f>VLOOKUP($B21,ShipSpeeds!$A$7:$I$390,5,FALSE)</f>
        <v>5.1588000000000003</v>
      </c>
      <c r="H21" s="19">
        <f>VLOOKUP($B21,ShipSpeeds!$A$7:$I$390,6,FALSE)</f>
        <v>5.2200000000000006</v>
      </c>
      <c r="I21" s="19">
        <f>VLOOKUP($B21,ShipSpeeds!$A$7:$I$390,7,FALSE)</f>
        <v>4.789200000000001</v>
      </c>
      <c r="J21" s="19">
        <f>VLOOKUP($B21,ShipSpeeds!$A$7:$I$390,8,FALSE)</f>
        <v>3.4711999999999996</v>
      </c>
      <c r="K21" s="19">
        <f>VLOOKUP($B21,ShipSpeeds!$A$7:$I$390,9,FALSE)</f>
        <v>1.7405000000000002</v>
      </c>
      <c r="L21" s="58">
        <f>VLOOKUP($B21,ShipSpeeds!$A$7:$I$390,2,FALSE)</f>
        <v>2.2423000000000002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37274</v>
      </c>
      <c r="C22" s="40">
        <f t="shared" si="1"/>
        <v>0</v>
      </c>
      <c r="D22" s="19">
        <f>VLOOKUP($B22,ShipSpeeds!$A$7:$I$390,2,FALSE)</f>
        <v>2.2423000000000002</v>
      </c>
      <c r="E22" s="19">
        <f>VLOOKUP($B22,ShipSpeeds!$A$7:$I$390,3,FALSE)</f>
        <v>3.9975000000000005</v>
      </c>
      <c r="F22" s="19">
        <f>VLOOKUP($B22,ShipSpeeds!$A$7:$I$390,4,FALSE)</f>
        <v>5.0764999999999993</v>
      </c>
      <c r="G22" s="19">
        <f>VLOOKUP($B22,ShipSpeeds!$A$7:$I$390,5,FALSE)</f>
        <v>5.1588000000000003</v>
      </c>
      <c r="H22" s="19">
        <f>VLOOKUP($B22,ShipSpeeds!$A$7:$I$390,6,FALSE)</f>
        <v>5.2200000000000006</v>
      </c>
      <c r="I22" s="19">
        <f>VLOOKUP($B22,ShipSpeeds!$A$7:$I$390,7,FALSE)</f>
        <v>4.789200000000001</v>
      </c>
      <c r="J22" s="19">
        <f>VLOOKUP($B22,ShipSpeeds!$A$7:$I$390,8,FALSE)</f>
        <v>3.4711999999999996</v>
      </c>
      <c r="K22" s="19">
        <f>VLOOKUP($B22,ShipSpeeds!$A$7:$I$390,9,FALSE)</f>
        <v>1.7405000000000002</v>
      </c>
      <c r="L22" s="58">
        <f>VLOOKUP($B22,ShipSpeeds!$A$7:$I$390,2,FALSE)</f>
        <v>2.2423000000000002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37274</v>
      </c>
      <c r="C23" s="40">
        <f t="shared" si="1"/>
        <v>0</v>
      </c>
      <c r="D23" s="19">
        <f>VLOOKUP($B23,ShipSpeeds!$A$7:$I$390,2,FALSE)</f>
        <v>2.2423000000000002</v>
      </c>
      <c r="E23" s="19">
        <f>VLOOKUP($B23,ShipSpeeds!$A$7:$I$390,3,FALSE)</f>
        <v>3.9975000000000005</v>
      </c>
      <c r="F23" s="19">
        <f>VLOOKUP($B23,ShipSpeeds!$A$7:$I$390,4,FALSE)</f>
        <v>5.0764999999999993</v>
      </c>
      <c r="G23" s="19">
        <f>VLOOKUP($B23,ShipSpeeds!$A$7:$I$390,5,FALSE)</f>
        <v>5.1588000000000003</v>
      </c>
      <c r="H23" s="19">
        <f>VLOOKUP($B23,ShipSpeeds!$A$7:$I$390,6,FALSE)</f>
        <v>5.2200000000000006</v>
      </c>
      <c r="I23" s="19">
        <f>VLOOKUP($B23,ShipSpeeds!$A$7:$I$390,7,FALSE)</f>
        <v>4.789200000000001</v>
      </c>
      <c r="J23" s="19">
        <f>VLOOKUP($B23,ShipSpeeds!$A$7:$I$390,8,FALSE)</f>
        <v>3.4711999999999996</v>
      </c>
      <c r="K23" s="19">
        <f>VLOOKUP($B23,ShipSpeeds!$A$7:$I$390,9,FALSE)</f>
        <v>1.7405000000000002</v>
      </c>
      <c r="L23" s="58">
        <f>VLOOKUP($B23,ShipSpeeds!$A$7:$I$390,2,FALSE)</f>
        <v>2.2423000000000002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37274</v>
      </c>
      <c r="C24" s="40">
        <f t="shared" si="1"/>
        <v>0</v>
      </c>
      <c r="D24" s="19">
        <f>VLOOKUP($B24,ShipSpeeds!$A$7:$I$390,2,FALSE)</f>
        <v>2.2423000000000002</v>
      </c>
      <c r="E24" s="19">
        <f>VLOOKUP($B24,ShipSpeeds!$A$7:$I$390,3,FALSE)</f>
        <v>3.9975000000000005</v>
      </c>
      <c r="F24" s="19">
        <f>VLOOKUP($B24,ShipSpeeds!$A$7:$I$390,4,FALSE)</f>
        <v>5.0764999999999993</v>
      </c>
      <c r="G24" s="19">
        <f>VLOOKUP($B24,ShipSpeeds!$A$7:$I$390,5,FALSE)</f>
        <v>5.1588000000000003</v>
      </c>
      <c r="H24" s="19">
        <f>VLOOKUP($B24,ShipSpeeds!$A$7:$I$390,6,FALSE)</f>
        <v>5.2200000000000006</v>
      </c>
      <c r="I24" s="19">
        <f>VLOOKUP($B24,ShipSpeeds!$A$7:$I$390,7,FALSE)</f>
        <v>4.789200000000001</v>
      </c>
      <c r="J24" s="19">
        <f>VLOOKUP($B24,ShipSpeeds!$A$7:$I$390,8,FALSE)</f>
        <v>3.4711999999999996</v>
      </c>
      <c r="K24" s="19">
        <f>VLOOKUP($B24,ShipSpeeds!$A$7:$I$390,9,FALSE)</f>
        <v>1.7405000000000002</v>
      </c>
      <c r="L24" s="58">
        <f>VLOOKUP($B24,ShipSpeeds!$A$7:$I$390,2,FALSE)</f>
        <v>2.2423000000000002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37274</v>
      </c>
      <c r="C25" s="40">
        <f t="shared" si="1"/>
        <v>0</v>
      </c>
      <c r="D25" s="19">
        <f>VLOOKUP($B25,ShipSpeeds!$A$7:$I$390,2,FALSE)</f>
        <v>2.2423000000000002</v>
      </c>
      <c r="E25" s="19">
        <f>VLOOKUP($B25,ShipSpeeds!$A$7:$I$390,3,FALSE)</f>
        <v>3.9975000000000005</v>
      </c>
      <c r="F25" s="19">
        <f>VLOOKUP($B25,ShipSpeeds!$A$7:$I$390,4,FALSE)</f>
        <v>5.0764999999999993</v>
      </c>
      <c r="G25" s="19">
        <f>VLOOKUP($B25,ShipSpeeds!$A$7:$I$390,5,FALSE)</f>
        <v>5.1588000000000003</v>
      </c>
      <c r="H25" s="19">
        <f>VLOOKUP($B25,ShipSpeeds!$A$7:$I$390,6,FALSE)</f>
        <v>5.2200000000000006</v>
      </c>
      <c r="I25" s="19">
        <f>VLOOKUP($B25,ShipSpeeds!$A$7:$I$390,7,FALSE)</f>
        <v>4.789200000000001</v>
      </c>
      <c r="J25" s="19">
        <f>VLOOKUP($B25,ShipSpeeds!$A$7:$I$390,8,FALSE)</f>
        <v>3.4711999999999996</v>
      </c>
      <c r="K25" s="19">
        <f>VLOOKUP($B25,ShipSpeeds!$A$7:$I$390,9,FALSE)</f>
        <v>1.7405000000000002</v>
      </c>
      <c r="L25" s="58">
        <f>VLOOKUP($B25,ShipSpeeds!$A$7:$I$390,2,FALSE)</f>
        <v>2.2423000000000002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37274</v>
      </c>
      <c r="C26" s="40">
        <f t="shared" si="1"/>
        <v>0</v>
      </c>
      <c r="D26" s="19">
        <f>VLOOKUP($B26,ShipSpeeds!$A$7:$I$390,2,FALSE)</f>
        <v>2.2423000000000002</v>
      </c>
      <c r="E26" s="19">
        <f>VLOOKUP($B26,ShipSpeeds!$A$7:$I$390,3,FALSE)</f>
        <v>3.9975000000000005</v>
      </c>
      <c r="F26" s="19">
        <f>VLOOKUP($B26,ShipSpeeds!$A$7:$I$390,4,FALSE)</f>
        <v>5.0764999999999993</v>
      </c>
      <c r="G26" s="19">
        <f>VLOOKUP($B26,ShipSpeeds!$A$7:$I$390,5,FALSE)</f>
        <v>5.1588000000000003</v>
      </c>
      <c r="H26" s="19">
        <f>VLOOKUP($B26,ShipSpeeds!$A$7:$I$390,6,FALSE)</f>
        <v>5.2200000000000006</v>
      </c>
      <c r="I26" s="19">
        <f>VLOOKUP($B26,ShipSpeeds!$A$7:$I$390,7,FALSE)</f>
        <v>4.789200000000001</v>
      </c>
      <c r="J26" s="19">
        <f>VLOOKUP($B26,ShipSpeeds!$A$7:$I$390,8,FALSE)</f>
        <v>3.4711999999999996</v>
      </c>
      <c r="K26" s="19">
        <f>VLOOKUP($B26,ShipSpeeds!$A$7:$I$390,9,FALSE)</f>
        <v>1.7405000000000002</v>
      </c>
      <c r="L26" s="58">
        <f>VLOOKUP($B26,ShipSpeeds!$A$7:$I$390,2,FALSE)</f>
        <v>2.2423000000000002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37274</v>
      </c>
      <c r="C27" s="40">
        <f t="shared" si="1"/>
        <v>0</v>
      </c>
      <c r="D27" s="19">
        <f>VLOOKUP($B27,ShipSpeeds!$A$7:$I$390,2,FALSE)</f>
        <v>2.2423000000000002</v>
      </c>
      <c r="E27" s="19">
        <f>VLOOKUP($B27,ShipSpeeds!$A$7:$I$390,3,FALSE)</f>
        <v>3.9975000000000005</v>
      </c>
      <c r="F27" s="19">
        <f>VLOOKUP($B27,ShipSpeeds!$A$7:$I$390,4,FALSE)</f>
        <v>5.0764999999999993</v>
      </c>
      <c r="G27" s="19">
        <f>VLOOKUP($B27,ShipSpeeds!$A$7:$I$390,5,FALSE)</f>
        <v>5.1588000000000003</v>
      </c>
      <c r="H27" s="19">
        <f>VLOOKUP($B27,ShipSpeeds!$A$7:$I$390,6,FALSE)</f>
        <v>5.2200000000000006</v>
      </c>
      <c r="I27" s="19">
        <f>VLOOKUP($B27,ShipSpeeds!$A$7:$I$390,7,FALSE)</f>
        <v>4.789200000000001</v>
      </c>
      <c r="J27" s="19">
        <f>VLOOKUP($B27,ShipSpeeds!$A$7:$I$390,8,FALSE)</f>
        <v>3.4711999999999996</v>
      </c>
      <c r="K27" s="19">
        <f>VLOOKUP($B27,ShipSpeeds!$A$7:$I$390,9,FALSE)</f>
        <v>1.7405000000000002</v>
      </c>
      <c r="L27" s="58">
        <f>VLOOKUP($B27,ShipSpeeds!$A$7:$I$390,2,FALSE)</f>
        <v>2.2423000000000002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37274</v>
      </c>
      <c r="C28" s="40">
        <f t="shared" si="1"/>
        <v>0</v>
      </c>
      <c r="D28" s="19">
        <f>VLOOKUP($B28,ShipSpeeds!$A$7:$I$390,2,FALSE)</f>
        <v>2.2423000000000002</v>
      </c>
      <c r="E28" s="19">
        <f>VLOOKUP($B28,ShipSpeeds!$A$7:$I$390,3,FALSE)</f>
        <v>3.9975000000000005</v>
      </c>
      <c r="F28" s="19">
        <f>VLOOKUP($B28,ShipSpeeds!$A$7:$I$390,4,FALSE)</f>
        <v>5.0764999999999993</v>
      </c>
      <c r="G28" s="19">
        <f>VLOOKUP($B28,ShipSpeeds!$A$7:$I$390,5,FALSE)</f>
        <v>5.1588000000000003</v>
      </c>
      <c r="H28" s="19">
        <f>VLOOKUP($B28,ShipSpeeds!$A$7:$I$390,6,FALSE)</f>
        <v>5.2200000000000006</v>
      </c>
      <c r="I28" s="19">
        <f>VLOOKUP($B28,ShipSpeeds!$A$7:$I$390,7,FALSE)</f>
        <v>4.789200000000001</v>
      </c>
      <c r="J28" s="19">
        <f>VLOOKUP($B28,ShipSpeeds!$A$7:$I$390,8,FALSE)</f>
        <v>3.4711999999999996</v>
      </c>
      <c r="K28" s="19">
        <f>VLOOKUP($B28,ShipSpeeds!$A$7:$I$390,9,FALSE)</f>
        <v>1.7405000000000002</v>
      </c>
      <c r="L28" s="58">
        <f>VLOOKUP($B28,ShipSpeeds!$A$7:$I$390,2,FALSE)</f>
        <v>2.2423000000000002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37274</v>
      </c>
      <c r="C29" s="40">
        <f t="shared" si="1"/>
        <v>0</v>
      </c>
      <c r="D29" s="19">
        <f>VLOOKUP($B29,ShipSpeeds!$A$7:$I$390,2,FALSE)</f>
        <v>2.2423000000000002</v>
      </c>
      <c r="E29" s="19">
        <f>VLOOKUP($B29,ShipSpeeds!$A$7:$I$390,3,FALSE)</f>
        <v>3.9975000000000005</v>
      </c>
      <c r="F29" s="19">
        <f>VLOOKUP($B29,ShipSpeeds!$A$7:$I$390,4,FALSE)</f>
        <v>5.0764999999999993</v>
      </c>
      <c r="G29" s="19">
        <f>VLOOKUP($B29,ShipSpeeds!$A$7:$I$390,5,FALSE)</f>
        <v>5.1588000000000003</v>
      </c>
      <c r="H29" s="19">
        <f>VLOOKUP($B29,ShipSpeeds!$A$7:$I$390,6,FALSE)</f>
        <v>5.2200000000000006</v>
      </c>
      <c r="I29" s="19">
        <f>VLOOKUP($B29,ShipSpeeds!$A$7:$I$390,7,FALSE)</f>
        <v>4.789200000000001</v>
      </c>
      <c r="J29" s="19">
        <f>VLOOKUP($B29,ShipSpeeds!$A$7:$I$390,8,FALSE)</f>
        <v>3.4711999999999996</v>
      </c>
      <c r="K29" s="19">
        <f>VLOOKUP($B29,ShipSpeeds!$A$7:$I$390,9,FALSE)</f>
        <v>1.7405000000000002</v>
      </c>
      <c r="L29" s="58">
        <f>VLOOKUP($B29,ShipSpeeds!$A$7:$I$390,2,FALSE)</f>
        <v>2.2423000000000002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37274</v>
      </c>
      <c r="C30" s="40">
        <f t="shared" si="1"/>
        <v>0</v>
      </c>
      <c r="D30" s="19">
        <f>VLOOKUP($B30,ShipSpeeds!$A$7:$I$390,2,FALSE)</f>
        <v>2.2423000000000002</v>
      </c>
      <c r="E30" s="19">
        <f>VLOOKUP($B30,ShipSpeeds!$A$7:$I$390,3,FALSE)</f>
        <v>3.9975000000000005</v>
      </c>
      <c r="F30" s="19">
        <f>VLOOKUP($B30,ShipSpeeds!$A$7:$I$390,4,FALSE)</f>
        <v>5.0764999999999993</v>
      </c>
      <c r="G30" s="19">
        <f>VLOOKUP($B30,ShipSpeeds!$A$7:$I$390,5,FALSE)</f>
        <v>5.1588000000000003</v>
      </c>
      <c r="H30" s="19">
        <f>VLOOKUP($B30,ShipSpeeds!$A$7:$I$390,6,FALSE)</f>
        <v>5.2200000000000006</v>
      </c>
      <c r="I30" s="19">
        <f>VLOOKUP($B30,ShipSpeeds!$A$7:$I$390,7,FALSE)</f>
        <v>4.789200000000001</v>
      </c>
      <c r="J30" s="19">
        <f>VLOOKUP($B30,ShipSpeeds!$A$7:$I$390,8,FALSE)</f>
        <v>3.4711999999999996</v>
      </c>
      <c r="K30" s="19">
        <f>VLOOKUP($B30,ShipSpeeds!$A$7:$I$390,9,FALSE)</f>
        <v>1.7405000000000002</v>
      </c>
      <c r="L30" s="58">
        <f>VLOOKUP($B30,ShipSpeeds!$A$7:$I$390,2,FALSE)</f>
        <v>2.2423000000000002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37274</v>
      </c>
      <c r="C31" s="40">
        <f t="shared" si="1"/>
        <v>0</v>
      </c>
      <c r="D31" s="19">
        <f>VLOOKUP($B31,ShipSpeeds!$A$7:$I$390,2,FALSE)</f>
        <v>2.2423000000000002</v>
      </c>
      <c r="E31" s="19">
        <f>VLOOKUP($B31,ShipSpeeds!$A$7:$I$390,3,FALSE)</f>
        <v>3.9975000000000005</v>
      </c>
      <c r="F31" s="19">
        <f>VLOOKUP($B31,ShipSpeeds!$A$7:$I$390,4,FALSE)</f>
        <v>5.0764999999999993</v>
      </c>
      <c r="G31" s="19">
        <f>VLOOKUP($B31,ShipSpeeds!$A$7:$I$390,5,FALSE)</f>
        <v>5.1588000000000003</v>
      </c>
      <c r="H31" s="19">
        <f>VLOOKUP($B31,ShipSpeeds!$A$7:$I$390,6,FALSE)</f>
        <v>5.2200000000000006</v>
      </c>
      <c r="I31" s="19">
        <f>VLOOKUP($B31,ShipSpeeds!$A$7:$I$390,7,FALSE)</f>
        <v>4.789200000000001</v>
      </c>
      <c r="J31" s="19">
        <f>VLOOKUP($B31,ShipSpeeds!$A$7:$I$390,8,FALSE)</f>
        <v>3.4711999999999996</v>
      </c>
      <c r="K31" s="19">
        <f>VLOOKUP($B31,ShipSpeeds!$A$7:$I$390,9,FALSE)</f>
        <v>1.7405000000000002</v>
      </c>
      <c r="L31" s="58">
        <f>VLOOKUP($B31,ShipSpeeds!$A$7:$I$390,2,FALSE)</f>
        <v>2.2423000000000002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37274</v>
      </c>
      <c r="C32" s="40">
        <f t="shared" si="1"/>
        <v>0</v>
      </c>
      <c r="D32" s="19">
        <f>VLOOKUP($B32,ShipSpeeds!$A$7:$I$390,2,FALSE)</f>
        <v>2.2423000000000002</v>
      </c>
      <c r="E32" s="19">
        <f>VLOOKUP($B32,ShipSpeeds!$A$7:$I$390,3,FALSE)</f>
        <v>3.9975000000000005</v>
      </c>
      <c r="F32" s="19">
        <f>VLOOKUP($B32,ShipSpeeds!$A$7:$I$390,4,FALSE)</f>
        <v>5.0764999999999993</v>
      </c>
      <c r="G32" s="19">
        <f>VLOOKUP($B32,ShipSpeeds!$A$7:$I$390,5,FALSE)</f>
        <v>5.1588000000000003</v>
      </c>
      <c r="H32" s="19">
        <f>VLOOKUP($B32,ShipSpeeds!$A$7:$I$390,6,FALSE)</f>
        <v>5.2200000000000006</v>
      </c>
      <c r="I32" s="19">
        <f>VLOOKUP($B32,ShipSpeeds!$A$7:$I$390,7,FALSE)</f>
        <v>4.789200000000001</v>
      </c>
      <c r="J32" s="19">
        <f>VLOOKUP($B32,ShipSpeeds!$A$7:$I$390,8,FALSE)</f>
        <v>3.4711999999999996</v>
      </c>
      <c r="K32" s="19">
        <f>VLOOKUP($B32,ShipSpeeds!$A$7:$I$390,9,FALSE)</f>
        <v>1.7405000000000002</v>
      </c>
      <c r="L32" s="58">
        <f>VLOOKUP($B32,ShipSpeeds!$A$7:$I$390,2,FALSE)</f>
        <v>2.2423000000000002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37274</v>
      </c>
      <c r="C33" s="40">
        <f t="shared" si="1"/>
        <v>0</v>
      </c>
      <c r="D33" s="19">
        <f>VLOOKUP($B33,ShipSpeeds!$A$7:$I$390,2,FALSE)</f>
        <v>2.2423000000000002</v>
      </c>
      <c r="E33" s="19">
        <f>VLOOKUP($B33,ShipSpeeds!$A$7:$I$390,3,FALSE)</f>
        <v>3.9975000000000005</v>
      </c>
      <c r="F33" s="19">
        <f>VLOOKUP($B33,ShipSpeeds!$A$7:$I$390,4,FALSE)</f>
        <v>5.0764999999999993</v>
      </c>
      <c r="G33" s="19">
        <f>VLOOKUP($B33,ShipSpeeds!$A$7:$I$390,5,FALSE)</f>
        <v>5.1588000000000003</v>
      </c>
      <c r="H33" s="19">
        <f>VLOOKUP($B33,ShipSpeeds!$A$7:$I$390,6,FALSE)</f>
        <v>5.2200000000000006</v>
      </c>
      <c r="I33" s="19">
        <f>VLOOKUP($B33,ShipSpeeds!$A$7:$I$390,7,FALSE)</f>
        <v>4.789200000000001</v>
      </c>
      <c r="J33" s="19">
        <f>VLOOKUP($B33,ShipSpeeds!$A$7:$I$390,8,FALSE)</f>
        <v>3.4711999999999996</v>
      </c>
      <c r="K33" s="19">
        <f>VLOOKUP($B33,ShipSpeeds!$A$7:$I$390,9,FALSE)</f>
        <v>1.7405000000000002</v>
      </c>
      <c r="L33" s="58">
        <f>VLOOKUP($B33,ShipSpeeds!$A$7:$I$390,2,FALSE)</f>
        <v>2.2423000000000002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37274</v>
      </c>
      <c r="C34" s="40">
        <f t="shared" si="1"/>
        <v>0</v>
      </c>
      <c r="D34" s="19">
        <f>VLOOKUP($B34,ShipSpeeds!$A$7:$I$390,2,FALSE)</f>
        <v>2.2423000000000002</v>
      </c>
      <c r="E34" s="19">
        <f>VLOOKUP($B34,ShipSpeeds!$A$7:$I$390,3,FALSE)</f>
        <v>3.9975000000000005</v>
      </c>
      <c r="F34" s="19">
        <f>VLOOKUP($B34,ShipSpeeds!$A$7:$I$390,4,FALSE)</f>
        <v>5.0764999999999993</v>
      </c>
      <c r="G34" s="19">
        <f>VLOOKUP($B34,ShipSpeeds!$A$7:$I$390,5,FALSE)</f>
        <v>5.1588000000000003</v>
      </c>
      <c r="H34" s="19">
        <f>VLOOKUP($B34,ShipSpeeds!$A$7:$I$390,6,FALSE)</f>
        <v>5.2200000000000006</v>
      </c>
      <c r="I34" s="19">
        <f>VLOOKUP($B34,ShipSpeeds!$A$7:$I$390,7,FALSE)</f>
        <v>4.789200000000001</v>
      </c>
      <c r="J34" s="19">
        <f>VLOOKUP($B34,ShipSpeeds!$A$7:$I$390,8,FALSE)</f>
        <v>3.4711999999999996</v>
      </c>
      <c r="K34" s="19">
        <f>VLOOKUP($B34,ShipSpeeds!$A$7:$I$390,9,FALSE)</f>
        <v>1.7405000000000002</v>
      </c>
      <c r="L34" s="58">
        <f>VLOOKUP($B34,ShipSpeeds!$A$7:$I$390,2,FALSE)</f>
        <v>2.2423000000000002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37274</v>
      </c>
      <c r="C35" s="40">
        <f t="shared" si="1"/>
        <v>0</v>
      </c>
      <c r="D35" s="19">
        <f>VLOOKUP($B35,ShipSpeeds!$A$7:$I$390,2,FALSE)</f>
        <v>2.2423000000000002</v>
      </c>
      <c r="E35" s="19">
        <f>VLOOKUP($B35,ShipSpeeds!$A$7:$I$390,3,FALSE)</f>
        <v>3.9975000000000005</v>
      </c>
      <c r="F35" s="19">
        <f>VLOOKUP($B35,ShipSpeeds!$A$7:$I$390,4,FALSE)</f>
        <v>5.0764999999999993</v>
      </c>
      <c r="G35" s="19">
        <f>VLOOKUP($B35,ShipSpeeds!$A$7:$I$390,5,FALSE)</f>
        <v>5.1588000000000003</v>
      </c>
      <c r="H35" s="19">
        <f>VLOOKUP($B35,ShipSpeeds!$A$7:$I$390,6,FALSE)</f>
        <v>5.2200000000000006</v>
      </c>
      <c r="I35" s="19">
        <f>VLOOKUP($B35,ShipSpeeds!$A$7:$I$390,7,FALSE)</f>
        <v>4.789200000000001</v>
      </c>
      <c r="J35" s="19">
        <f>VLOOKUP($B35,ShipSpeeds!$A$7:$I$390,8,FALSE)</f>
        <v>3.4711999999999996</v>
      </c>
      <c r="K35" s="19">
        <f>VLOOKUP($B35,ShipSpeeds!$A$7:$I$390,9,FALSE)</f>
        <v>1.7405000000000002</v>
      </c>
      <c r="L35" s="58">
        <f>VLOOKUP($B35,ShipSpeeds!$A$7:$I$390,2,FALSE)</f>
        <v>2.2423000000000002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37274</v>
      </c>
      <c r="C36" s="40">
        <f t="shared" si="1"/>
        <v>0</v>
      </c>
      <c r="D36" s="19">
        <f>VLOOKUP($B36,ShipSpeeds!$A$7:$I$390,2,FALSE)</f>
        <v>2.2423000000000002</v>
      </c>
      <c r="E36" s="19">
        <f>VLOOKUP($B36,ShipSpeeds!$A$7:$I$390,3,FALSE)</f>
        <v>3.9975000000000005</v>
      </c>
      <c r="F36" s="19">
        <f>VLOOKUP($B36,ShipSpeeds!$A$7:$I$390,4,FALSE)</f>
        <v>5.0764999999999993</v>
      </c>
      <c r="G36" s="19">
        <f>VLOOKUP($B36,ShipSpeeds!$A$7:$I$390,5,FALSE)</f>
        <v>5.1588000000000003</v>
      </c>
      <c r="H36" s="19">
        <f>VLOOKUP($B36,ShipSpeeds!$A$7:$I$390,6,FALSE)</f>
        <v>5.2200000000000006</v>
      </c>
      <c r="I36" s="19">
        <f>VLOOKUP($B36,ShipSpeeds!$A$7:$I$390,7,FALSE)</f>
        <v>4.789200000000001</v>
      </c>
      <c r="J36" s="19">
        <f>VLOOKUP($B36,ShipSpeeds!$A$7:$I$390,8,FALSE)</f>
        <v>3.4711999999999996</v>
      </c>
      <c r="K36" s="19">
        <f>VLOOKUP($B36,ShipSpeeds!$A$7:$I$390,9,FALSE)</f>
        <v>1.7405000000000002</v>
      </c>
      <c r="L36" s="58">
        <f>VLOOKUP($B36,ShipSpeeds!$A$7:$I$390,2,FALSE)</f>
        <v>2.2423000000000002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37274</v>
      </c>
      <c r="C37" s="40">
        <f t="shared" si="1"/>
        <v>0</v>
      </c>
      <c r="D37" s="19">
        <f>VLOOKUP($B37,ShipSpeeds!$A$7:$I$390,2,FALSE)</f>
        <v>2.2423000000000002</v>
      </c>
      <c r="E37" s="19">
        <f>VLOOKUP($B37,ShipSpeeds!$A$7:$I$390,3,FALSE)</f>
        <v>3.9975000000000005</v>
      </c>
      <c r="F37" s="19">
        <f>VLOOKUP($B37,ShipSpeeds!$A$7:$I$390,4,FALSE)</f>
        <v>5.0764999999999993</v>
      </c>
      <c r="G37" s="19">
        <f>VLOOKUP($B37,ShipSpeeds!$A$7:$I$390,5,FALSE)</f>
        <v>5.1588000000000003</v>
      </c>
      <c r="H37" s="19">
        <f>VLOOKUP($B37,ShipSpeeds!$A$7:$I$390,6,FALSE)</f>
        <v>5.2200000000000006</v>
      </c>
      <c r="I37" s="19">
        <f>VLOOKUP($B37,ShipSpeeds!$A$7:$I$390,7,FALSE)</f>
        <v>4.789200000000001</v>
      </c>
      <c r="J37" s="19">
        <f>VLOOKUP($B37,ShipSpeeds!$A$7:$I$390,8,FALSE)</f>
        <v>3.4711999999999996</v>
      </c>
      <c r="K37" s="19">
        <f>VLOOKUP($B37,ShipSpeeds!$A$7:$I$390,9,FALSE)</f>
        <v>1.7405000000000002</v>
      </c>
      <c r="L37" s="58">
        <f>VLOOKUP($B37,ShipSpeeds!$A$7:$I$390,2,FALSE)</f>
        <v>2.2423000000000002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37274</v>
      </c>
      <c r="C38" s="40">
        <f t="shared" si="1"/>
        <v>0</v>
      </c>
      <c r="D38" s="19">
        <f>VLOOKUP($B38,ShipSpeeds!$A$7:$I$390,2,FALSE)</f>
        <v>2.2423000000000002</v>
      </c>
      <c r="E38" s="19">
        <f>VLOOKUP($B38,ShipSpeeds!$A$7:$I$390,3,FALSE)</f>
        <v>3.9975000000000005</v>
      </c>
      <c r="F38" s="19">
        <f>VLOOKUP($B38,ShipSpeeds!$A$7:$I$390,4,FALSE)</f>
        <v>5.0764999999999993</v>
      </c>
      <c r="G38" s="19">
        <f>VLOOKUP($B38,ShipSpeeds!$A$7:$I$390,5,FALSE)</f>
        <v>5.1588000000000003</v>
      </c>
      <c r="H38" s="19">
        <f>VLOOKUP($B38,ShipSpeeds!$A$7:$I$390,6,FALSE)</f>
        <v>5.2200000000000006</v>
      </c>
      <c r="I38" s="19">
        <f>VLOOKUP($B38,ShipSpeeds!$A$7:$I$390,7,FALSE)</f>
        <v>4.789200000000001</v>
      </c>
      <c r="J38" s="19">
        <f>VLOOKUP($B38,ShipSpeeds!$A$7:$I$390,8,FALSE)</f>
        <v>3.4711999999999996</v>
      </c>
      <c r="K38" s="19">
        <f>VLOOKUP($B38,ShipSpeeds!$A$7:$I$390,9,FALSE)</f>
        <v>1.7405000000000002</v>
      </c>
      <c r="L38" s="58">
        <f>VLOOKUP($B38,ShipSpeeds!$A$7:$I$390,2,FALSE)</f>
        <v>2.2423000000000002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37274</v>
      </c>
      <c r="C39" s="40">
        <f t="shared" si="1"/>
        <v>0</v>
      </c>
      <c r="D39" s="19">
        <f>VLOOKUP($B39,ShipSpeeds!$A$7:$I$390,2,FALSE)</f>
        <v>2.2423000000000002</v>
      </c>
      <c r="E39" s="19">
        <f>VLOOKUP($B39,ShipSpeeds!$A$7:$I$390,3,FALSE)</f>
        <v>3.9975000000000005</v>
      </c>
      <c r="F39" s="19">
        <f>VLOOKUP($B39,ShipSpeeds!$A$7:$I$390,4,FALSE)</f>
        <v>5.0764999999999993</v>
      </c>
      <c r="G39" s="19">
        <f>VLOOKUP($B39,ShipSpeeds!$A$7:$I$390,5,FALSE)</f>
        <v>5.1588000000000003</v>
      </c>
      <c r="H39" s="19">
        <f>VLOOKUP($B39,ShipSpeeds!$A$7:$I$390,6,FALSE)</f>
        <v>5.2200000000000006</v>
      </c>
      <c r="I39" s="19">
        <f>VLOOKUP($B39,ShipSpeeds!$A$7:$I$390,7,FALSE)</f>
        <v>4.789200000000001</v>
      </c>
      <c r="J39" s="19">
        <f>VLOOKUP($B39,ShipSpeeds!$A$7:$I$390,8,FALSE)</f>
        <v>3.4711999999999996</v>
      </c>
      <c r="K39" s="19">
        <f>VLOOKUP($B39,ShipSpeeds!$A$7:$I$390,9,FALSE)</f>
        <v>1.7405000000000002</v>
      </c>
      <c r="L39" s="58">
        <f>VLOOKUP($B39,ShipSpeeds!$A$7:$I$390,2,FALSE)</f>
        <v>2.2423000000000002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37274</v>
      </c>
      <c r="C40" s="40">
        <f t="shared" si="1"/>
        <v>0</v>
      </c>
      <c r="D40" s="19">
        <f>VLOOKUP($B40,ShipSpeeds!$A$7:$I$390,2,FALSE)</f>
        <v>2.2423000000000002</v>
      </c>
      <c r="E40" s="19">
        <f>VLOOKUP($B40,ShipSpeeds!$A$7:$I$390,3,FALSE)</f>
        <v>3.9975000000000005</v>
      </c>
      <c r="F40" s="19">
        <f>VLOOKUP($B40,ShipSpeeds!$A$7:$I$390,4,FALSE)</f>
        <v>5.0764999999999993</v>
      </c>
      <c r="G40" s="19">
        <f>VLOOKUP($B40,ShipSpeeds!$A$7:$I$390,5,FALSE)</f>
        <v>5.1588000000000003</v>
      </c>
      <c r="H40" s="19">
        <f>VLOOKUP($B40,ShipSpeeds!$A$7:$I$390,6,FALSE)</f>
        <v>5.2200000000000006</v>
      </c>
      <c r="I40" s="19">
        <f>VLOOKUP($B40,ShipSpeeds!$A$7:$I$390,7,FALSE)</f>
        <v>4.789200000000001</v>
      </c>
      <c r="J40" s="19">
        <f>VLOOKUP($B40,ShipSpeeds!$A$7:$I$390,8,FALSE)</f>
        <v>3.4711999999999996</v>
      </c>
      <c r="K40" s="19">
        <f>VLOOKUP($B40,ShipSpeeds!$A$7:$I$390,9,FALSE)</f>
        <v>1.7405000000000002</v>
      </c>
      <c r="L40" s="58">
        <f>VLOOKUP($B40,ShipSpeeds!$A$7:$I$390,2,FALSE)</f>
        <v>2.2423000000000002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37274</v>
      </c>
      <c r="C41" s="40">
        <f t="shared" si="1"/>
        <v>0</v>
      </c>
      <c r="D41" s="19">
        <f>VLOOKUP($B41,ShipSpeeds!$A$7:$I$390,2,FALSE)</f>
        <v>2.2423000000000002</v>
      </c>
      <c r="E41" s="19">
        <f>VLOOKUP($B41,ShipSpeeds!$A$7:$I$390,3,FALSE)</f>
        <v>3.9975000000000005</v>
      </c>
      <c r="F41" s="19">
        <f>VLOOKUP($B41,ShipSpeeds!$A$7:$I$390,4,FALSE)</f>
        <v>5.0764999999999993</v>
      </c>
      <c r="G41" s="19">
        <f>VLOOKUP($B41,ShipSpeeds!$A$7:$I$390,5,FALSE)</f>
        <v>5.1588000000000003</v>
      </c>
      <c r="H41" s="19">
        <f>VLOOKUP($B41,ShipSpeeds!$A$7:$I$390,6,FALSE)</f>
        <v>5.2200000000000006</v>
      </c>
      <c r="I41" s="19">
        <f>VLOOKUP($B41,ShipSpeeds!$A$7:$I$390,7,FALSE)</f>
        <v>4.789200000000001</v>
      </c>
      <c r="J41" s="19">
        <f>VLOOKUP($B41,ShipSpeeds!$A$7:$I$390,8,FALSE)</f>
        <v>3.4711999999999996</v>
      </c>
      <c r="K41" s="19">
        <f>VLOOKUP($B41,ShipSpeeds!$A$7:$I$390,9,FALSE)</f>
        <v>1.7405000000000002</v>
      </c>
      <c r="L41" s="58">
        <f>VLOOKUP($B41,ShipSpeeds!$A$7:$I$390,2,FALSE)</f>
        <v>2.2423000000000002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37274</v>
      </c>
      <c r="C42" s="40">
        <f t="shared" si="1"/>
        <v>0</v>
      </c>
      <c r="D42" s="19">
        <f>VLOOKUP($B42,ShipSpeeds!$A$7:$I$390,2,FALSE)</f>
        <v>2.2423000000000002</v>
      </c>
      <c r="E42" s="19">
        <f>VLOOKUP($B42,ShipSpeeds!$A$7:$I$390,3,FALSE)</f>
        <v>3.9975000000000005</v>
      </c>
      <c r="F42" s="19">
        <f>VLOOKUP($B42,ShipSpeeds!$A$7:$I$390,4,FALSE)</f>
        <v>5.0764999999999993</v>
      </c>
      <c r="G42" s="19">
        <f>VLOOKUP($B42,ShipSpeeds!$A$7:$I$390,5,FALSE)</f>
        <v>5.1588000000000003</v>
      </c>
      <c r="H42" s="19">
        <f>VLOOKUP($B42,ShipSpeeds!$A$7:$I$390,6,FALSE)</f>
        <v>5.2200000000000006</v>
      </c>
      <c r="I42" s="19">
        <f>VLOOKUP($B42,ShipSpeeds!$A$7:$I$390,7,FALSE)</f>
        <v>4.789200000000001</v>
      </c>
      <c r="J42" s="19">
        <f>VLOOKUP($B42,ShipSpeeds!$A$7:$I$390,8,FALSE)</f>
        <v>3.4711999999999996</v>
      </c>
      <c r="K42" s="19">
        <f>VLOOKUP($B42,ShipSpeeds!$A$7:$I$390,9,FALSE)</f>
        <v>1.7405000000000002</v>
      </c>
      <c r="L42" s="58">
        <f>VLOOKUP($B42,ShipSpeeds!$A$7:$I$390,2,FALSE)</f>
        <v>2.2423000000000002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356.29281155642337</v>
      </c>
      <c r="B43" s="35">
        <f>Segment1!F69</f>
        <v>37274</v>
      </c>
      <c r="C43" s="40">
        <f t="shared" si="1"/>
        <v>2.2009607297558502</v>
      </c>
      <c r="D43" s="19">
        <f>VLOOKUP($B43,ShipSpeeds!$A$7:$I$390,2,FALSE)</f>
        <v>2.2423000000000002</v>
      </c>
      <c r="E43" s="19">
        <f>VLOOKUP($B43,ShipSpeeds!$A$7:$I$390,3,FALSE)</f>
        <v>3.9975000000000005</v>
      </c>
      <c r="F43" s="19">
        <f>VLOOKUP($B43,ShipSpeeds!$A$7:$I$390,4,FALSE)</f>
        <v>5.0764999999999993</v>
      </c>
      <c r="G43" s="19">
        <f>VLOOKUP($B43,ShipSpeeds!$A$7:$I$390,5,FALSE)</f>
        <v>5.1588000000000003</v>
      </c>
      <c r="H43" s="19">
        <f>VLOOKUP($B43,ShipSpeeds!$A$7:$I$390,6,FALSE)</f>
        <v>5.2200000000000006</v>
      </c>
      <c r="I43" s="19">
        <f>VLOOKUP($B43,ShipSpeeds!$A$7:$I$390,7,FALSE)</f>
        <v>4.789200000000001</v>
      </c>
      <c r="J43" s="19">
        <f>VLOOKUP($B43,ShipSpeeds!$A$7:$I$390,8,FALSE)</f>
        <v>3.4711999999999996</v>
      </c>
      <c r="K43" s="19">
        <f>VLOOKUP($B43,ShipSpeeds!$A$7:$I$390,9,FALSE)</f>
        <v>1.7405000000000002</v>
      </c>
      <c r="L43" s="58">
        <f>VLOOKUP($B43,ShipSpeeds!$A$7:$I$390,2,FALSE)</f>
        <v>2.2423000000000002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2.2009607297558502</v>
      </c>
    </row>
    <row r="44" spans="1:20" s="3" customFormat="1" x14ac:dyDescent="0.25">
      <c r="A44" s="24">
        <f>Segment1!D70</f>
        <v>356.29281155642337</v>
      </c>
      <c r="B44" s="35">
        <f>Segment1!F70</f>
        <v>37274</v>
      </c>
      <c r="C44" s="40">
        <f t="shared" si="1"/>
        <v>2.2009607297558502</v>
      </c>
      <c r="D44" s="19">
        <f>VLOOKUP($B44,ShipSpeeds!$A$7:$I$390,2,FALSE)</f>
        <v>2.2423000000000002</v>
      </c>
      <c r="E44" s="19">
        <f>VLOOKUP($B44,ShipSpeeds!$A$7:$I$390,3,FALSE)</f>
        <v>3.9975000000000005</v>
      </c>
      <c r="F44" s="19">
        <f>VLOOKUP($B44,ShipSpeeds!$A$7:$I$390,4,FALSE)</f>
        <v>5.0764999999999993</v>
      </c>
      <c r="G44" s="19">
        <f>VLOOKUP($B44,ShipSpeeds!$A$7:$I$390,5,FALSE)</f>
        <v>5.1588000000000003</v>
      </c>
      <c r="H44" s="19">
        <f>VLOOKUP($B44,ShipSpeeds!$A$7:$I$390,6,FALSE)</f>
        <v>5.2200000000000006</v>
      </c>
      <c r="I44" s="19">
        <f>VLOOKUP($B44,ShipSpeeds!$A$7:$I$390,7,FALSE)</f>
        <v>4.789200000000001</v>
      </c>
      <c r="J44" s="19">
        <f>VLOOKUP($B44,ShipSpeeds!$A$7:$I$390,8,FALSE)</f>
        <v>3.4711999999999996</v>
      </c>
      <c r="K44" s="19">
        <f>VLOOKUP($B44,ShipSpeeds!$A$7:$I$390,9,FALSE)</f>
        <v>1.7405000000000002</v>
      </c>
      <c r="L44" s="58">
        <f>VLOOKUP($B44,ShipSpeeds!$A$7:$I$390,2,FALSE)</f>
        <v>2.2423000000000002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2.2009607297558502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J390"/>
  <sheetViews>
    <sheetView topLeftCell="A366" workbookViewId="0">
      <selection activeCell="A391" sqref="A391"/>
    </sheetView>
  </sheetViews>
  <sheetFormatPr baseColWidth="10" defaultRowHeight="15" x14ac:dyDescent="0.25"/>
  <cols>
    <col min="1" max="16384" width="11.42578125" style="3"/>
  </cols>
  <sheetData>
    <row r="1" spans="1:10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10" x14ac:dyDescent="0.25">
      <c r="A2" s="6" t="s">
        <v>14</v>
      </c>
      <c r="B2" s="5"/>
      <c r="C2" s="5"/>
      <c r="D2" s="76"/>
      <c r="E2" s="77" t="s">
        <v>118</v>
      </c>
      <c r="F2" s="5"/>
      <c r="G2" s="5"/>
      <c r="H2" s="13"/>
      <c r="I2" s="5"/>
    </row>
    <row r="3" spans="1:10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10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113</v>
      </c>
      <c r="G4" s="5"/>
      <c r="H4" s="13"/>
      <c r="I4" s="5"/>
    </row>
    <row r="5" spans="1:10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10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10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3" t="s">
        <v>164</v>
      </c>
    </row>
    <row r="8" spans="1:10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  <c r="J8" s="3" t="s">
        <v>164</v>
      </c>
    </row>
    <row r="9" spans="1:10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  <c r="J9" s="3" t="s">
        <v>164</v>
      </c>
    </row>
    <row r="10" spans="1:10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  <c r="J10" s="3" t="s">
        <v>164</v>
      </c>
    </row>
    <row r="11" spans="1:10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  <c r="J11" s="3" t="s">
        <v>164</v>
      </c>
    </row>
    <row r="12" spans="1:10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  <c r="J12" s="3" t="s">
        <v>164</v>
      </c>
    </row>
    <row r="13" spans="1:10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164</v>
      </c>
    </row>
    <row r="14" spans="1:10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  <c r="J14" s="3" t="s">
        <v>164</v>
      </c>
    </row>
    <row r="15" spans="1:10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  <c r="J15" s="3" t="s">
        <v>164</v>
      </c>
    </row>
    <row r="16" spans="1:10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  <c r="J16" s="3" t="s">
        <v>164</v>
      </c>
    </row>
    <row r="17" spans="1:10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  <c r="J17" s="3" t="s">
        <v>164</v>
      </c>
    </row>
    <row r="18" spans="1:10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  <c r="J18" s="3" t="s">
        <v>164</v>
      </c>
    </row>
    <row r="19" spans="1:10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164</v>
      </c>
    </row>
    <row r="20" spans="1:10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  <c r="J20" s="3" t="s">
        <v>164</v>
      </c>
    </row>
    <row r="21" spans="1:10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  <c r="J21" s="3" t="s">
        <v>164</v>
      </c>
    </row>
    <row r="22" spans="1:10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  <c r="J22" s="3" t="s">
        <v>164</v>
      </c>
    </row>
    <row r="23" spans="1:10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  <c r="J23" s="3" t="s">
        <v>164</v>
      </c>
    </row>
    <row r="24" spans="1:10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  <c r="J24" s="3" t="s">
        <v>164</v>
      </c>
    </row>
    <row r="25" spans="1:10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164</v>
      </c>
    </row>
    <row r="26" spans="1:10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  <c r="J26" s="3" t="s">
        <v>164</v>
      </c>
    </row>
    <row r="27" spans="1:10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  <c r="J27" s="3" t="s">
        <v>164</v>
      </c>
    </row>
    <row r="28" spans="1:10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  <c r="J28" s="3" t="s">
        <v>164</v>
      </c>
    </row>
    <row r="29" spans="1:10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  <c r="J29" s="3" t="s">
        <v>164</v>
      </c>
    </row>
    <row r="30" spans="1:10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  <c r="J30" s="3" t="s">
        <v>164</v>
      </c>
    </row>
    <row r="31" spans="1:10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164</v>
      </c>
    </row>
    <row r="32" spans="1:10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  <c r="J32" s="3" t="s">
        <v>164</v>
      </c>
    </row>
    <row r="33" spans="1:10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  <c r="J33" s="3" t="s">
        <v>164</v>
      </c>
    </row>
    <row r="34" spans="1:10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  <c r="J34" s="3" t="s">
        <v>164</v>
      </c>
    </row>
    <row r="35" spans="1:10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  <c r="J35" s="3" t="s">
        <v>164</v>
      </c>
    </row>
    <row r="36" spans="1:10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  <c r="J36" s="3" t="s">
        <v>164</v>
      </c>
    </row>
    <row r="37" spans="1:10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164</v>
      </c>
    </row>
    <row r="38" spans="1:10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  <c r="J38" s="3" t="s">
        <v>164</v>
      </c>
    </row>
    <row r="39" spans="1:10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  <c r="J39" s="3" t="s">
        <v>164</v>
      </c>
    </row>
    <row r="40" spans="1:10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  <c r="J40" s="3" t="s">
        <v>164</v>
      </c>
    </row>
    <row r="41" spans="1:10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  <c r="J41" s="3" t="s">
        <v>164</v>
      </c>
    </row>
    <row r="42" spans="1:10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  <c r="J42" s="3" t="s">
        <v>164</v>
      </c>
    </row>
    <row r="43" spans="1:10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164</v>
      </c>
    </row>
    <row r="44" spans="1:10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  <c r="J44" s="3" t="s">
        <v>164</v>
      </c>
    </row>
    <row r="45" spans="1:10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  <c r="J45" s="3" t="s">
        <v>164</v>
      </c>
    </row>
    <row r="46" spans="1:10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  <c r="J46" s="3" t="s">
        <v>164</v>
      </c>
    </row>
    <row r="47" spans="1:10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  <c r="J47" s="3" t="s">
        <v>164</v>
      </c>
    </row>
    <row r="48" spans="1:10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  <c r="J48" s="3" t="s">
        <v>164</v>
      </c>
    </row>
    <row r="49" spans="1:10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164</v>
      </c>
    </row>
    <row r="50" spans="1:10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  <c r="J50" s="3" t="s">
        <v>164</v>
      </c>
    </row>
    <row r="51" spans="1:10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  <c r="J51" s="3" t="s">
        <v>164</v>
      </c>
    </row>
    <row r="52" spans="1:10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  <c r="J52" s="3" t="s">
        <v>164</v>
      </c>
    </row>
    <row r="53" spans="1:10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  <c r="J53" s="3" t="s">
        <v>164</v>
      </c>
    </row>
    <row r="54" spans="1:10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  <c r="J54" s="3" t="s">
        <v>164</v>
      </c>
    </row>
    <row r="55" spans="1:10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164</v>
      </c>
    </row>
    <row r="56" spans="1:10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  <c r="J56" s="3" t="s">
        <v>164</v>
      </c>
    </row>
    <row r="57" spans="1:10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  <c r="J57" s="3" t="s">
        <v>164</v>
      </c>
    </row>
    <row r="58" spans="1:10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  <c r="J58" s="3" t="s">
        <v>164</v>
      </c>
    </row>
    <row r="59" spans="1:10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  <c r="J59" s="3" t="s">
        <v>164</v>
      </c>
    </row>
    <row r="60" spans="1:10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  <c r="J60" s="3" t="s">
        <v>164</v>
      </c>
    </row>
    <row r="61" spans="1:10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164</v>
      </c>
    </row>
    <row r="62" spans="1:10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  <c r="J62" s="3" t="s">
        <v>164</v>
      </c>
    </row>
    <row r="63" spans="1:10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  <c r="J63" s="3" t="s">
        <v>164</v>
      </c>
    </row>
    <row r="64" spans="1:10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  <c r="J64" s="3" t="s">
        <v>164</v>
      </c>
    </row>
    <row r="65" spans="1:10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  <c r="J65" s="3" t="s">
        <v>164</v>
      </c>
    </row>
    <row r="66" spans="1:10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  <c r="J66" s="3" t="s">
        <v>164</v>
      </c>
    </row>
    <row r="67" spans="1:10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164</v>
      </c>
    </row>
    <row r="68" spans="1:10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  <c r="J68" s="3" t="s">
        <v>164</v>
      </c>
    </row>
    <row r="69" spans="1:10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  <c r="J69" s="3" t="s">
        <v>164</v>
      </c>
    </row>
    <row r="70" spans="1:10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  <c r="J70" s="3" t="s">
        <v>164</v>
      </c>
    </row>
    <row r="71" spans="1:10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  <c r="J71" s="3" t="s">
        <v>164</v>
      </c>
    </row>
    <row r="72" spans="1:10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  <c r="J72" s="3" t="s">
        <v>164</v>
      </c>
    </row>
    <row r="73" spans="1:10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164</v>
      </c>
    </row>
    <row r="74" spans="1:10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  <c r="J74" s="3" t="s">
        <v>164</v>
      </c>
    </row>
    <row r="75" spans="1:10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  <c r="J75" s="3" t="s">
        <v>164</v>
      </c>
    </row>
    <row r="76" spans="1:10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  <c r="J76" s="3" t="s">
        <v>164</v>
      </c>
    </row>
    <row r="77" spans="1:10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  <c r="J77" s="3" t="s">
        <v>164</v>
      </c>
    </row>
    <row r="78" spans="1:10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  <c r="J78" s="3" t="s">
        <v>164</v>
      </c>
    </row>
    <row r="79" spans="1:10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164</v>
      </c>
    </row>
    <row r="80" spans="1:10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  <c r="J80" s="3" t="s">
        <v>164</v>
      </c>
    </row>
    <row r="81" spans="1:10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  <c r="J81" s="3" t="s">
        <v>164</v>
      </c>
    </row>
    <row r="82" spans="1:10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  <c r="J82" s="3" t="s">
        <v>164</v>
      </c>
    </row>
    <row r="83" spans="1:10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  <c r="J83" s="3" t="s">
        <v>164</v>
      </c>
    </row>
    <row r="84" spans="1:10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  <c r="J84" s="3" t="s">
        <v>164</v>
      </c>
    </row>
    <row r="85" spans="1:10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164</v>
      </c>
    </row>
    <row r="86" spans="1:10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  <c r="J86" s="3" t="s">
        <v>164</v>
      </c>
    </row>
    <row r="87" spans="1:10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  <c r="J87" s="3" t="s">
        <v>164</v>
      </c>
    </row>
    <row r="88" spans="1:10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  <c r="J88" s="3" t="s">
        <v>164</v>
      </c>
    </row>
    <row r="89" spans="1:10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  <c r="J89" s="3" t="s">
        <v>164</v>
      </c>
    </row>
    <row r="90" spans="1:10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  <c r="J90" s="3" t="s">
        <v>164</v>
      </c>
    </row>
    <row r="91" spans="1:10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164</v>
      </c>
    </row>
    <row r="92" spans="1:10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  <c r="J92" s="3" t="s">
        <v>164</v>
      </c>
    </row>
    <row r="93" spans="1:10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  <c r="J93" s="3" t="s">
        <v>164</v>
      </c>
    </row>
    <row r="94" spans="1:10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  <c r="J94" s="3" t="s">
        <v>164</v>
      </c>
    </row>
    <row r="95" spans="1:10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  <c r="J95" s="3" t="s">
        <v>164</v>
      </c>
    </row>
    <row r="96" spans="1:10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  <c r="J96" s="3" t="s">
        <v>164</v>
      </c>
    </row>
    <row r="97" spans="1:10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164</v>
      </c>
    </row>
    <row r="98" spans="1:10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  <c r="J98" s="3" t="s">
        <v>164</v>
      </c>
    </row>
    <row r="99" spans="1:10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  <c r="J99" s="3" t="s">
        <v>164</v>
      </c>
    </row>
    <row r="100" spans="1:10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  <c r="J100" s="3" t="s">
        <v>164</v>
      </c>
    </row>
    <row r="101" spans="1:10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  <c r="J101" s="3" t="s">
        <v>164</v>
      </c>
    </row>
    <row r="102" spans="1:10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  <c r="J102" s="3" t="s">
        <v>164</v>
      </c>
    </row>
    <row r="103" spans="1:10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164</v>
      </c>
    </row>
    <row r="104" spans="1:10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  <c r="J104" s="3" t="s">
        <v>164</v>
      </c>
    </row>
    <row r="105" spans="1:10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  <c r="J105" s="3" t="s">
        <v>164</v>
      </c>
    </row>
    <row r="106" spans="1:10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  <c r="J106" s="3" t="s">
        <v>164</v>
      </c>
    </row>
    <row r="107" spans="1:10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  <c r="J107" s="3" t="s">
        <v>164</v>
      </c>
    </row>
    <row r="108" spans="1:10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  <c r="J108" s="3" t="s">
        <v>164</v>
      </c>
    </row>
    <row r="109" spans="1:10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164</v>
      </c>
    </row>
    <row r="110" spans="1:10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  <c r="J110" s="3" t="s">
        <v>164</v>
      </c>
    </row>
    <row r="111" spans="1:10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  <c r="J111" s="3" t="s">
        <v>164</v>
      </c>
    </row>
    <row r="112" spans="1:10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  <c r="J112" s="3" t="s">
        <v>164</v>
      </c>
    </row>
    <row r="113" spans="1:10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  <c r="J113" s="3" t="s">
        <v>164</v>
      </c>
    </row>
    <row r="114" spans="1:10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  <c r="J114" s="3" t="s">
        <v>164</v>
      </c>
    </row>
    <row r="115" spans="1:10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164</v>
      </c>
    </row>
    <row r="116" spans="1:10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  <c r="J116" s="3" t="s">
        <v>164</v>
      </c>
    </row>
    <row r="117" spans="1:10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  <c r="J117" s="3" t="s">
        <v>164</v>
      </c>
    </row>
    <row r="118" spans="1:10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  <c r="J118" s="3" t="s">
        <v>164</v>
      </c>
    </row>
    <row r="119" spans="1:10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  <c r="J119" s="3" t="s">
        <v>164</v>
      </c>
    </row>
    <row r="120" spans="1:10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  <c r="J120" s="3" t="s">
        <v>164</v>
      </c>
    </row>
    <row r="121" spans="1:10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164</v>
      </c>
    </row>
    <row r="122" spans="1:10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  <c r="J122" s="3" t="s">
        <v>164</v>
      </c>
    </row>
    <row r="123" spans="1:10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  <c r="J123" s="3" t="s">
        <v>164</v>
      </c>
    </row>
    <row r="124" spans="1:10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  <c r="J124" s="3" t="s">
        <v>164</v>
      </c>
    </row>
    <row r="125" spans="1:10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  <c r="J125" s="3" t="s">
        <v>164</v>
      </c>
    </row>
    <row r="126" spans="1:10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  <c r="J126" s="3" t="s">
        <v>164</v>
      </c>
    </row>
    <row r="127" spans="1:10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164</v>
      </c>
    </row>
    <row r="128" spans="1:10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  <c r="J128" s="3" t="s">
        <v>164</v>
      </c>
    </row>
    <row r="129" spans="1:10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  <c r="J129" s="3" t="s">
        <v>164</v>
      </c>
    </row>
    <row r="130" spans="1:10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  <c r="J130" s="3" t="s">
        <v>164</v>
      </c>
    </row>
    <row r="131" spans="1:10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  <c r="J131" s="3" t="s">
        <v>164</v>
      </c>
    </row>
    <row r="132" spans="1:10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  <c r="J132" s="3" t="s">
        <v>164</v>
      </c>
    </row>
    <row r="133" spans="1:10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164</v>
      </c>
    </row>
    <row r="134" spans="1:10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  <c r="J134" s="3" t="s">
        <v>164</v>
      </c>
    </row>
    <row r="135" spans="1:10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  <c r="J135" s="3" t="s">
        <v>164</v>
      </c>
    </row>
    <row r="136" spans="1:10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  <c r="J136" s="3" t="s">
        <v>164</v>
      </c>
    </row>
    <row r="137" spans="1:10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  <c r="J137" s="3" t="s">
        <v>164</v>
      </c>
    </row>
    <row r="138" spans="1:10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  <c r="J138" s="3" t="s">
        <v>164</v>
      </c>
    </row>
    <row r="139" spans="1:10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164</v>
      </c>
    </row>
    <row r="140" spans="1:10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  <c r="J140" s="3" t="s">
        <v>164</v>
      </c>
    </row>
    <row r="141" spans="1:10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  <c r="J141" s="3" t="s">
        <v>164</v>
      </c>
    </row>
    <row r="142" spans="1:10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  <c r="J142" s="3" t="s">
        <v>164</v>
      </c>
    </row>
    <row r="143" spans="1:10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  <c r="J143" s="3" t="s">
        <v>164</v>
      </c>
    </row>
    <row r="144" spans="1:10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  <c r="J144" s="3" t="s">
        <v>164</v>
      </c>
    </row>
    <row r="145" spans="1:10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164</v>
      </c>
    </row>
    <row r="146" spans="1:10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  <c r="J146" s="3" t="s">
        <v>164</v>
      </c>
    </row>
    <row r="147" spans="1:10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  <c r="J147" s="3" t="s">
        <v>164</v>
      </c>
    </row>
    <row r="148" spans="1:10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  <c r="J148" s="3" t="s">
        <v>164</v>
      </c>
    </row>
    <row r="149" spans="1:10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  <c r="J149" s="3" t="s">
        <v>164</v>
      </c>
    </row>
    <row r="150" spans="1:10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  <c r="J150" s="3" t="s">
        <v>164</v>
      </c>
    </row>
    <row r="151" spans="1:10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164</v>
      </c>
    </row>
    <row r="152" spans="1:10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  <c r="J152" s="3" t="s">
        <v>164</v>
      </c>
    </row>
    <row r="153" spans="1:10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  <c r="J153" s="3" t="s">
        <v>164</v>
      </c>
    </row>
    <row r="154" spans="1:10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  <c r="J154" s="3" t="s">
        <v>164</v>
      </c>
    </row>
    <row r="155" spans="1:10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  <c r="J155" s="3" t="s">
        <v>164</v>
      </c>
    </row>
    <row r="156" spans="1:10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  <c r="J156" s="3" t="s">
        <v>164</v>
      </c>
    </row>
    <row r="157" spans="1:10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164</v>
      </c>
    </row>
    <row r="158" spans="1:10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  <c r="J158" s="3" t="s">
        <v>164</v>
      </c>
    </row>
    <row r="159" spans="1:10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  <c r="J159" s="3" t="s">
        <v>164</v>
      </c>
    </row>
    <row r="160" spans="1:10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  <c r="J160" s="3" t="s">
        <v>164</v>
      </c>
    </row>
    <row r="161" spans="1:10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  <c r="J161" s="3" t="s">
        <v>164</v>
      </c>
    </row>
    <row r="162" spans="1:10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  <c r="J162" s="3" t="s">
        <v>164</v>
      </c>
    </row>
    <row r="163" spans="1:10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164</v>
      </c>
    </row>
    <row r="164" spans="1:10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  <c r="J164" s="3" t="s">
        <v>164</v>
      </c>
    </row>
    <row r="165" spans="1:10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  <c r="J165" s="3" t="s">
        <v>164</v>
      </c>
    </row>
    <row r="166" spans="1:10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  <c r="J166" s="3" t="s">
        <v>164</v>
      </c>
    </row>
    <row r="167" spans="1:10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  <c r="J167" s="3" t="s">
        <v>164</v>
      </c>
    </row>
    <row r="168" spans="1:10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  <c r="J168" s="3" t="s">
        <v>164</v>
      </c>
    </row>
    <row r="169" spans="1:10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164</v>
      </c>
    </row>
    <row r="170" spans="1:10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  <c r="J170" s="3" t="s">
        <v>164</v>
      </c>
    </row>
    <row r="171" spans="1:10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  <c r="J171" s="3" t="s">
        <v>164</v>
      </c>
    </row>
    <row r="172" spans="1:10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  <c r="J172" s="3" t="s">
        <v>164</v>
      </c>
    </row>
    <row r="173" spans="1:10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  <c r="J173" s="3" t="s">
        <v>164</v>
      </c>
    </row>
    <row r="174" spans="1:10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  <c r="J174" s="3" t="s">
        <v>164</v>
      </c>
    </row>
    <row r="175" spans="1:10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164</v>
      </c>
    </row>
    <row r="176" spans="1:10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  <c r="J176" s="3" t="s">
        <v>164</v>
      </c>
    </row>
    <row r="177" spans="1:10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  <c r="J177" s="3" t="s">
        <v>164</v>
      </c>
    </row>
    <row r="178" spans="1:10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  <c r="J178" s="3" t="s">
        <v>164</v>
      </c>
    </row>
    <row r="179" spans="1:10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  <c r="J179" s="3" t="s">
        <v>164</v>
      </c>
    </row>
    <row r="180" spans="1:10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  <c r="J180" s="3" t="s">
        <v>164</v>
      </c>
    </row>
    <row r="181" spans="1:10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164</v>
      </c>
    </row>
    <row r="182" spans="1:10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  <c r="J182" s="3" t="s">
        <v>164</v>
      </c>
    </row>
    <row r="183" spans="1:10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  <c r="J183" s="3" t="s">
        <v>164</v>
      </c>
    </row>
    <row r="184" spans="1:10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  <c r="J184" s="3" t="s">
        <v>164</v>
      </c>
    </row>
    <row r="185" spans="1:10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  <c r="J185" s="3" t="s">
        <v>164</v>
      </c>
    </row>
    <row r="186" spans="1:10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  <c r="J186" s="3" t="s">
        <v>164</v>
      </c>
    </row>
    <row r="187" spans="1:10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164</v>
      </c>
    </row>
    <row r="188" spans="1:10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  <c r="J188" s="3" t="s">
        <v>164</v>
      </c>
    </row>
    <row r="189" spans="1:10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  <c r="J189" s="3" t="s">
        <v>164</v>
      </c>
    </row>
    <row r="190" spans="1:10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  <c r="J190" s="3" t="s">
        <v>164</v>
      </c>
    </row>
    <row r="191" spans="1:10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  <c r="J191" s="3" t="s">
        <v>164</v>
      </c>
    </row>
    <row r="192" spans="1:10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  <c r="J192" s="3" t="s">
        <v>164</v>
      </c>
    </row>
    <row r="193" spans="1:10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164</v>
      </c>
    </row>
    <row r="194" spans="1:10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  <c r="J194" s="3" t="s">
        <v>164</v>
      </c>
    </row>
    <row r="195" spans="1:10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  <c r="J195" s="3" t="s">
        <v>164</v>
      </c>
    </row>
    <row r="196" spans="1:10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  <c r="J196" s="3" t="s">
        <v>164</v>
      </c>
    </row>
    <row r="197" spans="1:10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  <c r="J197" s="3" t="s">
        <v>164</v>
      </c>
    </row>
    <row r="198" spans="1:10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  <c r="J198" s="3" t="s">
        <v>164</v>
      </c>
    </row>
    <row r="199" spans="1:10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164</v>
      </c>
    </row>
    <row r="200" spans="1:10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  <c r="J200" s="3" t="s">
        <v>164</v>
      </c>
    </row>
    <row r="201" spans="1:10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  <c r="J201" s="3" t="s">
        <v>164</v>
      </c>
    </row>
    <row r="202" spans="1:10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  <c r="J202" s="3" t="s">
        <v>164</v>
      </c>
    </row>
    <row r="203" spans="1:10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  <c r="J203" s="3" t="s">
        <v>164</v>
      </c>
    </row>
    <row r="204" spans="1:10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  <c r="J204" s="3" t="s">
        <v>164</v>
      </c>
    </row>
    <row r="205" spans="1:10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164</v>
      </c>
    </row>
    <row r="206" spans="1:10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  <c r="J206" s="3" t="s">
        <v>164</v>
      </c>
    </row>
    <row r="207" spans="1:10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  <c r="J207" s="3" t="s">
        <v>164</v>
      </c>
    </row>
    <row r="208" spans="1:10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  <c r="J208" s="3" t="s">
        <v>164</v>
      </c>
    </row>
    <row r="209" spans="1:10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  <c r="J209" s="3" t="s">
        <v>164</v>
      </c>
    </row>
    <row r="210" spans="1:10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  <c r="J210" s="3" t="s">
        <v>164</v>
      </c>
    </row>
    <row r="211" spans="1:10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164</v>
      </c>
    </row>
    <row r="212" spans="1:10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  <c r="J212" s="3" t="s">
        <v>164</v>
      </c>
    </row>
    <row r="213" spans="1:10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  <c r="J213" s="3" t="s">
        <v>164</v>
      </c>
    </row>
    <row r="214" spans="1:10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  <c r="J214" s="3" t="s">
        <v>164</v>
      </c>
    </row>
    <row r="215" spans="1:10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  <c r="J215" s="3" t="s">
        <v>164</v>
      </c>
    </row>
    <row r="216" spans="1:10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  <c r="J216" s="3" t="s">
        <v>164</v>
      </c>
    </row>
    <row r="217" spans="1:10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164</v>
      </c>
    </row>
    <row r="218" spans="1:10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  <c r="J218" s="3" t="s">
        <v>164</v>
      </c>
    </row>
    <row r="219" spans="1:10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  <c r="J219" s="3" t="s">
        <v>164</v>
      </c>
    </row>
    <row r="220" spans="1:10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  <c r="J220" s="3" t="s">
        <v>164</v>
      </c>
    </row>
    <row r="221" spans="1:10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  <c r="J221" s="3" t="s">
        <v>164</v>
      </c>
    </row>
    <row r="222" spans="1:10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  <c r="J222" s="3" t="s">
        <v>164</v>
      </c>
    </row>
    <row r="223" spans="1:10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164</v>
      </c>
    </row>
    <row r="224" spans="1:10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  <c r="J224" s="3" t="s">
        <v>164</v>
      </c>
    </row>
    <row r="225" spans="1:10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  <c r="J225" s="3" t="s">
        <v>164</v>
      </c>
    </row>
    <row r="226" spans="1:10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  <c r="J226" s="3" t="s">
        <v>164</v>
      </c>
    </row>
    <row r="227" spans="1:10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  <c r="J227" s="3" t="s">
        <v>164</v>
      </c>
    </row>
    <row r="228" spans="1:10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  <c r="J228" s="3" t="s">
        <v>164</v>
      </c>
    </row>
    <row r="229" spans="1:10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164</v>
      </c>
    </row>
    <row r="230" spans="1:10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  <c r="J230" s="3" t="s">
        <v>164</v>
      </c>
    </row>
    <row r="231" spans="1:10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  <c r="J231" s="3" t="s">
        <v>164</v>
      </c>
    </row>
    <row r="232" spans="1:10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  <c r="J232" s="3" t="s">
        <v>164</v>
      </c>
    </row>
    <row r="233" spans="1:10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  <c r="J233" s="3" t="s">
        <v>164</v>
      </c>
    </row>
    <row r="234" spans="1:10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  <c r="J234" s="3" t="s">
        <v>164</v>
      </c>
    </row>
    <row r="235" spans="1:10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164</v>
      </c>
    </row>
    <row r="236" spans="1:10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  <c r="J236" s="3" t="s">
        <v>164</v>
      </c>
    </row>
    <row r="237" spans="1:10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  <c r="J237" s="3" t="s">
        <v>164</v>
      </c>
    </row>
    <row r="238" spans="1:10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  <c r="J238" s="3" t="s">
        <v>164</v>
      </c>
    </row>
    <row r="239" spans="1:10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  <c r="J239" s="3" t="s">
        <v>164</v>
      </c>
    </row>
    <row r="240" spans="1:10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  <c r="J240" s="3" t="s">
        <v>164</v>
      </c>
    </row>
    <row r="241" spans="1:10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164</v>
      </c>
    </row>
    <row r="242" spans="1:10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  <c r="J242" s="3" t="s">
        <v>164</v>
      </c>
    </row>
    <row r="243" spans="1:10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  <c r="J243" s="3" t="s">
        <v>164</v>
      </c>
    </row>
    <row r="244" spans="1:10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  <c r="J244" s="3" t="s">
        <v>164</v>
      </c>
    </row>
    <row r="245" spans="1:10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  <c r="J245" s="3" t="s">
        <v>164</v>
      </c>
    </row>
    <row r="246" spans="1:10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  <c r="J246" s="3" t="s">
        <v>164</v>
      </c>
    </row>
    <row r="247" spans="1:10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164</v>
      </c>
    </row>
    <row r="248" spans="1:10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  <c r="J248" s="3" t="s">
        <v>164</v>
      </c>
    </row>
    <row r="249" spans="1:10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  <c r="J249" s="3" t="s">
        <v>164</v>
      </c>
    </row>
    <row r="250" spans="1:10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  <c r="J250" s="3" t="s">
        <v>164</v>
      </c>
    </row>
    <row r="251" spans="1:10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  <c r="J251" s="3" t="s">
        <v>164</v>
      </c>
    </row>
    <row r="252" spans="1:10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  <c r="J252" s="3" t="s">
        <v>164</v>
      </c>
    </row>
    <row r="253" spans="1:10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164</v>
      </c>
    </row>
    <row r="254" spans="1:10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  <c r="J254" s="3" t="s">
        <v>164</v>
      </c>
    </row>
    <row r="255" spans="1:10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  <c r="J255" s="3" t="s">
        <v>164</v>
      </c>
    </row>
    <row r="256" spans="1:10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  <c r="J256" s="3" t="s">
        <v>164</v>
      </c>
    </row>
    <row r="257" spans="1:10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  <c r="J257" s="3" t="s">
        <v>164</v>
      </c>
    </row>
    <row r="258" spans="1:10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  <c r="J258" s="3" t="s">
        <v>164</v>
      </c>
    </row>
    <row r="259" spans="1:10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164</v>
      </c>
    </row>
    <row r="260" spans="1:10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  <c r="J260" s="3" t="s">
        <v>164</v>
      </c>
    </row>
    <row r="261" spans="1:10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  <c r="J261" s="3" t="s">
        <v>164</v>
      </c>
    </row>
    <row r="262" spans="1:10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  <c r="J262" s="3" t="s">
        <v>164</v>
      </c>
    </row>
    <row r="263" spans="1:10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  <c r="J263" s="3" t="s">
        <v>164</v>
      </c>
    </row>
    <row r="264" spans="1:10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  <c r="J264" s="3" t="s">
        <v>164</v>
      </c>
    </row>
    <row r="265" spans="1:10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164</v>
      </c>
    </row>
    <row r="266" spans="1:10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  <c r="J266" s="3" t="s">
        <v>164</v>
      </c>
    </row>
    <row r="267" spans="1:10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  <c r="J267" s="3" t="s">
        <v>164</v>
      </c>
    </row>
    <row r="268" spans="1:10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  <c r="J268" s="3" t="s">
        <v>164</v>
      </c>
    </row>
    <row r="269" spans="1:10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  <c r="J269" s="3" t="s">
        <v>164</v>
      </c>
    </row>
    <row r="270" spans="1:10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  <c r="J270" s="3" t="s">
        <v>164</v>
      </c>
    </row>
    <row r="271" spans="1:10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164</v>
      </c>
    </row>
    <row r="272" spans="1:10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  <c r="J272" s="3" t="s">
        <v>164</v>
      </c>
    </row>
    <row r="273" spans="1:10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  <c r="J273" s="3" t="s">
        <v>164</v>
      </c>
    </row>
    <row r="274" spans="1:10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  <c r="J274" s="3" t="s">
        <v>164</v>
      </c>
    </row>
    <row r="275" spans="1:10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  <c r="J275" s="3" t="s">
        <v>164</v>
      </c>
    </row>
    <row r="276" spans="1:10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  <c r="J276" s="3" t="s">
        <v>164</v>
      </c>
    </row>
    <row r="277" spans="1:10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164</v>
      </c>
    </row>
    <row r="278" spans="1:10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  <c r="J278" s="3" t="s">
        <v>164</v>
      </c>
    </row>
    <row r="279" spans="1:10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  <c r="J279" s="3" t="s">
        <v>164</v>
      </c>
    </row>
    <row r="280" spans="1:10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  <c r="J280" s="3" t="s">
        <v>164</v>
      </c>
    </row>
    <row r="281" spans="1:10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  <c r="J281" s="3" t="s">
        <v>164</v>
      </c>
    </row>
    <row r="282" spans="1:10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  <c r="J282" s="3" t="s">
        <v>164</v>
      </c>
    </row>
    <row r="283" spans="1:10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164</v>
      </c>
    </row>
    <row r="284" spans="1:10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  <c r="J284" s="3" t="s">
        <v>164</v>
      </c>
    </row>
    <row r="285" spans="1:10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  <c r="J285" s="3" t="s">
        <v>164</v>
      </c>
    </row>
    <row r="286" spans="1:10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  <c r="J286" s="3" t="s">
        <v>164</v>
      </c>
    </row>
    <row r="287" spans="1:10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  <c r="J287" s="3" t="s">
        <v>164</v>
      </c>
    </row>
    <row r="288" spans="1:10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  <c r="J288" s="3" t="s">
        <v>164</v>
      </c>
    </row>
    <row r="289" spans="1:10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164</v>
      </c>
    </row>
    <row r="290" spans="1:10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  <c r="J290" s="3" t="s">
        <v>164</v>
      </c>
    </row>
    <row r="291" spans="1:10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  <c r="J291" s="3" t="s">
        <v>164</v>
      </c>
    </row>
    <row r="292" spans="1:10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  <c r="J292" s="3" t="s">
        <v>164</v>
      </c>
    </row>
    <row r="293" spans="1:10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  <c r="J293" s="3" t="s">
        <v>164</v>
      </c>
    </row>
    <row r="294" spans="1:10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  <c r="J294" s="3" t="s">
        <v>164</v>
      </c>
    </row>
    <row r="295" spans="1:10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164</v>
      </c>
    </row>
    <row r="296" spans="1:10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  <c r="J296" s="3" t="s">
        <v>164</v>
      </c>
    </row>
    <row r="297" spans="1:10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  <c r="J297" s="3" t="s">
        <v>164</v>
      </c>
    </row>
    <row r="298" spans="1:10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  <c r="J298" s="3" t="s">
        <v>164</v>
      </c>
    </row>
    <row r="299" spans="1:10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  <c r="J299" s="3" t="s">
        <v>164</v>
      </c>
    </row>
    <row r="300" spans="1:10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  <c r="J300" s="3" t="s">
        <v>164</v>
      </c>
    </row>
    <row r="301" spans="1:10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164</v>
      </c>
    </row>
    <row r="302" spans="1:10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  <c r="J302" s="3" t="s">
        <v>164</v>
      </c>
    </row>
    <row r="303" spans="1:10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  <c r="J303" s="3" t="s">
        <v>164</v>
      </c>
    </row>
    <row r="304" spans="1:10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  <c r="J304" s="3" t="s">
        <v>164</v>
      </c>
    </row>
    <row r="305" spans="1:10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  <c r="J305" s="3" t="s">
        <v>164</v>
      </c>
    </row>
    <row r="306" spans="1:10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  <c r="J306" s="3" t="s">
        <v>164</v>
      </c>
    </row>
    <row r="307" spans="1:10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164</v>
      </c>
    </row>
    <row r="308" spans="1:10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  <c r="J308" s="3" t="s">
        <v>164</v>
      </c>
    </row>
    <row r="309" spans="1:10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  <c r="J309" s="3" t="s">
        <v>164</v>
      </c>
    </row>
    <row r="310" spans="1:10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  <c r="J310" s="3" t="s">
        <v>164</v>
      </c>
    </row>
    <row r="311" spans="1:10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  <c r="J311" s="3" t="s">
        <v>164</v>
      </c>
    </row>
    <row r="312" spans="1:10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  <c r="J312" s="3" t="s">
        <v>164</v>
      </c>
    </row>
    <row r="313" spans="1:10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164</v>
      </c>
    </row>
    <row r="314" spans="1:10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  <c r="J314" s="3" t="s">
        <v>164</v>
      </c>
    </row>
    <row r="315" spans="1:10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  <c r="J315" s="3" t="s">
        <v>164</v>
      </c>
    </row>
    <row r="316" spans="1:10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  <c r="J316" s="3" t="s">
        <v>164</v>
      </c>
    </row>
    <row r="317" spans="1:10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  <c r="J317" s="3" t="s">
        <v>164</v>
      </c>
    </row>
    <row r="318" spans="1:10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  <c r="J318" s="3" t="s">
        <v>164</v>
      </c>
    </row>
    <row r="319" spans="1:10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164</v>
      </c>
    </row>
    <row r="320" spans="1:10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  <c r="J320" s="3" t="s">
        <v>164</v>
      </c>
    </row>
    <row r="321" spans="1:10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  <c r="J321" s="3" t="s">
        <v>164</v>
      </c>
    </row>
    <row r="322" spans="1:10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  <c r="J322" s="3" t="s">
        <v>164</v>
      </c>
    </row>
    <row r="323" spans="1:10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  <c r="J323" s="3" t="s">
        <v>164</v>
      </c>
    </row>
    <row r="324" spans="1:10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  <c r="J324" s="3" t="s">
        <v>164</v>
      </c>
    </row>
    <row r="325" spans="1:10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164</v>
      </c>
    </row>
    <row r="326" spans="1:10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  <c r="J326" s="3" t="s">
        <v>164</v>
      </c>
    </row>
    <row r="327" spans="1:10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  <c r="J327" s="3" t="s">
        <v>164</v>
      </c>
    </row>
    <row r="328" spans="1:10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  <c r="J328" s="3" t="s">
        <v>164</v>
      </c>
    </row>
    <row r="329" spans="1:10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  <c r="J329" s="3" t="s">
        <v>164</v>
      </c>
    </row>
    <row r="330" spans="1:10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  <c r="J330" s="3" t="s">
        <v>164</v>
      </c>
    </row>
    <row r="331" spans="1:10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164</v>
      </c>
    </row>
    <row r="332" spans="1:10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  <c r="J332" s="3" t="s">
        <v>164</v>
      </c>
    </row>
    <row r="333" spans="1:10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  <c r="J333" s="3" t="s">
        <v>164</v>
      </c>
    </row>
    <row r="334" spans="1:10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  <c r="J334" s="3" t="s">
        <v>164</v>
      </c>
    </row>
    <row r="335" spans="1:10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  <c r="J335" s="3" t="s">
        <v>164</v>
      </c>
    </row>
    <row r="336" spans="1:10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  <c r="J336" s="3" t="s">
        <v>164</v>
      </c>
    </row>
    <row r="337" spans="1:10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164</v>
      </c>
    </row>
    <row r="338" spans="1:10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  <c r="J338" s="3" t="s">
        <v>164</v>
      </c>
    </row>
    <row r="339" spans="1:10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  <c r="J339" s="3" t="s">
        <v>164</v>
      </c>
    </row>
    <row r="340" spans="1:10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  <c r="J340" s="3" t="s">
        <v>164</v>
      </c>
    </row>
    <row r="341" spans="1:10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  <c r="J341" s="3" t="s">
        <v>164</v>
      </c>
    </row>
    <row r="342" spans="1:10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  <c r="J342" s="3" t="s">
        <v>164</v>
      </c>
    </row>
    <row r="343" spans="1:10" ht="15.75" thickBot="1" x14ac:dyDescent="0.3">
      <c r="A343" s="1">
        <v>3727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164</v>
      </c>
    </row>
    <row r="344" spans="1:10" x14ac:dyDescent="0.25">
      <c r="A344" s="4">
        <v>37271</v>
      </c>
      <c r="B344" s="5">
        <v>2.7176999999999998</v>
      </c>
      <c r="C344" s="5">
        <v>3.9168000000000003</v>
      </c>
      <c r="D344" s="5">
        <v>4.5710999999999995</v>
      </c>
      <c r="E344" s="5">
        <v>4.5449000000000002</v>
      </c>
      <c r="F344" s="5">
        <v>4.2810999999999995</v>
      </c>
      <c r="G344" s="5">
        <v>4.2261000000000006</v>
      </c>
      <c r="H344" s="5">
        <v>3.6539000000000001</v>
      </c>
      <c r="I344" s="5">
        <v>2.7752999999999997</v>
      </c>
      <c r="J344" s="3" t="s">
        <v>164</v>
      </c>
    </row>
    <row r="345" spans="1:10" x14ac:dyDescent="0.25">
      <c r="A345" s="4">
        <v>37272</v>
      </c>
      <c r="B345" s="5">
        <v>3.0485000000000002</v>
      </c>
      <c r="C345" s="5">
        <v>3.8527000000000005</v>
      </c>
      <c r="D345" s="5">
        <v>4.3423999999999996</v>
      </c>
      <c r="E345" s="5">
        <v>4.3565000000000005</v>
      </c>
      <c r="F345" s="5">
        <v>3.7628999999999992</v>
      </c>
      <c r="G345" s="5">
        <v>3.9401000000000002</v>
      </c>
      <c r="H345" s="5">
        <v>3.9466999999999999</v>
      </c>
      <c r="I345" s="5">
        <v>3.6671999999999998</v>
      </c>
      <c r="J345" s="3" t="s">
        <v>164</v>
      </c>
    </row>
    <row r="346" spans="1:10" x14ac:dyDescent="0.25">
      <c r="A346" s="4">
        <v>37273</v>
      </c>
      <c r="B346" s="5">
        <v>2.9344999999999999</v>
      </c>
      <c r="C346" s="5">
        <v>3.9415000000000004</v>
      </c>
      <c r="D346" s="5">
        <v>4.4370000000000003</v>
      </c>
      <c r="E346" s="5">
        <v>4.2670000000000003</v>
      </c>
      <c r="F346" s="5">
        <v>4.0701999999999998</v>
      </c>
      <c r="G346" s="5">
        <v>4.0010000000000003</v>
      </c>
      <c r="H346" s="5">
        <v>3.5638000000000001</v>
      </c>
      <c r="I346" s="5">
        <v>2.8063999999999996</v>
      </c>
      <c r="J346" s="3" t="s">
        <v>164</v>
      </c>
    </row>
    <row r="347" spans="1:10" x14ac:dyDescent="0.25">
      <c r="A347" s="4">
        <v>37274</v>
      </c>
      <c r="B347" s="5">
        <v>2.2423000000000002</v>
      </c>
      <c r="C347" s="5">
        <v>3.9975000000000005</v>
      </c>
      <c r="D347" s="5">
        <v>5.0764999999999993</v>
      </c>
      <c r="E347" s="5">
        <v>5.1588000000000003</v>
      </c>
      <c r="F347" s="5">
        <v>5.2200000000000006</v>
      </c>
      <c r="G347" s="5">
        <v>4.789200000000001</v>
      </c>
      <c r="H347" s="5">
        <v>3.4711999999999996</v>
      </c>
      <c r="I347" s="5">
        <v>1.7405000000000002</v>
      </c>
      <c r="J347" s="3" t="s">
        <v>164</v>
      </c>
    </row>
    <row r="348" spans="1:10" ht="15.75" thickBot="1" x14ac:dyDescent="0.3">
      <c r="A348" s="4">
        <v>37275</v>
      </c>
      <c r="B348" s="5">
        <v>2.552</v>
      </c>
      <c r="C348" s="5">
        <v>3.7973999999999997</v>
      </c>
      <c r="D348" s="5">
        <v>4.4274000000000004</v>
      </c>
      <c r="E348" s="5">
        <v>4.4929000000000006</v>
      </c>
      <c r="F348" s="5">
        <v>4.1734</v>
      </c>
      <c r="G348" s="5">
        <v>4.2523999999999997</v>
      </c>
      <c r="H348" s="5">
        <v>3.6815000000000007</v>
      </c>
      <c r="I348" s="5">
        <v>2.8645999999999994</v>
      </c>
      <c r="J348" s="3" t="s">
        <v>164</v>
      </c>
    </row>
    <row r="349" spans="1:10" ht="15.75" thickBot="1" x14ac:dyDescent="0.3">
      <c r="A349" s="1">
        <v>3825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164</v>
      </c>
    </row>
    <row r="350" spans="1:10" x14ac:dyDescent="0.25">
      <c r="A350" s="4">
        <v>38251</v>
      </c>
      <c r="B350" s="5">
        <v>2.4246999999999996</v>
      </c>
      <c r="C350" s="5">
        <v>3.4538000000000002</v>
      </c>
      <c r="D350" s="5">
        <v>4.2508999999999997</v>
      </c>
      <c r="E350" s="5">
        <v>4.5626999999999995</v>
      </c>
      <c r="F350" s="5">
        <v>3.9988000000000001</v>
      </c>
      <c r="G350" s="5">
        <v>4.1840000000000002</v>
      </c>
      <c r="H350" s="5">
        <v>3.9361999999999999</v>
      </c>
      <c r="I350" s="5">
        <v>3.3661999999999996</v>
      </c>
      <c r="J350" s="3" t="s">
        <v>164</v>
      </c>
    </row>
    <row r="351" spans="1:10" x14ac:dyDescent="0.25">
      <c r="A351" s="4">
        <v>38252</v>
      </c>
      <c r="B351" s="5">
        <v>2.8683999999999998</v>
      </c>
      <c r="C351" s="5">
        <v>3.4559000000000002</v>
      </c>
      <c r="D351" s="5">
        <v>4.2785000000000002</v>
      </c>
      <c r="E351" s="5">
        <v>4.5478000000000005</v>
      </c>
      <c r="F351" s="5">
        <v>3.9946999999999995</v>
      </c>
      <c r="G351" s="5">
        <v>3.9930000000000003</v>
      </c>
      <c r="H351" s="5">
        <v>4.0618999999999996</v>
      </c>
      <c r="I351" s="5">
        <v>3.7156000000000002</v>
      </c>
      <c r="J351" s="3" t="s">
        <v>164</v>
      </c>
    </row>
    <row r="352" spans="1:10" x14ac:dyDescent="0.25">
      <c r="A352" s="4">
        <v>38253</v>
      </c>
      <c r="B352" s="5">
        <v>2.5918999999999999</v>
      </c>
      <c r="C352" s="5">
        <v>3.5113000000000003</v>
      </c>
      <c r="D352" s="5">
        <v>4.1381999999999994</v>
      </c>
      <c r="E352" s="5">
        <v>4.3018999999999998</v>
      </c>
      <c r="F352" s="5">
        <v>3.6463999999999999</v>
      </c>
      <c r="G352" s="5">
        <v>3.8759999999999999</v>
      </c>
      <c r="H352" s="5">
        <v>3.7826000000000004</v>
      </c>
      <c r="I352" s="5">
        <v>3.3908999999999998</v>
      </c>
      <c r="J352" s="3" t="s">
        <v>164</v>
      </c>
    </row>
    <row r="353" spans="1:10" x14ac:dyDescent="0.25">
      <c r="A353" s="4">
        <v>38254</v>
      </c>
      <c r="B353" s="5">
        <v>1.5039000000000002</v>
      </c>
      <c r="C353" s="5">
        <v>3.3085000000000004</v>
      </c>
      <c r="D353" s="5">
        <v>4.3396999999999997</v>
      </c>
      <c r="E353" s="5">
        <v>4.9721000000000002</v>
      </c>
      <c r="F353" s="5">
        <v>4.4265999999999996</v>
      </c>
      <c r="G353" s="5">
        <v>4.7312000000000003</v>
      </c>
      <c r="H353" s="5">
        <v>3.8564000000000003</v>
      </c>
      <c r="I353" s="5">
        <v>2.7862000000000005</v>
      </c>
      <c r="J353" s="3" t="s">
        <v>164</v>
      </c>
    </row>
    <row r="354" spans="1:10" ht="15.75" thickBot="1" x14ac:dyDescent="0.3">
      <c r="A354" s="4">
        <v>38255</v>
      </c>
      <c r="B354" s="5">
        <v>2.4380999999999999</v>
      </c>
      <c r="C354" s="5">
        <v>3.3871000000000002</v>
      </c>
      <c r="D354" s="5">
        <v>4.2231000000000005</v>
      </c>
      <c r="E354" s="5">
        <v>4.5894999999999992</v>
      </c>
      <c r="F354" s="5">
        <v>4.0718999999999994</v>
      </c>
      <c r="G354" s="5">
        <v>4.2600999999999996</v>
      </c>
      <c r="H354" s="5">
        <v>4.0217999999999998</v>
      </c>
      <c r="I354" s="5">
        <v>3.4396000000000004</v>
      </c>
      <c r="J354" s="3" t="s">
        <v>164</v>
      </c>
    </row>
    <row r="355" spans="1:10" ht="15.75" thickBot="1" x14ac:dyDescent="0.3">
      <c r="A355" s="1">
        <v>3826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164</v>
      </c>
    </row>
    <row r="356" spans="1:10" x14ac:dyDescent="0.25">
      <c r="A356" s="4">
        <v>38261</v>
      </c>
      <c r="B356" s="5">
        <v>2.4935</v>
      </c>
      <c r="C356" s="5">
        <v>3.5029000000000003</v>
      </c>
      <c r="D356" s="5">
        <v>4.2634000000000007</v>
      </c>
      <c r="E356" s="5">
        <v>4.4922000000000004</v>
      </c>
      <c r="F356" s="5">
        <v>4.0476999999999999</v>
      </c>
      <c r="G356" s="5">
        <v>4.2706999999999997</v>
      </c>
      <c r="H356" s="5">
        <v>3.9687000000000001</v>
      </c>
      <c r="I356" s="5">
        <v>3.2653999999999996</v>
      </c>
      <c r="J356" s="3" t="s">
        <v>164</v>
      </c>
    </row>
    <row r="357" spans="1:10" x14ac:dyDescent="0.25">
      <c r="A357" s="4">
        <v>38262</v>
      </c>
      <c r="B357" s="5">
        <v>2.9675000000000002</v>
      </c>
      <c r="C357" s="5">
        <v>3.4224000000000001</v>
      </c>
      <c r="D357" s="5">
        <v>4.1298000000000004</v>
      </c>
      <c r="E357" s="5">
        <v>4.3350999999999997</v>
      </c>
      <c r="F357" s="5">
        <v>3.8079999999999998</v>
      </c>
      <c r="G357" s="5">
        <v>4.0203999999999995</v>
      </c>
      <c r="H357" s="5">
        <v>4.1789000000000005</v>
      </c>
      <c r="I357" s="5">
        <v>3.8603000000000001</v>
      </c>
      <c r="J357" s="3" t="s">
        <v>164</v>
      </c>
    </row>
    <row r="358" spans="1:10" x14ac:dyDescent="0.25">
      <c r="A358" s="4">
        <v>38263</v>
      </c>
      <c r="B358" s="5">
        <v>2.7238000000000007</v>
      </c>
      <c r="C358" s="5">
        <v>3.6305999999999998</v>
      </c>
      <c r="D358" s="5">
        <v>4.1649000000000003</v>
      </c>
      <c r="E358" s="5">
        <v>4.2124999999999995</v>
      </c>
      <c r="F358" s="5">
        <v>3.7271999999999998</v>
      </c>
      <c r="G358" s="5">
        <v>4.0580000000000007</v>
      </c>
      <c r="H358" s="5">
        <v>3.8853999999999997</v>
      </c>
      <c r="I358" s="5">
        <v>3.3304</v>
      </c>
      <c r="J358" s="3" t="s">
        <v>164</v>
      </c>
    </row>
    <row r="359" spans="1:10" x14ac:dyDescent="0.25">
      <c r="A359" s="4">
        <v>38264</v>
      </c>
      <c r="B359" s="5">
        <v>1.7402000000000002</v>
      </c>
      <c r="C359" s="5">
        <v>3.5476000000000001</v>
      </c>
      <c r="D359" s="5">
        <v>4.6282000000000005</v>
      </c>
      <c r="E359" s="5">
        <v>5.1417000000000002</v>
      </c>
      <c r="F359" s="5">
        <v>4.8370000000000006</v>
      </c>
      <c r="G359" s="5">
        <v>4.9339000000000004</v>
      </c>
      <c r="H359" s="5">
        <v>3.8619000000000008</v>
      </c>
      <c r="I359" s="5">
        <v>2.5089000000000001</v>
      </c>
      <c r="J359" s="3" t="s">
        <v>164</v>
      </c>
    </row>
    <row r="360" spans="1:10" ht="15.75" thickBot="1" x14ac:dyDescent="0.3">
      <c r="A360" s="4">
        <v>38265</v>
      </c>
      <c r="B360" s="5">
        <v>2.4471000000000003</v>
      </c>
      <c r="C360" s="5">
        <v>3.4303000000000003</v>
      </c>
      <c r="D360" s="5">
        <v>4.1978</v>
      </c>
      <c r="E360" s="5">
        <v>4.4603000000000002</v>
      </c>
      <c r="F360" s="5">
        <v>4.0206</v>
      </c>
      <c r="G360" s="5">
        <v>4.3042999999999996</v>
      </c>
      <c r="H360" s="5">
        <v>4.0278</v>
      </c>
      <c r="I360" s="5">
        <v>3.3318999999999996</v>
      </c>
      <c r="J360" s="3" t="s">
        <v>164</v>
      </c>
    </row>
    <row r="361" spans="1:10" ht="15.75" thickBot="1" x14ac:dyDescent="0.3">
      <c r="A361" s="1">
        <v>3924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164</v>
      </c>
    </row>
    <row r="362" spans="1:10" x14ac:dyDescent="0.25">
      <c r="A362" s="4">
        <v>39241</v>
      </c>
      <c r="B362" s="5">
        <v>3.0362999999999998</v>
      </c>
      <c r="C362" s="5">
        <v>3.0444999999999998</v>
      </c>
      <c r="D362" s="5">
        <v>3.7883999999999998</v>
      </c>
      <c r="E362" s="5">
        <v>4.1065000000000005</v>
      </c>
      <c r="F362" s="5">
        <v>4.0561999999999996</v>
      </c>
      <c r="G362" s="5">
        <v>3.9209999999999998</v>
      </c>
      <c r="H362" s="5">
        <v>3.9032</v>
      </c>
      <c r="I362" s="5">
        <v>3.5040000000000004</v>
      </c>
      <c r="J362" s="3" t="s">
        <v>164</v>
      </c>
    </row>
    <row r="363" spans="1:10" x14ac:dyDescent="0.25">
      <c r="A363" s="4">
        <v>39242</v>
      </c>
      <c r="B363" s="5">
        <v>3.4314</v>
      </c>
      <c r="C363" s="5">
        <v>3.1910000000000003</v>
      </c>
      <c r="D363" s="5">
        <v>4.0122999999999998</v>
      </c>
      <c r="E363" s="5">
        <v>4.2881999999999998</v>
      </c>
      <c r="F363" s="5">
        <v>4.1989000000000001</v>
      </c>
      <c r="G363" s="5">
        <v>3.9092000000000002</v>
      </c>
      <c r="H363" s="5">
        <v>4.0669000000000004</v>
      </c>
      <c r="I363" s="5">
        <v>3.7843999999999998</v>
      </c>
      <c r="J363" s="3" t="s">
        <v>164</v>
      </c>
    </row>
    <row r="364" spans="1:10" x14ac:dyDescent="0.25">
      <c r="A364" s="4">
        <v>39243</v>
      </c>
      <c r="B364" s="5">
        <v>3.1659000000000002</v>
      </c>
      <c r="C364" s="5">
        <v>3.1664000000000003</v>
      </c>
      <c r="D364" s="5">
        <v>3.7723999999999998</v>
      </c>
      <c r="E364" s="5">
        <v>4.0433000000000003</v>
      </c>
      <c r="F364" s="5">
        <v>3.9823999999999997</v>
      </c>
      <c r="G364" s="5">
        <v>3.8174999999999999</v>
      </c>
      <c r="H364" s="5">
        <v>3.7713000000000001</v>
      </c>
      <c r="I364" s="5">
        <v>3.5165000000000002</v>
      </c>
      <c r="J364" s="3" t="s">
        <v>164</v>
      </c>
    </row>
    <row r="365" spans="1:10" x14ac:dyDescent="0.25">
      <c r="A365" s="4">
        <v>39244</v>
      </c>
      <c r="B365" s="5">
        <v>2.4372999999999996</v>
      </c>
      <c r="C365" s="5">
        <v>2.8334000000000006</v>
      </c>
      <c r="D365" s="5">
        <v>3.6793999999999993</v>
      </c>
      <c r="E365" s="5">
        <v>4.0978999999999992</v>
      </c>
      <c r="F365" s="5">
        <v>4.0918999999999999</v>
      </c>
      <c r="G365" s="5">
        <v>4.0905000000000005</v>
      </c>
      <c r="H365" s="5">
        <v>3.8275999999999994</v>
      </c>
      <c r="I365" s="5">
        <v>3.1377999999999995</v>
      </c>
      <c r="J365" s="3" t="s">
        <v>164</v>
      </c>
    </row>
    <row r="366" spans="1:10" ht="15.75" thickBot="1" x14ac:dyDescent="0.3">
      <c r="A366" s="4">
        <v>39245</v>
      </c>
      <c r="B366" s="5">
        <v>3.1241000000000003</v>
      </c>
      <c r="C366" s="5">
        <v>2.9245000000000001</v>
      </c>
      <c r="D366" s="5">
        <v>3.7646999999999999</v>
      </c>
      <c r="E366" s="5">
        <v>4.1133000000000006</v>
      </c>
      <c r="F366" s="5">
        <v>4.1558000000000002</v>
      </c>
      <c r="G366" s="5">
        <v>3.9927999999999999</v>
      </c>
      <c r="H366" s="5">
        <v>4.0749000000000004</v>
      </c>
      <c r="I366" s="5">
        <v>3.6160000000000001</v>
      </c>
      <c r="J366" s="3" t="s">
        <v>164</v>
      </c>
    </row>
    <row r="367" spans="1:10" ht="15.75" thickBot="1" x14ac:dyDescent="0.3">
      <c r="A367" s="1">
        <v>3925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164</v>
      </c>
    </row>
    <row r="368" spans="1:10" x14ac:dyDescent="0.25">
      <c r="A368" s="4">
        <v>39251</v>
      </c>
      <c r="B368" s="5">
        <v>2.8511000000000002</v>
      </c>
      <c r="C368" s="5">
        <v>3.0062000000000002</v>
      </c>
      <c r="D368" s="5">
        <v>3.9928000000000003</v>
      </c>
      <c r="E368" s="5">
        <v>4.3467000000000002</v>
      </c>
      <c r="F368" s="5">
        <v>4.1519000000000004</v>
      </c>
      <c r="G368" s="5">
        <v>4.2018000000000004</v>
      </c>
      <c r="H368" s="5">
        <v>4.2768999999999995</v>
      </c>
      <c r="I368" s="5">
        <v>3.6847999999999996</v>
      </c>
      <c r="J368" s="3" t="s">
        <v>164</v>
      </c>
    </row>
    <row r="369" spans="1:10" x14ac:dyDescent="0.25">
      <c r="A369" s="4">
        <v>39252</v>
      </c>
      <c r="B369" s="5">
        <v>3.3487</v>
      </c>
      <c r="C369" s="5">
        <v>2.9719000000000002</v>
      </c>
      <c r="D369" s="5">
        <v>3.9817999999999998</v>
      </c>
      <c r="E369" s="5">
        <v>4.2751000000000001</v>
      </c>
      <c r="F369" s="5">
        <v>4.1563999999999997</v>
      </c>
      <c r="G369" s="5">
        <v>3.9592000000000005</v>
      </c>
      <c r="H369" s="5">
        <v>4.3429999999999991</v>
      </c>
      <c r="I369" s="5">
        <v>3.9575999999999998</v>
      </c>
      <c r="J369" s="3" t="s">
        <v>164</v>
      </c>
    </row>
    <row r="370" spans="1:10" x14ac:dyDescent="0.25">
      <c r="A370" s="4">
        <v>39253</v>
      </c>
      <c r="B370" s="5">
        <v>2.9297000000000004</v>
      </c>
      <c r="C370" s="5">
        <v>3.0665999999999993</v>
      </c>
      <c r="D370" s="5">
        <v>3.8427000000000007</v>
      </c>
      <c r="E370" s="5">
        <v>4.0702999999999996</v>
      </c>
      <c r="F370" s="5">
        <v>3.8015000000000003</v>
      </c>
      <c r="G370" s="5">
        <v>3.9479999999999995</v>
      </c>
      <c r="H370" s="5">
        <v>4.0980000000000008</v>
      </c>
      <c r="I370" s="5">
        <v>3.6742999999999997</v>
      </c>
      <c r="J370" s="3" t="s">
        <v>164</v>
      </c>
    </row>
    <row r="371" spans="1:10" x14ac:dyDescent="0.25">
      <c r="A371" s="4">
        <v>39254</v>
      </c>
      <c r="B371" s="5">
        <v>1.9373</v>
      </c>
      <c r="C371" s="5">
        <v>2.7675000000000001</v>
      </c>
      <c r="D371" s="5">
        <v>4.0198</v>
      </c>
      <c r="E371" s="5">
        <v>4.6761999999999997</v>
      </c>
      <c r="F371" s="5">
        <v>4.5008999999999997</v>
      </c>
      <c r="G371" s="5">
        <v>4.6620999999999997</v>
      </c>
      <c r="H371" s="5">
        <v>4.2315999999999994</v>
      </c>
      <c r="I371" s="5">
        <v>3.1678000000000006</v>
      </c>
      <c r="J371" s="3" t="s">
        <v>164</v>
      </c>
    </row>
    <row r="372" spans="1:10" ht="15.75" thickBot="1" x14ac:dyDescent="0.3">
      <c r="A372" s="4">
        <v>39255</v>
      </c>
      <c r="B372" s="5">
        <v>2.8655999999999997</v>
      </c>
      <c r="C372" s="5">
        <v>2.8208000000000002</v>
      </c>
      <c r="D372" s="5">
        <v>3.8742999999999999</v>
      </c>
      <c r="E372" s="5">
        <v>4.274</v>
      </c>
      <c r="F372" s="5">
        <v>4.1601999999999997</v>
      </c>
      <c r="G372" s="5">
        <v>4.1680000000000001</v>
      </c>
      <c r="H372" s="5">
        <v>4.3023999999999996</v>
      </c>
      <c r="I372" s="5">
        <v>3.6983000000000001</v>
      </c>
      <c r="J372" s="3" t="s">
        <v>164</v>
      </c>
    </row>
    <row r="373" spans="1:10" ht="15.75" thickBot="1" x14ac:dyDescent="0.3">
      <c r="A373" s="1">
        <v>4023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164</v>
      </c>
    </row>
    <row r="374" spans="1:10" x14ac:dyDescent="0.25">
      <c r="A374" s="4">
        <v>40231</v>
      </c>
      <c r="B374" s="5">
        <v>3.3426000000000005</v>
      </c>
      <c r="C374" s="5">
        <v>3.3717000000000001</v>
      </c>
      <c r="D374" s="5">
        <v>3.2692999999999999</v>
      </c>
      <c r="E374" s="5">
        <v>3.2600999999999996</v>
      </c>
      <c r="F374" s="5">
        <v>3.5943999999999998</v>
      </c>
      <c r="G374" s="5">
        <v>3.6436000000000002</v>
      </c>
      <c r="H374" s="5">
        <v>3.3983000000000008</v>
      </c>
      <c r="I374" s="5">
        <v>3.1290000000000004</v>
      </c>
      <c r="J374" s="3" t="s">
        <v>164</v>
      </c>
    </row>
    <row r="375" spans="1:10" x14ac:dyDescent="0.25">
      <c r="A375" s="4">
        <v>40232</v>
      </c>
      <c r="B375" s="5">
        <v>3.3326000000000002</v>
      </c>
      <c r="C375" s="5">
        <v>3.4633000000000003</v>
      </c>
      <c r="D375" s="5">
        <v>3.6295999999999999</v>
      </c>
      <c r="E375" s="5">
        <v>3.8216000000000001</v>
      </c>
      <c r="F375" s="5">
        <v>4.0207999999999995</v>
      </c>
      <c r="G375" s="5">
        <v>3.8555000000000001</v>
      </c>
      <c r="H375" s="5">
        <v>3.4780999999999995</v>
      </c>
      <c r="I375" s="5">
        <v>3.1380999999999997</v>
      </c>
      <c r="J375" s="3" t="s">
        <v>164</v>
      </c>
    </row>
    <row r="376" spans="1:10" x14ac:dyDescent="0.25">
      <c r="A376" s="4">
        <v>40233</v>
      </c>
      <c r="B376" s="5">
        <v>3.3898999999999999</v>
      </c>
      <c r="C376" s="5">
        <v>3.4173000000000004</v>
      </c>
      <c r="D376" s="5">
        <v>3.3162000000000003</v>
      </c>
      <c r="E376" s="5">
        <v>3.2766000000000002</v>
      </c>
      <c r="F376" s="5">
        <v>3.5801999999999996</v>
      </c>
      <c r="G376" s="5">
        <v>3.6061000000000001</v>
      </c>
      <c r="H376" s="5">
        <v>3.3619000000000003</v>
      </c>
      <c r="I376" s="5">
        <v>3.1455000000000002</v>
      </c>
      <c r="J376" s="3" t="s">
        <v>164</v>
      </c>
    </row>
    <row r="377" spans="1:10" x14ac:dyDescent="0.25">
      <c r="A377" s="4">
        <v>40234</v>
      </c>
      <c r="B377" s="5">
        <v>3.2744999999999997</v>
      </c>
      <c r="C377" s="5">
        <v>3.2776000000000001</v>
      </c>
      <c r="D377" s="5">
        <v>3.0759999999999996</v>
      </c>
      <c r="E377" s="5">
        <v>2.8591000000000002</v>
      </c>
      <c r="F377" s="5">
        <v>3.2417999999999996</v>
      </c>
      <c r="G377" s="5">
        <v>3.4610000000000003</v>
      </c>
      <c r="H377" s="5">
        <v>3.3624000000000001</v>
      </c>
      <c r="I377" s="5">
        <v>3.0845000000000007</v>
      </c>
      <c r="J377" s="3" t="s">
        <v>164</v>
      </c>
    </row>
    <row r="378" spans="1:10" ht="15.75" thickBot="1" x14ac:dyDescent="0.3">
      <c r="A378" s="4">
        <v>40235</v>
      </c>
      <c r="B378" s="5">
        <v>3.4615999999999998</v>
      </c>
      <c r="C378" s="5">
        <v>3.3607</v>
      </c>
      <c r="D378" s="5">
        <v>3.1783000000000001</v>
      </c>
      <c r="E378" s="5">
        <v>3.2479</v>
      </c>
      <c r="F378" s="5">
        <v>3.6671</v>
      </c>
      <c r="G378" s="5">
        <v>3.7833000000000001</v>
      </c>
      <c r="H378" s="5">
        <v>3.5965999999999996</v>
      </c>
      <c r="I378" s="5">
        <v>3.3320999999999996</v>
      </c>
      <c r="J378" s="3" t="s">
        <v>164</v>
      </c>
    </row>
    <row r="379" spans="1:10" ht="15.75" thickBot="1" x14ac:dyDescent="0.3">
      <c r="A379" s="1">
        <v>4025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164</v>
      </c>
    </row>
    <row r="380" spans="1:10" x14ac:dyDescent="0.25">
      <c r="A380" s="4">
        <v>40251</v>
      </c>
      <c r="B380" s="5">
        <v>3.2646000000000002</v>
      </c>
      <c r="C380" s="5">
        <v>2.2642000000000002</v>
      </c>
      <c r="D380" s="5">
        <v>3.2220000000000004</v>
      </c>
      <c r="E380" s="5">
        <v>3.7592999999999996</v>
      </c>
      <c r="F380" s="5">
        <v>3.9474</v>
      </c>
      <c r="G380" s="5">
        <v>3.5958000000000001</v>
      </c>
      <c r="H380" s="5">
        <v>4.0916999999999994</v>
      </c>
      <c r="I380" s="5">
        <v>3.8603000000000001</v>
      </c>
      <c r="J380" s="3" t="s">
        <v>164</v>
      </c>
    </row>
    <row r="381" spans="1:10" x14ac:dyDescent="0.25">
      <c r="A381" s="4">
        <v>40252</v>
      </c>
      <c r="B381" s="5">
        <v>3.5635999999999997</v>
      </c>
      <c r="C381" s="5">
        <v>2.3827000000000003</v>
      </c>
      <c r="D381" s="5">
        <v>3.4497000000000004</v>
      </c>
      <c r="E381" s="5">
        <v>3.9918999999999998</v>
      </c>
      <c r="F381" s="5">
        <v>4.202</v>
      </c>
      <c r="G381" s="5">
        <v>3.6617999999999999</v>
      </c>
      <c r="H381" s="5">
        <v>4.2635000000000005</v>
      </c>
      <c r="I381" s="5">
        <v>4.0884999999999998</v>
      </c>
      <c r="J381" s="3" t="s">
        <v>164</v>
      </c>
    </row>
    <row r="382" spans="1:10" x14ac:dyDescent="0.25">
      <c r="A382" s="4">
        <v>40253</v>
      </c>
      <c r="B382" s="5">
        <v>3.2480000000000002</v>
      </c>
      <c r="C382" s="5">
        <v>2.4039000000000001</v>
      </c>
      <c r="D382" s="5">
        <v>3.1702999999999997</v>
      </c>
      <c r="E382" s="5">
        <v>3.5513000000000003</v>
      </c>
      <c r="F382" s="5">
        <v>3.6367000000000003</v>
      </c>
      <c r="G382" s="5">
        <v>3.4670000000000001</v>
      </c>
      <c r="H382" s="5">
        <v>3.9938000000000002</v>
      </c>
      <c r="I382" s="5">
        <v>3.8068999999999997</v>
      </c>
      <c r="J382" s="3" t="s">
        <v>164</v>
      </c>
    </row>
    <row r="383" spans="1:10" x14ac:dyDescent="0.25">
      <c r="A383" s="4">
        <v>40254</v>
      </c>
      <c r="B383" s="5">
        <v>2.9697000000000005</v>
      </c>
      <c r="C383" s="5">
        <v>2.0244</v>
      </c>
      <c r="D383" s="5">
        <v>3.0946000000000002</v>
      </c>
      <c r="E383" s="5">
        <v>3.7983999999999991</v>
      </c>
      <c r="F383" s="5">
        <v>4.0770000000000008</v>
      </c>
      <c r="G383" s="5">
        <v>3.7577000000000007</v>
      </c>
      <c r="H383" s="5">
        <v>4.0774000000000008</v>
      </c>
      <c r="I383" s="5">
        <v>3.6999</v>
      </c>
      <c r="J383" s="3" t="s">
        <v>164</v>
      </c>
    </row>
    <row r="384" spans="1:10" ht="15.75" thickBot="1" x14ac:dyDescent="0.3">
      <c r="A384" s="4">
        <v>40255</v>
      </c>
      <c r="B384" s="5">
        <v>3.2933000000000003</v>
      </c>
      <c r="C384" s="5">
        <v>2.1222999999999996</v>
      </c>
      <c r="D384" s="5">
        <v>3.1321000000000003</v>
      </c>
      <c r="E384" s="5">
        <v>3.7438000000000002</v>
      </c>
      <c r="F384" s="5">
        <v>4.0640000000000001</v>
      </c>
      <c r="G384" s="5">
        <v>3.7129000000000003</v>
      </c>
      <c r="H384" s="5">
        <v>4.2389000000000001</v>
      </c>
      <c r="I384" s="5">
        <v>3.9346000000000005</v>
      </c>
      <c r="J384" s="3" t="s">
        <v>164</v>
      </c>
    </row>
    <row r="385" spans="1:10" ht="15.75" thickBot="1" x14ac:dyDescent="0.3">
      <c r="A385" s="1">
        <v>4026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164</v>
      </c>
    </row>
    <row r="386" spans="1:10" x14ac:dyDescent="0.25">
      <c r="A386" s="4">
        <v>40261</v>
      </c>
      <c r="B386" s="5">
        <v>3.1524999999999999</v>
      </c>
      <c r="C386" s="5">
        <v>2.5205000000000002</v>
      </c>
      <c r="D386" s="5">
        <v>3.6663999999999999</v>
      </c>
      <c r="E386" s="5">
        <v>4.1074000000000011</v>
      </c>
      <c r="F386" s="5">
        <v>4.1865000000000006</v>
      </c>
      <c r="G386" s="5">
        <v>4.0899000000000001</v>
      </c>
      <c r="H386" s="5">
        <v>4.4901</v>
      </c>
      <c r="I386" s="5">
        <v>3.9547000000000003</v>
      </c>
      <c r="J386" s="3" t="s">
        <v>164</v>
      </c>
    </row>
    <row r="387" spans="1:10" x14ac:dyDescent="0.25">
      <c r="A387" s="4">
        <v>40262</v>
      </c>
      <c r="B387" s="5">
        <v>3.6709999999999998</v>
      </c>
      <c r="C387" s="5">
        <v>2.6243000000000003</v>
      </c>
      <c r="D387" s="5">
        <v>3.7004999999999999</v>
      </c>
      <c r="E387" s="5">
        <v>4.0168999999999997</v>
      </c>
      <c r="F387" s="5">
        <v>4.1025</v>
      </c>
      <c r="G387" s="5">
        <v>3.8625999999999996</v>
      </c>
      <c r="H387" s="5">
        <v>4.5860000000000003</v>
      </c>
      <c r="I387" s="5">
        <v>4.2949000000000002</v>
      </c>
      <c r="J387" s="3" t="s">
        <v>164</v>
      </c>
    </row>
    <row r="388" spans="1:10" x14ac:dyDescent="0.25">
      <c r="A388" s="4">
        <v>40263</v>
      </c>
      <c r="B388" s="5">
        <v>3.2354000000000003</v>
      </c>
      <c r="C388" s="5">
        <v>2.7239</v>
      </c>
      <c r="D388" s="5">
        <v>3.6339000000000006</v>
      </c>
      <c r="E388" s="5">
        <v>3.9199000000000006</v>
      </c>
      <c r="F388" s="5">
        <v>3.8552</v>
      </c>
      <c r="G388" s="5">
        <v>3.9135999999999997</v>
      </c>
      <c r="H388" s="5">
        <v>4.3569999999999993</v>
      </c>
      <c r="I388" s="5">
        <v>3.9707000000000003</v>
      </c>
      <c r="J388" s="3" t="s">
        <v>164</v>
      </c>
    </row>
    <row r="389" spans="1:10" x14ac:dyDescent="0.25">
      <c r="A389" s="4">
        <v>40264</v>
      </c>
      <c r="B389" s="5">
        <v>2.4877000000000002</v>
      </c>
      <c r="C389" s="5">
        <v>2.2169000000000003</v>
      </c>
      <c r="D389" s="5">
        <v>3.7254</v>
      </c>
      <c r="E389" s="5">
        <v>4.478600000000001</v>
      </c>
      <c r="F389" s="5">
        <v>4.7631000000000006</v>
      </c>
      <c r="G389" s="5">
        <v>4.5990000000000002</v>
      </c>
      <c r="H389" s="5">
        <v>4.5680999999999994</v>
      </c>
      <c r="I389" s="5">
        <v>3.5356999999999998</v>
      </c>
      <c r="J389" s="3" t="s">
        <v>164</v>
      </c>
    </row>
    <row r="390" spans="1:10" x14ac:dyDescent="0.25">
      <c r="A390" s="4">
        <v>40265</v>
      </c>
      <c r="B390" s="5">
        <v>3.2282999999999999</v>
      </c>
      <c r="C390" s="5">
        <v>2.383</v>
      </c>
      <c r="D390" s="5">
        <v>3.5758000000000001</v>
      </c>
      <c r="E390" s="5">
        <v>4.0534999999999997</v>
      </c>
      <c r="F390" s="5">
        <v>4.2381000000000002</v>
      </c>
      <c r="G390" s="5">
        <v>4.1386000000000003</v>
      </c>
      <c r="H390" s="5">
        <v>4.6169000000000002</v>
      </c>
      <c r="I390" s="5">
        <v>4.0489999999999995</v>
      </c>
      <c r="J390" s="3" t="s">
        <v>164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/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116</v>
      </c>
      <c r="B1" s="17" t="s">
        <v>117</v>
      </c>
      <c r="C1" s="17" t="s">
        <v>23</v>
      </c>
      <c r="D1" s="17" t="s">
        <v>24</v>
      </c>
    </row>
    <row r="2" spans="1:4" x14ac:dyDescent="0.25">
      <c r="A2" t="s">
        <v>64</v>
      </c>
      <c r="C2" s="18">
        <v>30</v>
      </c>
      <c r="D2" s="18">
        <v>30</v>
      </c>
    </row>
    <row r="3" spans="1:4" x14ac:dyDescent="0.25">
      <c r="A3" t="s">
        <v>63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93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90</v>
      </c>
      <c r="B7" t="s">
        <v>96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138</v>
      </c>
      <c r="B9" t="s">
        <v>139</v>
      </c>
      <c r="C9" s="18">
        <v>31.664200000000001</v>
      </c>
      <c r="D9" s="18">
        <v>34.5473</v>
      </c>
    </row>
    <row r="10" spans="1:4" x14ac:dyDescent="0.25">
      <c r="A10" t="s">
        <v>141</v>
      </c>
      <c r="B10" t="s">
        <v>141</v>
      </c>
      <c r="C10" s="18">
        <v>36.543999999999997</v>
      </c>
      <c r="D10" s="18">
        <v>26.3553</v>
      </c>
    </row>
    <row r="11" spans="1:4" x14ac:dyDescent="0.25">
      <c r="A11" t="s">
        <v>129</v>
      </c>
      <c r="B11" t="s">
        <v>130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149</v>
      </c>
      <c r="B14" t="s">
        <v>140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91</v>
      </c>
      <c r="B16" t="s">
        <v>92</v>
      </c>
      <c r="C16" s="18">
        <v>36.193945999999997</v>
      </c>
      <c r="D16" s="18">
        <v>30.404160999999998</v>
      </c>
    </row>
    <row r="17" spans="1:4" x14ac:dyDescent="0.25">
      <c r="A17" t="s">
        <v>103</v>
      </c>
      <c r="B17" t="s">
        <v>104</v>
      </c>
      <c r="C17" s="18">
        <v>39.608899999999998</v>
      </c>
      <c r="D17" s="18">
        <v>19.923249999999999</v>
      </c>
    </row>
    <row r="18" spans="1:4" x14ac:dyDescent="0.25">
      <c r="A18" t="s">
        <v>158</v>
      </c>
      <c r="B18" t="s">
        <v>159</v>
      </c>
      <c r="C18" s="18">
        <v>40.381300000000003</v>
      </c>
      <c r="D18" s="18">
        <v>27.885000000000002</v>
      </c>
    </row>
    <row r="19" spans="1:4" x14ac:dyDescent="0.25">
      <c r="A19" t="s">
        <v>162</v>
      </c>
      <c r="B19" t="s">
        <v>162</v>
      </c>
      <c r="C19" s="18">
        <v>37.396799999999999</v>
      </c>
      <c r="D19" s="18">
        <v>25.264299999999999</v>
      </c>
    </row>
    <row r="20" spans="1:4" x14ac:dyDescent="0.25">
      <c r="A20" t="s">
        <v>152</v>
      </c>
      <c r="B20" t="s">
        <v>153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97</v>
      </c>
      <c r="B23" t="s">
        <v>98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147</v>
      </c>
      <c r="B26" t="s">
        <v>148</v>
      </c>
      <c r="C26" s="18">
        <v>36.894199999999998</v>
      </c>
      <c r="D26" s="18">
        <v>27.2898</v>
      </c>
    </row>
    <row r="27" spans="1:4" x14ac:dyDescent="0.25">
      <c r="A27" t="s">
        <v>137</v>
      </c>
      <c r="B27" t="s">
        <v>136</v>
      </c>
      <c r="C27" s="18">
        <v>34.660339999999998</v>
      </c>
      <c r="D27" s="18">
        <v>32.883580000000002</v>
      </c>
    </row>
    <row r="28" spans="1:4" x14ac:dyDescent="0.25">
      <c r="A28" t="s">
        <v>94</v>
      </c>
      <c r="B28" t="s">
        <v>95</v>
      </c>
      <c r="C28" s="18">
        <v>36.221699999999998</v>
      </c>
      <c r="D28" s="18">
        <v>23.058499999999999</v>
      </c>
    </row>
    <row r="29" spans="1:4" x14ac:dyDescent="0.25">
      <c r="A29" t="s">
        <v>154</v>
      </c>
      <c r="B29" t="s">
        <v>155</v>
      </c>
      <c r="C29" s="18">
        <v>39.217734</v>
      </c>
      <c r="D29" s="18">
        <v>25.849311</v>
      </c>
    </row>
    <row r="30" spans="1:4" x14ac:dyDescent="0.25">
      <c r="A30" t="s">
        <v>131</v>
      </c>
      <c r="B30" t="s">
        <v>132</v>
      </c>
      <c r="C30" s="18">
        <v>31.2378</v>
      </c>
      <c r="D30" s="18">
        <v>27.866900000000001</v>
      </c>
    </row>
    <row r="31" spans="1:4" x14ac:dyDescent="0.25">
      <c r="A31" t="s">
        <v>99</v>
      </c>
      <c r="B31" t="s">
        <v>100</v>
      </c>
      <c r="C31" s="18">
        <v>36.816800000000001</v>
      </c>
      <c r="D31" s="18">
        <v>21.704499999999999</v>
      </c>
    </row>
    <row r="32" spans="1:4" x14ac:dyDescent="0.25">
      <c r="A32" t="s">
        <v>145</v>
      </c>
      <c r="B32" t="s">
        <v>146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134</v>
      </c>
      <c r="B35" t="s">
        <v>135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109</v>
      </c>
      <c r="B37" t="s">
        <v>110</v>
      </c>
      <c r="C37" s="18">
        <v>41.779696000000001</v>
      </c>
      <c r="D37" s="18">
        <v>12.248161</v>
      </c>
    </row>
    <row r="38" spans="1:4" x14ac:dyDescent="0.25">
      <c r="A38" t="s">
        <v>107</v>
      </c>
      <c r="B38" t="s">
        <v>108</v>
      </c>
      <c r="C38" s="18">
        <v>40.821599999999997</v>
      </c>
      <c r="D38" s="18">
        <v>14.115399999999999</v>
      </c>
    </row>
    <row r="39" spans="1:4" x14ac:dyDescent="0.25">
      <c r="A39" t="s">
        <v>105</v>
      </c>
      <c r="B39" t="s">
        <v>106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127</v>
      </c>
      <c r="B41" t="s">
        <v>128</v>
      </c>
      <c r="C41" s="18">
        <v>35.314</v>
      </c>
      <c r="D41" s="18">
        <v>26.311399999999999</v>
      </c>
    </row>
    <row r="42" spans="1:4" x14ac:dyDescent="0.25">
      <c r="A42" t="s">
        <v>143</v>
      </c>
      <c r="B42" t="s">
        <v>144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156</v>
      </c>
      <c r="B45" t="s">
        <v>157</v>
      </c>
      <c r="C45" s="18">
        <v>39.989800000000002</v>
      </c>
      <c r="D45" s="18">
        <v>26.18375</v>
      </c>
    </row>
    <row r="46" spans="1:4" x14ac:dyDescent="0.25">
      <c r="A46" t="s">
        <v>133</v>
      </c>
      <c r="B46" t="s">
        <v>150</v>
      </c>
      <c r="C46" s="18">
        <v>37.477935000000002</v>
      </c>
      <c r="D46" s="18">
        <v>23.481248999999998</v>
      </c>
    </row>
    <row r="47" spans="1:4" x14ac:dyDescent="0.25">
      <c r="A47" t="s">
        <v>142</v>
      </c>
      <c r="B47" t="s">
        <v>151</v>
      </c>
      <c r="C47" s="18">
        <v>37.6524</v>
      </c>
      <c r="D47" s="18">
        <v>24.0227</v>
      </c>
    </row>
    <row r="48" spans="1:4" x14ac:dyDescent="0.25">
      <c r="A48" t="s">
        <v>160</v>
      </c>
      <c r="B48" t="s">
        <v>161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102</v>
      </c>
      <c r="B50" t="s">
        <v>101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2020-03-21T18:43:47Z</dcterms:modified>
</cp:coreProperties>
</file>