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7" documentId="8_{E6299BC0-A3EB-4C23-8E84-ABEAABE46D44}" xr6:coauthVersionLast="45" xr6:coauthVersionMax="45" xr10:uidLastSave="{8879E2AD-F660-4B8E-AE59-81593B09540A}"/>
  <bookViews>
    <workbookView xWindow="6180" yWindow="2310" windowWidth="20955" windowHeight="13140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E4" i="6" s="1"/>
  <c r="C4" i="6"/>
  <c r="B4" i="6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I15" i="11"/>
  <c r="I14" i="11" s="1"/>
  <c r="F62" i="10"/>
  <c r="B36" i="12" s="1"/>
  <c r="B68" i="10"/>
  <c r="C68" i="10" s="1"/>
  <c r="E2" i="6"/>
  <c r="C2" i="6"/>
  <c r="E15" i="11"/>
  <c r="I15" i="10"/>
  <c r="I14" i="10" s="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K41" i="13"/>
  <c r="E41" i="13"/>
  <c r="L41" i="13"/>
  <c r="D41" i="13"/>
  <c r="I41" i="13"/>
  <c r="J41" i="13"/>
  <c r="H41" i="13"/>
  <c r="G41" i="13"/>
  <c r="F41" i="13"/>
  <c r="J31" i="13"/>
  <c r="I31" i="13"/>
  <c r="F31" i="13"/>
  <c r="D31" i="13"/>
  <c r="L31" i="13"/>
  <c r="K31" i="13"/>
  <c r="H31" i="13"/>
  <c r="G31" i="13"/>
  <c r="E31" i="13"/>
  <c r="G42" i="13"/>
  <c r="F42" i="13"/>
  <c r="L42" i="13"/>
  <c r="K42" i="13"/>
  <c r="E42" i="13"/>
  <c r="D42" i="13"/>
  <c r="H42" i="13"/>
  <c r="J42" i="13"/>
  <c r="I42" i="13"/>
  <c r="J16" i="13"/>
  <c r="I16" i="13"/>
  <c r="H16" i="13"/>
  <c r="G16" i="13"/>
  <c r="F16" i="13"/>
  <c r="L16" i="13"/>
  <c r="E16" i="13"/>
  <c r="D16" i="13"/>
  <c r="K16" i="13"/>
  <c r="I35" i="13"/>
  <c r="G35" i="13"/>
  <c r="E35" i="13"/>
  <c r="F35" i="13"/>
  <c r="K35" i="13"/>
  <c r="D35" i="13"/>
  <c r="H35" i="13"/>
  <c r="L35" i="13"/>
  <c r="J35" i="13"/>
  <c r="D30" i="13"/>
  <c r="H30" i="13"/>
  <c r="K30" i="13"/>
  <c r="I30" i="13"/>
  <c r="J30" i="13"/>
  <c r="L30" i="13"/>
  <c r="E30" i="13"/>
  <c r="F30" i="13"/>
  <c r="G30" i="13"/>
  <c r="I29" i="13"/>
  <c r="L29" i="13"/>
  <c r="K29" i="13"/>
  <c r="J29" i="13"/>
  <c r="F29" i="13"/>
  <c r="H29" i="13"/>
  <c r="G29" i="13"/>
  <c r="E29" i="13"/>
  <c r="D29" i="13"/>
  <c r="E12" i="13"/>
  <c r="J12" i="13"/>
  <c r="F12" i="13"/>
  <c r="K12" i="13"/>
  <c r="I12" i="13"/>
  <c r="L12" i="13"/>
  <c r="D12" i="13"/>
  <c r="G12" i="13"/>
  <c r="H12" i="13"/>
  <c r="E26" i="13"/>
  <c r="D26" i="13"/>
  <c r="K26" i="13"/>
  <c r="F26" i="13"/>
  <c r="G26" i="13"/>
  <c r="L26" i="13"/>
  <c r="I26" i="13"/>
  <c r="J26" i="13"/>
  <c r="H26" i="13"/>
  <c r="L25" i="13"/>
  <c r="K25" i="13"/>
  <c r="J25" i="13"/>
  <c r="D25" i="13"/>
  <c r="E25" i="13"/>
  <c r="F25" i="13"/>
  <c r="H25" i="13"/>
  <c r="I25" i="13"/>
  <c r="G25" i="13"/>
  <c r="J43" i="13"/>
  <c r="E43" i="13"/>
  <c r="L43" i="13"/>
  <c r="D43" i="13"/>
  <c r="I43" i="13"/>
  <c r="K43" i="13"/>
  <c r="H43" i="13"/>
  <c r="G43" i="13"/>
  <c r="F43" i="13"/>
  <c r="F13" i="13"/>
  <c r="E13" i="13"/>
  <c r="D13" i="13"/>
  <c r="K13" i="13"/>
  <c r="J13" i="13"/>
  <c r="H13" i="13"/>
  <c r="G13" i="13"/>
  <c r="L13" i="13"/>
  <c r="I13" i="13"/>
  <c r="G40" i="13"/>
  <c r="F40" i="13"/>
  <c r="E40" i="13"/>
  <c r="L40" i="13"/>
  <c r="J40" i="13"/>
  <c r="D40" i="13"/>
  <c r="H40" i="13"/>
  <c r="I40" i="13"/>
  <c r="K40" i="13"/>
  <c r="L37" i="13"/>
  <c r="K37" i="13"/>
  <c r="J37" i="13"/>
  <c r="I37" i="13"/>
  <c r="F37" i="13"/>
  <c r="G37" i="13"/>
  <c r="E37" i="13"/>
  <c r="D37" i="13"/>
  <c r="H37" i="13"/>
  <c r="K23" i="13"/>
  <c r="E23" i="13"/>
  <c r="J23" i="13"/>
  <c r="I23" i="13"/>
  <c r="F23" i="13"/>
  <c r="D23" i="13"/>
  <c r="H23" i="13"/>
  <c r="G23" i="13"/>
  <c r="L23" i="13"/>
  <c r="I39" i="13"/>
  <c r="F39" i="13"/>
  <c r="K39" i="13"/>
  <c r="J39" i="13"/>
  <c r="E39" i="13"/>
  <c r="L39" i="13"/>
  <c r="D39" i="13"/>
  <c r="G39" i="13"/>
  <c r="H39" i="13"/>
  <c r="H19" i="13"/>
  <c r="G19" i="13"/>
  <c r="L19" i="13"/>
  <c r="I19" i="13"/>
  <c r="D19" i="13"/>
  <c r="K19" i="13"/>
  <c r="F19" i="13"/>
  <c r="J19" i="13"/>
  <c r="E19" i="13"/>
  <c r="J22" i="13"/>
  <c r="E22" i="13"/>
  <c r="H22" i="13"/>
  <c r="G22" i="13"/>
  <c r="F22" i="13"/>
  <c r="L22" i="13"/>
  <c r="I22" i="13"/>
  <c r="D22" i="13"/>
  <c r="K22" i="13"/>
  <c r="G32" i="13"/>
  <c r="H32" i="13"/>
  <c r="E32" i="13"/>
  <c r="J32" i="13"/>
  <c r="D32" i="13"/>
  <c r="K32" i="13"/>
  <c r="I32" i="13"/>
  <c r="F32" i="13"/>
  <c r="L32" i="13"/>
  <c r="E14" i="13"/>
  <c r="H14" i="13"/>
  <c r="F14" i="13"/>
  <c r="J14" i="13"/>
  <c r="G14" i="13"/>
  <c r="K14" i="13"/>
  <c r="I14" i="13"/>
  <c r="L14" i="13"/>
  <c r="D14" i="13"/>
  <c r="I24" i="13"/>
  <c r="J24" i="13"/>
  <c r="H24" i="13"/>
  <c r="G24" i="13"/>
  <c r="F24" i="13"/>
  <c r="E24" i="13"/>
  <c r="L24" i="13"/>
  <c r="D24" i="13"/>
  <c r="K24" i="13"/>
  <c r="J38" i="13"/>
  <c r="L38" i="13"/>
  <c r="F38" i="13"/>
  <c r="D38" i="13"/>
  <c r="K38" i="13"/>
  <c r="H38" i="13"/>
  <c r="I38" i="13"/>
  <c r="G38" i="13"/>
  <c r="E38" i="13"/>
  <c r="E21" i="13"/>
  <c r="F21" i="13"/>
  <c r="D21" i="13"/>
  <c r="K21" i="13"/>
  <c r="J21" i="13"/>
  <c r="L21" i="13"/>
  <c r="I21" i="13"/>
  <c r="G21" i="13"/>
  <c r="H21" i="13"/>
  <c r="G36" i="13"/>
  <c r="F36" i="13"/>
  <c r="E36" i="13"/>
  <c r="J36" i="13"/>
  <c r="L36" i="13"/>
  <c r="D36" i="13"/>
  <c r="I36" i="13"/>
  <c r="H36" i="13"/>
  <c r="K36" i="13"/>
  <c r="E20" i="13"/>
  <c r="L20" i="13"/>
  <c r="I20" i="13"/>
  <c r="D20" i="13"/>
  <c r="F20" i="13"/>
  <c r="G20" i="13"/>
  <c r="K20" i="13"/>
  <c r="J20" i="13"/>
  <c r="H20" i="13"/>
  <c r="D15" i="13"/>
  <c r="K15" i="13"/>
  <c r="J15" i="13"/>
  <c r="I15" i="13"/>
  <c r="F15" i="13"/>
  <c r="E15" i="13"/>
  <c r="H15" i="13"/>
  <c r="G15" i="13"/>
  <c r="L15" i="13"/>
  <c r="D27" i="13"/>
  <c r="G27" i="13"/>
  <c r="E27" i="13"/>
  <c r="J27" i="13"/>
  <c r="L27" i="13"/>
  <c r="K27" i="13"/>
  <c r="F27" i="13"/>
  <c r="I27" i="13"/>
  <c r="H27" i="13"/>
  <c r="J34" i="13"/>
  <c r="H34" i="13"/>
  <c r="G34" i="13"/>
  <c r="F34" i="13"/>
  <c r="E34" i="13"/>
  <c r="D34" i="13"/>
  <c r="K34" i="13"/>
  <c r="I34" i="13"/>
  <c r="L34" i="13"/>
  <c r="J18" i="13"/>
  <c r="E18" i="13"/>
  <c r="D18" i="13"/>
  <c r="G18" i="13"/>
  <c r="I18" i="13"/>
  <c r="K18" i="13"/>
  <c r="F18" i="13"/>
  <c r="H18" i="13"/>
  <c r="L18" i="13"/>
  <c r="D33" i="13"/>
  <c r="L33" i="13"/>
  <c r="F33" i="13"/>
  <c r="H33" i="13"/>
  <c r="G33" i="13"/>
  <c r="J33" i="13"/>
  <c r="E33" i="13"/>
  <c r="I33" i="13"/>
  <c r="K33" i="13"/>
  <c r="K17" i="13"/>
  <c r="J17" i="13"/>
  <c r="D17" i="13"/>
  <c r="F17" i="13"/>
  <c r="L17" i="13"/>
  <c r="H17" i="13"/>
  <c r="G17" i="13"/>
  <c r="E17" i="13"/>
  <c r="I17" i="13"/>
  <c r="E11" i="13"/>
  <c r="K11" i="13"/>
  <c r="D11" i="13"/>
  <c r="J11" i="13"/>
  <c r="H11" i="13"/>
  <c r="I11" i="13"/>
  <c r="G11" i="13"/>
  <c r="L11" i="13"/>
  <c r="F11" i="13"/>
  <c r="I7" i="13"/>
  <c r="K7" i="13"/>
  <c r="F7" i="13"/>
  <c r="J7" i="13"/>
  <c r="G7" i="13"/>
  <c r="D7" i="13"/>
  <c r="L7" i="13"/>
  <c r="E7" i="13"/>
  <c r="H7" i="13"/>
  <c r="F8" i="13"/>
  <c r="E8" i="13"/>
  <c r="H8" i="13"/>
  <c r="G8" i="13"/>
  <c r="D8" i="13"/>
  <c r="I8" i="13"/>
  <c r="K8" i="13"/>
  <c r="L8" i="13"/>
  <c r="J8" i="13"/>
  <c r="G10" i="13"/>
  <c r="H10" i="13"/>
  <c r="F10" i="13"/>
  <c r="E10" i="13"/>
  <c r="D10" i="13"/>
  <c r="I10" i="13"/>
  <c r="K10" i="13"/>
  <c r="L10" i="13"/>
  <c r="J10" i="13"/>
  <c r="I5" i="13"/>
  <c r="J5" i="13"/>
  <c r="K5" i="13"/>
  <c r="D5" i="13"/>
  <c r="G5" i="13"/>
  <c r="L5" i="13"/>
  <c r="H5" i="13"/>
  <c r="F5" i="13"/>
  <c r="E5" i="13"/>
  <c r="I9" i="13"/>
  <c r="K9" i="13"/>
  <c r="L9" i="13"/>
  <c r="H9" i="13"/>
  <c r="J9" i="13"/>
  <c r="F9" i="13"/>
  <c r="E9" i="13"/>
  <c r="G9" i="13"/>
  <c r="D9" i="13"/>
  <c r="G6" i="13"/>
  <c r="H6" i="13"/>
  <c r="F6" i="13"/>
  <c r="L6" i="13"/>
  <c r="E6" i="13"/>
  <c r="D6" i="13"/>
  <c r="K6" i="13"/>
  <c r="I6" i="13"/>
  <c r="J6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G28" i="13"/>
  <c r="F28" i="13"/>
  <c r="E28" i="13"/>
  <c r="J28" i="13"/>
  <c r="H28" i="13"/>
  <c r="L28" i="13"/>
  <c r="D28" i="13"/>
  <c r="K28" i="13"/>
  <c r="I28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L44" i="13"/>
  <c r="F44" i="13"/>
  <c r="G44" i="13"/>
  <c r="I44" i="13"/>
  <c r="K44" i="13"/>
  <c r="E44" i="13"/>
  <c r="D44" i="13"/>
  <c r="H44" i="13"/>
  <c r="J44" i="13"/>
  <c r="D35" i="11"/>
  <c r="A9" i="13" s="1"/>
  <c r="A10" i="13"/>
  <c r="D33" i="11"/>
  <c r="A7" i="13" s="1"/>
  <c r="A8" i="13"/>
  <c r="M8" i="13" s="1"/>
  <c r="D4" i="13"/>
  <c r="K4" i="13"/>
  <c r="F4" i="13"/>
  <c r="L4" i="13"/>
  <c r="E4" i="13"/>
  <c r="I4" i="13"/>
  <c r="H4" i="13"/>
  <c r="G4" i="13"/>
  <c r="J4" i="13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I15" i="3"/>
  <c r="I14" i="3" s="1"/>
  <c r="E15" i="3"/>
  <c r="E14" i="3"/>
  <c r="B6" i="6" s="1"/>
  <c r="E6" i="6" s="1"/>
  <c r="K26" i="12" l="1"/>
  <c r="L26" i="12"/>
  <c r="D26" i="12"/>
  <c r="I26" i="12"/>
  <c r="G26" i="12"/>
  <c r="F26" i="12"/>
  <c r="E26" i="12"/>
  <c r="H26" i="12"/>
  <c r="J26" i="12"/>
  <c r="K16" i="12"/>
  <c r="E16" i="12"/>
  <c r="D16" i="12"/>
  <c r="G16" i="12"/>
  <c r="I16" i="12"/>
  <c r="L16" i="12"/>
  <c r="F16" i="12"/>
  <c r="H16" i="12"/>
  <c r="J16" i="12"/>
  <c r="H12" i="12"/>
  <c r="I12" i="12"/>
  <c r="G12" i="12"/>
  <c r="L12" i="12"/>
  <c r="E12" i="12"/>
  <c r="D12" i="12"/>
  <c r="J12" i="12"/>
  <c r="F12" i="12"/>
  <c r="K12" i="1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K35" i="12"/>
  <c r="J35" i="12"/>
  <c r="H35" i="12"/>
  <c r="G35" i="12"/>
  <c r="E35" i="12"/>
  <c r="F35" i="12"/>
  <c r="L35" i="12"/>
  <c r="I35" i="12"/>
  <c r="D35" i="12"/>
  <c r="K40" i="12"/>
  <c r="G40" i="12"/>
  <c r="F40" i="12"/>
  <c r="E40" i="12"/>
  <c r="D40" i="12"/>
  <c r="L40" i="12"/>
  <c r="I40" i="12"/>
  <c r="H40" i="12"/>
  <c r="J40" i="12"/>
  <c r="H39" i="12"/>
  <c r="K39" i="12"/>
  <c r="G39" i="12"/>
  <c r="J39" i="12"/>
  <c r="F39" i="12"/>
  <c r="L39" i="12"/>
  <c r="E39" i="12"/>
  <c r="D39" i="12"/>
  <c r="I39" i="12"/>
  <c r="K28" i="12"/>
  <c r="D28" i="12"/>
  <c r="G28" i="12"/>
  <c r="F28" i="12"/>
  <c r="L28" i="12"/>
  <c r="I28" i="12"/>
  <c r="E28" i="12"/>
  <c r="H28" i="12"/>
  <c r="J28" i="12"/>
  <c r="G23" i="12"/>
  <c r="I23" i="12"/>
  <c r="F23" i="12"/>
  <c r="L23" i="12"/>
  <c r="D23" i="12"/>
  <c r="H23" i="12"/>
  <c r="J23" i="12"/>
  <c r="K23" i="12"/>
  <c r="E23" i="12"/>
  <c r="H17" i="12"/>
  <c r="E17" i="12"/>
  <c r="J17" i="12"/>
  <c r="K17" i="12"/>
  <c r="D17" i="12"/>
  <c r="I17" i="12"/>
  <c r="G17" i="12"/>
  <c r="F17" i="12"/>
  <c r="L17" i="12"/>
  <c r="K42" i="12"/>
  <c r="D42" i="12"/>
  <c r="G42" i="12"/>
  <c r="L42" i="12"/>
  <c r="F42" i="12"/>
  <c r="E42" i="12"/>
  <c r="H42" i="12"/>
  <c r="I42" i="12"/>
  <c r="J42" i="12"/>
  <c r="K15" i="12"/>
  <c r="J15" i="12"/>
  <c r="I15" i="12"/>
  <c r="H15" i="12"/>
  <c r="E15" i="12"/>
  <c r="G15" i="12"/>
  <c r="L15" i="12"/>
  <c r="F15" i="12"/>
  <c r="D15" i="12"/>
  <c r="I21" i="12"/>
  <c r="K21" i="12"/>
  <c r="J21" i="12"/>
  <c r="H21" i="12"/>
  <c r="E21" i="12"/>
  <c r="G21" i="12"/>
  <c r="F21" i="12"/>
  <c r="L21" i="12"/>
  <c r="D21" i="12"/>
  <c r="K19" i="12"/>
  <c r="I19" i="12"/>
  <c r="J19" i="12"/>
  <c r="G19" i="12"/>
  <c r="F19" i="12"/>
  <c r="L19" i="12"/>
  <c r="E19" i="12"/>
  <c r="H19" i="12"/>
  <c r="D19" i="12"/>
  <c r="I37" i="12"/>
  <c r="K37" i="12"/>
  <c r="J37" i="12"/>
  <c r="H37" i="12"/>
  <c r="E37" i="12"/>
  <c r="G37" i="12"/>
  <c r="F37" i="12"/>
  <c r="L37" i="12"/>
  <c r="D37" i="12"/>
  <c r="K32" i="12"/>
  <c r="L32" i="12"/>
  <c r="I32" i="12"/>
  <c r="E32" i="12"/>
  <c r="G32" i="12"/>
  <c r="F32" i="12"/>
  <c r="D32" i="12"/>
  <c r="H32" i="12"/>
  <c r="J32" i="12"/>
  <c r="K36" i="12"/>
  <c r="I36" i="12"/>
  <c r="G36" i="12"/>
  <c r="F36" i="12"/>
  <c r="E36" i="12"/>
  <c r="D36" i="12"/>
  <c r="L36" i="12"/>
  <c r="J36" i="12"/>
  <c r="H36" i="12"/>
  <c r="K27" i="12"/>
  <c r="J27" i="12"/>
  <c r="I27" i="12"/>
  <c r="F27" i="12"/>
  <c r="L27" i="12"/>
  <c r="D27" i="12"/>
  <c r="E27" i="12"/>
  <c r="G27" i="12"/>
  <c r="H27" i="12"/>
  <c r="E33" i="12"/>
  <c r="K33" i="12"/>
  <c r="H33" i="12"/>
  <c r="G33" i="12"/>
  <c r="F33" i="12"/>
  <c r="L33" i="12"/>
  <c r="I33" i="12"/>
  <c r="D33" i="12"/>
  <c r="J33" i="12"/>
  <c r="H41" i="12"/>
  <c r="G41" i="12"/>
  <c r="F41" i="12"/>
  <c r="K41" i="12"/>
  <c r="E41" i="12"/>
  <c r="J41" i="12"/>
  <c r="L41" i="12"/>
  <c r="I41" i="12"/>
  <c r="D41" i="12"/>
  <c r="K34" i="12"/>
  <c r="E34" i="12"/>
  <c r="G34" i="12"/>
  <c r="D34" i="12"/>
  <c r="L34" i="12"/>
  <c r="F34" i="12"/>
  <c r="I34" i="12"/>
  <c r="J34" i="12"/>
  <c r="H34" i="12"/>
  <c r="K25" i="12"/>
  <c r="H25" i="12"/>
  <c r="E25" i="12"/>
  <c r="G25" i="12"/>
  <c r="F25" i="12"/>
  <c r="L25" i="12"/>
  <c r="D25" i="12"/>
  <c r="J25" i="12"/>
  <c r="I25" i="12"/>
  <c r="H14" i="12"/>
  <c r="J14" i="12"/>
  <c r="I14" i="12"/>
  <c r="F14" i="12"/>
  <c r="E14" i="12"/>
  <c r="D14" i="12"/>
  <c r="G14" i="12"/>
  <c r="L14" i="12"/>
  <c r="K14" i="12"/>
  <c r="K20" i="12"/>
  <c r="I20" i="12"/>
  <c r="G20" i="12"/>
  <c r="F20" i="12"/>
  <c r="E20" i="12"/>
  <c r="D20" i="12"/>
  <c r="L20" i="12"/>
  <c r="J20" i="12"/>
  <c r="H20" i="12"/>
  <c r="J43" i="12"/>
  <c r="K43" i="12"/>
  <c r="H43" i="12"/>
  <c r="I43" i="12"/>
  <c r="F43" i="12"/>
  <c r="E43" i="12"/>
  <c r="L43" i="12"/>
  <c r="D43" i="12"/>
  <c r="G43" i="12"/>
  <c r="K38" i="12"/>
  <c r="G38" i="12"/>
  <c r="F38" i="12"/>
  <c r="L38" i="12"/>
  <c r="E38" i="12"/>
  <c r="D38" i="12"/>
  <c r="I38" i="12"/>
  <c r="J38" i="12"/>
  <c r="H38" i="12"/>
  <c r="N36" i="12"/>
  <c r="P36" i="12"/>
  <c r="M36" i="12"/>
  <c r="S36" i="12"/>
  <c r="R36" i="12"/>
  <c r="O36" i="12"/>
  <c r="Q36" i="12"/>
  <c r="K22" i="12"/>
  <c r="G22" i="12"/>
  <c r="F22" i="12"/>
  <c r="L22" i="12"/>
  <c r="E22" i="12"/>
  <c r="D22" i="12"/>
  <c r="I22" i="12"/>
  <c r="J22" i="12"/>
  <c r="H22" i="12"/>
  <c r="K24" i="12"/>
  <c r="G24" i="12"/>
  <c r="L24" i="12"/>
  <c r="F24" i="12"/>
  <c r="E24" i="12"/>
  <c r="D24" i="12"/>
  <c r="I24" i="12"/>
  <c r="H24" i="12"/>
  <c r="J24" i="12"/>
  <c r="K18" i="12"/>
  <c r="G18" i="12"/>
  <c r="F18" i="12"/>
  <c r="E18" i="12"/>
  <c r="L18" i="12"/>
  <c r="D18" i="12"/>
  <c r="I18" i="12"/>
  <c r="J18" i="12"/>
  <c r="H18" i="12"/>
  <c r="S40" i="12"/>
  <c r="R40" i="12"/>
  <c r="Q40" i="12"/>
  <c r="O40" i="12"/>
  <c r="P40" i="12"/>
  <c r="N40" i="12"/>
  <c r="M40" i="12"/>
  <c r="G31" i="12"/>
  <c r="F31" i="12"/>
  <c r="E31" i="12"/>
  <c r="H31" i="12"/>
  <c r="J31" i="12"/>
  <c r="L31" i="12"/>
  <c r="K31" i="12"/>
  <c r="D31" i="12"/>
  <c r="I31" i="12"/>
  <c r="K30" i="12"/>
  <c r="E30" i="12"/>
  <c r="L30" i="12"/>
  <c r="I30" i="12"/>
  <c r="G30" i="12"/>
  <c r="D30" i="12"/>
  <c r="F30" i="12"/>
  <c r="H30" i="12"/>
  <c r="J30" i="12"/>
  <c r="L10" i="12"/>
  <c r="E10" i="12"/>
  <c r="I10" i="12"/>
  <c r="H10" i="12"/>
  <c r="F10" i="12"/>
  <c r="K10" i="12"/>
  <c r="D10" i="12"/>
  <c r="J10" i="12"/>
  <c r="G10" i="12"/>
  <c r="L6" i="12"/>
  <c r="I6" i="12"/>
  <c r="H6" i="12"/>
  <c r="F6" i="12"/>
  <c r="E6" i="12"/>
  <c r="K6" i="12"/>
  <c r="G6" i="12"/>
  <c r="J6" i="12"/>
  <c r="D6" i="12"/>
  <c r="F29" i="3"/>
  <c r="H5" i="12"/>
  <c r="I5" i="12"/>
  <c r="E5" i="12"/>
  <c r="K5" i="12"/>
  <c r="F5" i="12"/>
  <c r="L5" i="12"/>
  <c r="D5" i="12"/>
  <c r="J5" i="12"/>
  <c r="G5" i="12"/>
  <c r="L8" i="12"/>
  <c r="F8" i="12"/>
  <c r="E8" i="12"/>
  <c r="I8" i="12"/>
  <c r="H8" i="12"/>
  <c r="G8" i="12"/>
  <c r="K8" i="12"/>
  <c r="J8" i="12"/>
  <c r="D8" i="12"/>
  <c r="S44" i="12"/>
  <c r="O44" i="12"/>
  <c r="Q44" i="12"/>
  <c r="J26" i="2"/>
  <c r="K26" i="2"/>
  <c r="F26" i="2"/>
  <c r="D26" i="2"/>
  <c r="L26" i="2"/>
  <c r="E26" i="2"/>
  <c r="G26" i="2"/>
  <c r="H26" i="2"/>
  <c r="I26" i="2"/>
  <c r="E39" i="2"/>
  <c r="I39" i="2"/>
  <c r="K39" i="2"/>
  <c r="F39" i="2"/>
  <c r="L39" i="2"/>
  <c r="G39" i="2"/>
  <c r="H39" i="2"/>
  <c r="J39" i="2"/>
  <c r="D39" i="2"/>
  <c r="K33" i="2"/>
  <c r="H33" i="2"/>
  <c r="D33" i="2"/>
  <c r="L33" i="2"/>
  <c r="J33" i="2"/>
  <c r="E33" i="2"/>
  <c r="G33" i="2"/>
  <c r="F33" i="2"/>
  <c r="I33" i="2"/>
  <c r="J42" i="2"/>
  <c r="K42" i="2"/>
  <c r="L42" i="2"/>
  <c r="G42" i="2"/>
  <c r="D42" i="2"/>
  <c r="F42" i="2"/>
  <c r="E42" i="2"/>
  <c r="I42" i="2"/>
  <c r="H42" i="2"/>
  <c r="E23" i="2"/>
  <c r="D23" i="2"/>
  <c r="F23" i="2"/>
  <c r="G23" i="2"/>
  <c r="H23" i="2"/>
  <c r="L23" i="2"/>
  <c r="I23" i="2"/>
  <c r="J23" i="2"/>
  <c r="K23" i="2"/>
  <c r="I35" i="2"/>
  <c r="J35" i="2"/>
  <c r="E35" i="2"/>
  <c r="K35" i="2"/>
  <c r="H35" i="2"/>
  <c r="D35" i="2"/>
  <c r="L35" i="2"/>
  <c r="F35" i="2"/>
  <c r="G35" i="2"/>
  <c r="D40" i="2"/>
  <c r="L40" i="2"/>
  <c r="E40" i="2"/>
  <c r="G40" i="2"/>
  <c r="H40" i="2"/>
  <c r="J40" i="2"/>
  <c r="F40" i="2"/>
  <c r="I40" i="2"/>
  <c r="K40" i="2"/>
  <c r="I19" i="2"/>
  <c r="J19" i="2"/>
  <c r="K19" i="2"/>
  <c r="D19" i="2"/>
  <c r="L19" i="2"/>
  <c r="E19" i="2"/>
  <c r="F19" i="2"/>
  <c r="G19" i="2"/>
  <c r="H19" i="2"/>
  <c r="G37" i="2"/>
  <c r="L37" i="2"/>
  <c r="H37" i="2"/>
  <c r="J37" i="2"/>
  <c r="I37" i="2"/>
  <c r="K37" i="2"/>
  <c r="D37" i="2"/>
  <c r="E37" i="2"/>
  <c r="F37" i="2"/>
  <c r="D32" i="2"/>
  <c r="L32" i="2"/>
  <c r="H32" i="2"/>
  <c r="K32" i="2"/>
  <c r="E32" i="2"/>
  <c r="F32" i="2"/>
  <c r="G32" i="2"/>
  <c r="I32" i="2"/>
  <c r="J32" i="2"/>
  <c r="H28" i="2"/>
  <c r="D28" i="2"/>
  <c r="E28" i="2"/>
  <c r="I28" i="2"/>
  <c r="J28" i="2"/>
  <c r="L28" i="2"/>
  <c r="K28" i="2"/>
  <c r="G28" i="2"/>
  <c r="F28" i="2"/>
  <c r="H36" i="2"/>
  <c r="K36" i="2"/>
  <c r="L36" i="2"/>
  <c r="I36" i="2"/>
  <c r="J36" i="2"/>
  <c r="D36" i="2"/>
  <c r="E36" i="2"/>
  <c r="G36" i="2"/>
  <c r="F36" i="2"/>
  <c r="G21" i="2"/>
  <c r="L21" i="2"/>
  <c r="F21" i="2"/>
  <c r="H21" i="2"/>
  <c r="I21" i="2"/>
  <c r="J21" i="2"/>
  <c r="D21" i="2"/>
  <c r="K21" i="2"/>
  <c r="E21" i="2"/>
  <c r="K25" i="2"/>
  <c r="H25" i="2"/>
  <c r="D25" i="2"/>
  <c r="L25" i="2"/>
  <c r="E25" i="2"/>
  <c r="J25" i="2"/>
  <c r="F25" i="2"/>
  <c r="G25" i="2"/>
  <c r="I25" i="2"/>
  <c r="K41" i="2"/>
  <c r="E41" i="2"/>
  <c r="F41" i="2"/>
  <c r="H41" i="2"/>
  <c r="D41" i="2"/>
  <c r="L41" i="2"/>
  <c r="J41" i="2"/>
  <c r="I41" i="2"/>
  <c r="G41" i="2"/>
  <c r="J34" i="2"/>
  <c r="K34" i="2"/>
  <c r="G34" i="2"/>
  <c r="D34" i="2"/>
  <c r="L34" i="2"/>
  <c r="E34" i="2"/>
  <c r="I34" i="2"/>
  <c r="F34" i="2"/>
  <c r="H34" i="2"/>
  <c r="K17" i="2"/>
  <c r="D17" i="2"/>
  <c r="L17" i="2"/>
  <c r="E17" i="2"/>
  <c r="J17" i="2"/>
  <c r="F17" i="2"/>
  <c r="H17" i="2"/>
  <c r="G17" i="2"/>
  <c r="I17" i="2"/>
  <c r="H20" i="2"/>
  <c r="G20" i="2"/>
  <c r="I20" i="2"/>
  <c r="E20" i="2"/>
  <c r="J20" i="2"/>
  <c r="K20" i="2"/>
  <c r="D20" i="2"/>
  <c r="L20" i="2"/>
  <c r="F20" i="2"/>
  <c r="I43" i="2"/>
  <c r="K43" i="2"/>
  <c r="J43" i="2"/>
  <c r="L43" i="2"/>
  <c r="D43" i="2"/>
  <c r="F43" i="2"/>
  <c r="G43" i="2"/>
  <c r="E43" i="2"/>
  <c r="H43" i="2"/>
  <c r="F38" i="2"/>
  <c r="E38" i="2"/>
  <c r="G38" i="2"/>
  <c r="K38" i="2"/>
  <c r="H38" i="2"/>
  <c r="I38" i="2"/>
  <c r="J38" i="2"/>
  <c r="D38" i="2"/>
  <c r="L38" i="2"/>
  <c r="D16" i="2"/>
  <c r="L16" i="2"/>
  <c r="I16" i="2"/>
  <c r="E16" i="2"/>
  <c r="F16" i="2"/>
  <c r="G16" i="2"/>
  <c r="K16" i="2"/>
  <c r="H16" i="2"/>
  <c r="J16" i="2"/>
  <c r="F22" i="2"/>
  <c r="G22" i="2"/>
  <c r="H22" i="2"/>
  <c r="I22" i="2"/>
  <c r="K22" i="2"/>
  <c r="E22" i="2"/>
  <c r="J22" i="2"/>
  <c r="D22" i="2"/>
  <c r="L22" i="2"/>
  <c r="D24" i="2"/>
  <c r="L24" i="2"/>
  <c r="K24" i="2"/>
  <c r="E24" i="2"/>
  <c r="F24" i="2"/>
  <c r="I24" i="2"/>
  <c r="G24" i="2"/>
  <c r="H24" i="2"/>
  <c r="J24" i="2"/>
  <c r="J18" i="2"/>
  <c r="K18" i="2"/>
  <c r="I18" i="2"/>
  <c r="D18" i="2"/>
  <c r="L18" i="2"/>
  <c r="G18" i="2"/>
  <c r="E18" i="2"/>
  <c r="F18" i="2"/>
  <c r="H18" i="2"/>
  <c r="E31" i="2"/>
  <c r="F31" i="2"/>
  <c r="J31" i="2"/>
  <c r="G31" i="2"/>
  <c r="H31" i="2"/>
  <c r="I31" i="2"/>
  <c r="D31" i="2"/>
  <c r="K31" i="2"/>
  <c r="L31" i="2"/>
  <c r="F30" i="2"/>
  <c r="J30" i="2"/>
  <c r="E30" i="2"/>
  <c r="G30" i="2"/>
  <c r="H30" i="2"/>
  <c r="K30" i="2"/>
  <c r="I30" i="2"/>
  <c r="D30" i="2"/>
  <c r="L30" i="2"/>
  <c r="F10" i="2"/>
  <c r="G10" i="2"/>
  <c r="H10" i="2"/>
  <c r="D10" i="2"/>
  <c r="L10" i="2"/>
  <c r="I10" i="2"/>
  <c r="E10" i="2"/>
  <c r="J10" i="2"/>
  <c r="K10" i="2"/>
  <c r="J6" i="2"/>
  <c r="I6" i="2"/>
  <c r="K6" i="2"/>
  <c r="D6" i="2"/>
  <c r="L6" i="2"/>
  <c r="E6" i="2"/>
  <c r="H6" i="2"/>
  <c r="F6" i="2"/>
  <c r="G6" i="2"/>
  <c r="D12" i="2"/>
  <c r="L12" i="2"/>
  <c r="E12" i="2"/>
  <c r="F12" i="2"/>
  <c r="J12" i="2"/>
  <c r="G12" i="2"/>
  <c r="H12" i="2"/>
  <c r="I12" i="2"/>
  <c r="K12" i="2"/>
  <c r="I15" i="2"/>
  <c r="J15" i="2"/>
  <c r="K15" i="2"/>
  <c r="D15" i="2"/>
  <c r="L15" i="2"/>
  <c r="F15" i="2"/>
  <c r="G15" i="2"/>
  <c r="E15" i="2"/>
  <c r="H15" i="2"/>
  <c r="K5" i="2"/>
  <c r="D5" i="2"/>
  <c r="L5" i="2"/>
  <c r="E5" i="2"/>
  <c r="J5" i="2"/>
  <c r="F5" i="2"/>
  <c r="G5" i="2"/>
  <c r="H5" i="2"/>
  <c r="I5" i="2"/>
  <c r="J14" i="2"/>
  <c r="K14" i="2"/>
  <c r="D14" i="2"/>
  <c r="L14" i="2"/>
  <c r="E14" i="2"/>
  <c r="I14" i="2"/>
  <c r="F14" i="2"/>
  <c r="H14" i="2"/>
  <c r="G14" i="2"/>
  <c r="H8" i="2"/>
  <c r="I8" i="2"/>
  <c r="J8" i="2"/>
  <c r="F8" i="2"/>
  <c r="K8" i="2"/>
  <c r="D8" i="2"/>
  <c r="L8" i="2"/>
  <c r="E8" i="2"/>
  <c r="G8" i="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N39" i="2" l="1"/>
  <c r="S42" i="2"/>
  <c r="T42" i="2"/>
  <c r="R42" i="2"/>
  <c r="T43" i="2"/>
  <c r="R15" i="12"/>
  <c r="P15" i="12"/>
  <c r="Q15" i="12"/>
  <c r="S15" i="12"/>
  <c r="M15" i="12"/>
  <c r="O15" i="12"/>
  <c r="N15" i="12"/>
  <c r="M38" i="2"/>
  <c r="K13" i="12"/>
  <c r="J13" i="12"/>
  <c r="H13" i="12"/>
  <c r="G13" i="12"/>
  <c r="I13" i="12"/>
  <c r="E13" i="12"/>
  <c r="L13" i="12"/>
  <c r="D13" i="12"/>
  <c r="F13" i="12"/>
  <c r="L44" i="12"/>
  <c r="G44" i="12"/>
  <c r="F44" i="12"/>
  <c r="E44" i="12"/>
  <c r="N44" i="12" s="1"/>
  <c r="D44" i="12"/>
  <c r="M44" i="12" s="1"/>
  <c r="H44" i="12"/>
  <c r="I44" i="12"/>
  <c r="R44" i="12" s="1"/>
  <c r="J44" i="12"/>
  <c r="K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I29" i="12"/>
  <c r="J29" i="12"/>
  <c r="K29" i="12"/>
  <c r="H29" i="12"/>
  <c r="E29" i="12"/>
  <c r="L29" i="12"/>
  <c r="D29" i="12"/>
  <c r="G29" i="12"/>
  <c r="F29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L4" i="12"/>
  <c r="E4" i="12"/>
  <c r="H4" i="12"/>
  <c r="I4" i="12"/>
  <c r="F4" i="12"/>
  <c r="G4" i="12"/>
  <c r="D4" i="12"/>
  <c r="K4" i="12"/>
  <c r="J4" i="12"/>
  <c r="H7" i="12"/>
  <c r="E7" i="12"/>
  <c r="G7" i="12"/>
  <c r="L7" i="12"/>
  <c r="I7" i="12"/>
  <c r="D7" i="12"/>
  <c r="F7" i="12"/>
  <c r="K7" i="12"/>
  <c r="J7" i="12"/>
  <c r="J11" i="12"/>
  <c r="G11" i="12"/>
  <c r="H11" i="12"/>
  <c r="I11" i="12"/>
  <c r="F11" i="12"/>
  <c r="L11" i="12"/>
  <c r="D11" i="12"/>
  <c r="K11" i="12"/>
  <c r="E11" i="12"/>
  <c r="H9" i="12"/>
  <c r="I9" i="12"/>
  <c r="K9" i="12"/>
  <c r="J9" i="12"/>
  <c r="E9" i="12"/>
  <c r="L9" i="12"/>
  <c r="D9" i="12"/>
  <c r="G9" i="12"/>
  <c r="F9" i="12"/>
  <c r="Q43" i="12"/>
  <c r="P43" i="12"/>
  <c r="O43" i="12"/>
  <c r="N43" i="12"/>
  <c r="M43" i="12"/>
  <c r="R43" i="12"/>
  <c r="S43" i="12"/>
  <c r="M43" i="2"/>
  <c r="S35" i="2"/>
  <c r="G29" i="2"/>
  <c r="H29" i="2"/>
  <c r="F29" i="2"/>
  <c r="I29" i="2"/>
  <c r="J29" i="2"/>
  <c r="D29" i="2"/>
  <c r="K29" i="2"/>
  <c r="L29" i="2"/>
  <c r="E29" i="2"/>
  <c r="H44" i="2"/>
  <c r="I44" i="2"/>
  <c r="K44" i="2"/>
  <c r="T44" i="2" s="1"/>
  <c r="D44" i="2"/>
  <c r="G44" i="2"/>
  <c r="J44" i="2"/>
  <c r="L44" i="2"/>
  <c r="E44" i="2"/>
  <c r="F44" i="2"/>
  <c r="I27" i="2"/>
  <c r="J27" i="2"/>
  <c r="F27" i="2"/>
  <c r="K27" i="2"/>
  <c r="D27" i="2"/>
  <c r="L27" i="2"/>
  <c r="E27" i="2"/>
  <c r="H27" i="2"/>
  <c r="G27" i="2"/>
  <c r="G9" i="2"/>
  <c r="H9" i="2"/>
  <c r="E9" i="2"/>
  <c r="F9" i="2"/>
  <c r="I9" i="2"/>
  <c r="J9" i="2"/>
  <c r="K9" i="2"/>
  <c r="D9" i="2"/>
  <c r="L9" i="2"/>
  <c r="I7" i="2"/>
  <c r="J7" i="2"/>
  <c r="K7" i="2"/>
  <c r="D7" i="2"/>
  <c r="L7" i="2"/>
  <c r="E7" i="2"/>
  <c r="G7" i="2"/>
  <c r="H7" i="2"/>
  <c r="F7" i="2"/>
  <c r="E11" i="2"/>
  <c r="D11" i="2"/>
  <c r="F11" i="2"/>
  <c r="G11" i="2"/>
  <c r="L11" i="2"/>
  <c r="H11" i="2"/>
  <c r="I11" i="2"/>
  <c r="J11" i="2"/>
  <c r="K11" i="2"/>
  <c r="D4" i="2"/>
  <c r="E4" i="2"/>
  <c r="L4" i="2"/>
  <c r="K4" i="2"/>
  <c r="G4" i="2"/>
  <c r="J4" i="2"/>
  <c r="I4" i="2"/>
  <c r="F4" i="2"/>
  <c r="H4" i="2"/>
  <c r="K13" i="2"/>
  <c r="D13" i="2"/>
  <c r="L13" i="2"/>
  <c r="I13" i="2"/>
  <c r="J13" i="2"/>
  <c r="E13" i="2"/>
  <c r="F13" i="2"/>
  <c r="G13" i="2"/>
  <c r="H13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S44" i="2" l="1"/>
  <c r="M41" i="2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G53" i="11" l="1"/>
  <c r="H53" i="11" s="1"/>
  <c r="G53" i="10"/>
  <c r="H53" i="10" s="1"/>
  <c r="C7" i="12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<sst xmlns="http://schemas.openxmlformats.org/spreadsheetml/2006/main" count="809" uniqueCount="147">
  <si>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</si>
  <si>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</si>
  <si>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</si>
  <si>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</si>
  <si>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</si>
  <si>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</si>
  <si>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</si>
  <si>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</si>
  <si>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</si>
  <si>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</si>
  <si>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</si>
  <si>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</si>
  <si>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</si>
  <si>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</si>
  <si>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</si>
  <si>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</si>
  <si>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</si>
  <si>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</si>
  <si>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</si>
  <si>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</si>
  <si>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</si>
  <si>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</si>
  <si>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</si>
  <si>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</si>
  <si>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</si>
  <si>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</si>
  <si>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</si>
  <si>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</si>
  <si>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</si>
  <si>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</si>
  <si>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</si>
  <si>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</si>
  <si>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</si>
  <si>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</si>
  <si>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</si>
  <si>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</si>
  <si>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</si>
  <si>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</si>
  <si>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</si>
  <si>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</si>
  <si>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</si>
  <si>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</si>
  <si>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</si>
  <si>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</si>
  <si>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</si>
  <si>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</si>
  <si>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</si>
  <si>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</si>
  <si>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</si>
  <si>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</si>
  <si>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</si>
  <si>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</si>
  <si>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</si>
  <si>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</si>
  <si>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</si>
  <si>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</si>
  <si>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</si>
  <si>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</si>
  <si>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</si>
  <si>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</si>
  <si>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</si>
  <si>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</si>
  <si>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</si>
  <si>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According to the formula provided by the French IGN:</t>
  </si>
  <si>
    <r>
      <t>Consider two points A and B on a sphere, with latitudes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and longitudes Lon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Lon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, </t>
    </r>
  </si>
  <si>
    <t>then the angular distance s(AB) between A and B is given by the following fundamental spherical trigonometry formulae:</t>
  </si>
  <si>
    <t>Test Arr</t>
  </si>
  <si>
    <t>Test Dep</t>
  </si>
  <si>
    <t>Bearing (°N):</t>
  </si>
  <si>
    <r>
      <t>s(AB) = arc cos (sin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sin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+ cos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cos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cosdLon)   where: dLon = LonB - LonA</t>
    </r>
  </si>
  <si>
    <t>pm: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</si>
  <si>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</si>
  <si>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</si>
  <si>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</si>
  <si>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</si>
  <si>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</si>
  <si>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</si>
  <si>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</si>
  <si>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</si>
  <si>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</si>
  <si>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</si>
  <si>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</si>
  <si>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</si>
  <si>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</si>
  <si>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</t>
  </si>
  <si>
    <t>°N</t>
  </si>
  <si>
    <t>planar trigo: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</si>
  <si>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</si>
  <si>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</si>
  <si>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</si>
  <si>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</si>
  <si>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</si>
  <si>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</si>
  <si>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</si>
  <si>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</si>
  <si>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</si>
  <si>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</si>
  <si>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</si>
  <si>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</si>
  <si>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</si>
  <si>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</si>
  <si>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</si>
  <si>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</si>
  <si>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</si>
  <si>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</si>
  <si>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</si>
  <si>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</si>
  <si>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</si>
  <si>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</si>
  <si>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</si>
  <si>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</si>
  <si>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</si>
  <si>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</si>
  <si>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</si>
  <si>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</si>
  <si>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</si>
  <si>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</si>
  <si>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</si>
  <si>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</si>
  <si>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</si>
  <si>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</si>
  <si>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</si>
  <si>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</si>
  <si>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</si>
  <si>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</si>
  <si>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</si>
  <si>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</si>
  <si>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</si>
  <si>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</si>
  <si>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</si>
  <si>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</si>
  <si>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</si>
  <si>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</si>
  <si>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</si>
  <si>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</si>
  <si>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</si>
  <si>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</si>
  <si>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</si>
  <si>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</si>
  <si>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near Cape Skyllaion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</si>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</sst>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127</v>
      </c>
      <c r="B1" s="68" t="s">
        <v>131</v>
      </c>
      <c r="C1" s="68" t="s">
        <v>132</v>
      </c>
      <c r="D1" s="68" t="s">
        <v>133</v>
      </c>
      <c r="E1" s="68" t="s">
        <v>128</v>
      </c>
    </row>
    <row r="2" spans="1:5" x14ac:dyDescent="0.25">
      <c r="A2" s="68" t="s">
        <v>92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Kourion</v>
      </c>
      <c r="C3" s="22">
        <f>Segment2!$A$4</f>
        <v>0</v>
      </c>
      <c r="D3" s="22">
        <f>Segment3!$A$4</f>
        <v>0</v>
      </c>
      <c r="E3" s="22" t="str">
        <f>B3</f>
        <v>Kourion</v>
      </c>
    </row>
    <row r="4" spans="1:5" x14ac:dyDescent="0.25">
      <c r="A4" s="68" t="s">
        <v>25</v>
      </c>
      <c r="B4" s="22" t="str">
        <f>Segment1!$D$4</f>
        <v>Pelusion</v>
      </c>
      <c r="C4" s="22">
        <f>Segment2!$D$4</f>
        <v>0</v>
      </c>
      <c r="D4" s="22">
        <f>Segment3!$D$4</f>
        <v>0</v>
      </c>
      <c r="E4" s="22">
        <f>D4</f>
        <v>0</v>
      </c>
    </row>
    <row r="5" spans="1:5" x14ac:dyDescent="0.25">
      <c r="A5" s="68" t="s">
        <v>60</v>
      </c>
      <c r="B5" s="22" t="str">
        <f>Segment1!$B$2</f>
        <v>summer</v>
      </c>
      <c r="C5" s="22" t="str">
        <f>Segment2!$B$2</f>
        <v>summer</v>
      </c>
      <c r="D5" s="22" t="str">
        <f>Segment3!$B$2</f>
        <v>summer</v>
      </c>
      <c r="E5" s="79" t="s">
        <v>130</v>
      </c>
    </row>
    <row r="6" spans="1:5" x14ac:dyDescent="0.25">
      <c r="A6" s="69" t="s">
        <v>91</v>
      </c>
      <c r="B6" s="67">
        <f>Segment1!$E$14</f>
        <v>217.79104080763025</v>
      </c>
      <c r="C6" s="67" t="e">
        <f>Segment2!$E$14</f>
        <v>#N/A</v>
      </c>
      <c r="D6" s="67">
        <f>IFERROR(Segment3!$E$14,0)</f>
        <v>0</v>
      </c>
      <c r="E6" s="67" t="e">
        <f>SUM(B6:D6)</f>
        <v>#N/A</v>
      </c>
    </row>
    <row r="7" spans="1:5" x14ac:dyDescent="0.25">
      <c r="A7" s="68" t="s">
        <v>134</v>
      </c>
      <c r="B7" s="22">
        <f>Segment1!$A6</f>
        <v>3433</v>
      </c>
      <c r="C7" s="22">
        <f>Segment2!$A6</f>
        <v>0</v>
      </c>
      <c r="D7" s="22">
        <f>Segment3!$A6</f>
        <v>0</v>
      </c>
    </row>
    <row r="8" spans="1:5" x14ac:dyDescent="0.25">
      <c r="A8" s="68"/>
      <c r="B8" s="22">
        <f>Segment1!$A7</f>
        <v>3333</v>
      </c>
      <c r="C8" s="22">
        <f>Segment2!$A7</f>
        <v>0</v>
      </c>
      <c r="D8" s="22">
        <f>Segment3!$A7</f>
        <v>0</v>
      </c>
    </row>
    <row r="9" spans="1:5" x14ac:dyDescent="0.25">
      <c r="A9" s="68"/>
      <c r="B9" s="22">
        <f>Segment1!$A8</f>
        <v>3233</v>
      </c>
      <c r="C9" s="22">
        <f>Segment2!$A8</f>
        <v>0</v>
      </c>
      <c r="D9" s="22">
        <f>Segment3!$A8</f>
        <v>0</v>
      </c>
    </row>
    <row r="10" spans="1:5" x14ac:dyDescent="0.25">
      <c r="A10" s="68"/>
      <c r="B10" s="22">
        <f>Segment1!$A9</f>
        <v>3233</v>
      </c>
      <c r="C10" s="22">
        <f>Segment2!$A9</f>
        <v>0</v>
      </c>
      <c r="D10" s="22">
        <f>Segment3!$A9</f>
        <v>0</v>
      </c>
    </row>
    <row r="11" spans="1:5" x14ac:dyDescent="0.25">
      <c r="A11" s="68"/>
      <c r="B11" s="22">
        <f>Segment1!$A10</f>
        <v>3233</v>
      </c>
      <c r="C11" s="22">
        <f>Segment2!$A10</f>
        <v>0</v>
      </c>
      <c r="D11" s="22">
        <f>Segment3!$A10</f>
        <v>0</v>
      </c>
    </row>
    <row r="12" spans="1:5" x14ac:dyDescent="0.25">
      <c r="A12" s="68"/>
      <c r="B12" s="22">
        <f>Segment1!$A11</f>
        <v>3233</v>
      </c>
      <c r="C12" s="22">
        <f>Segment2!$A11</f>
        <v>0</v>
      </c>
      <c r="D12" s="22">
        <f>Segment3!$A11</f>
        <v>0</v>
      </c>
    </row>
    <row r="13" spans="1:5" x14ac:dyDescent="0.25">
      <c r="A13" s="68"/>
      <c r="B13" s="22">
        <f>Segment1!$A12</f>
        <v>3233</v>
      </c>
      <c r="C13" s="22">
        <f>Segment2!$A12</f>
        <v>0</v>
      </c>
      <c r="D13" s="22">
        <f>Segment3!$A12</f>
        <v>0</v>
      </c>
    </row>
    <row r="14" spans="1:5" x14ac:dyDescent="0.25">
      <c r="A14" s="68"/>
      <c r="B14" s="22">
        <f>Segment1!$A13</f>
        <v>3233</v>
      </c>
      <c r="C14" s="22">
        <f>Segment2!$A13</f>
        <v>0</v>
      </c>
      <c r="D14" s="22">
        <f>Segment3!$A13</f>
        <v>0</v>
      </c>
    </row>
    <row r="15" spans="1:5" x14ac:dyDescent="0.25">
      <c r="A15" s="68"/>
      <c r="B15" s="22">
        <f>Segment1!$A14</f>
        <v>3233</v>
      </c>
      <c r="C15" s="22">
        <f>Segment2!$A14</f>
        <v>0</v>
      </c>
      <c r="D15" s="22">
        <f>Segment3!$A14</f>
        <v>0</v>
      </c>
    </row>
    <row r="16" spans="1:5" x14ac:dyDescent="0.25">
      <c r="A16" s="68"/>
      <c r="B16" s="22">
        <f>Segment1!$A15</f>
        <v>3233</v>
      </c>
      <c r="C16" s="22">
        <f>Segment2!$A15</f>
        <v>0</v>
      </c>
      <c r="D16" s="22">
        <f>Segment3!$A15</f>
        <v>0</v>
      </c>
    </row>
    <row r="17" spans="1:5" x14ac:dyDescent="0.25">
      <c r="A17" s="68"/>
      <c r="B17" s="22">
        <f>Segment1!$A16</f>
        <v>3233</v>
      </c>
      <c r="C17" s="22">
        <f>Segment2!$A16</f>
        <v>0</v>
      </c>
      <c r="D17" s="22">
        <f>Segment3!$A16</f>
        <v>0</v>
      </c>
    </row>
    <row r="18" spans="1:5" x14ac:dyDescent="0.25">
      <c r="A18" s="68"/>
      <c r="B18" s="22">
        <f>Segment1!$A17</f>
        <v>3233</v>
      </c>
      <c r="C18" s="22">
        <f>Segment2!$A17</f>
        <v>0</v>
      </c>
      <c r="D18" s="22">
        <f>Segment3!$A17</f>
        <v>0</v>
      </c>
    </row>
    <row r="19" spans="1:5" x14ac:dyDescent="0.25">
      <c r="A19" s="68"/>
      <c r="B19" s="22">
        <f>Segment1!$A18</f>
        <v>3233</v>
      </c>
      <c r="C19" s="22">
        <f>Segment2!$A18</f>
        <v>0</v>
      </c>
      <c r="D19" s="22">
        <f>Segment3!$A18</f>
        <v>0</v>
      </c>
    </row>
    <row r="20" spans="1:5" x14ac:dyDescent="0.25">
      <c r="A20" s="68"/>
      <c r="B20" s="22">
        <f>Segment1!$A19</f>
        <v>3233</v>
      </c>
      <c r="C20" s="22">
        <f>Segment2!$A19</f>
        <v>0</v>
      </c>
      <c r="D20" s="22">
        <f>Segment3!$A19</f>
        <v>0</v>
      </c>
    </row>
    <row r="21" spans="1:5" x14ac:dyDescent="0.25">
      <c r="A21" s="68"/>
      <c r="B21" s="22">
        <f>Segment1!$A20</f>
        <v>3233</v>
      </c>
      <c r="C21" s="22">
        <f>Segment2!$A20</f>
        <v>0</v>
      </c>
      <c r="D21" s="22">
        <f>Segment3!$A20</f>
        <v>0</v>
      </c>
    </row>
    <row r="22" spans="1:5" x14ac:dyDescent="0.25">
      <c r="A22" s="68"/>
      <c r="B22" s="22">
        <f>Segment1!$A21</f>
        <v>3233</v>
      </c>
      <c r="C22" s="22">
        <f>Segment2!$A21</f>
        <v>0</v>
      </c>
      <c r="D22" s="22">
        <f>Segment3!$A21</f>
        <v>0</v>
      </c>
    </row>
    <row r="23" spans="1:5" x14ac:dyDescent="0.25">
      <c r="A23" s="68"/>
      <c r="B23" s="22">
        <f>Segment1!$A22</f>
        <v>3233</v>
      </c>
      <c r="C23" s="22">
        <f>Segment2!$A22</f>
        <v>0</v>
      </c>
      <c r="D23" s="22">
        <f>Segment3!$A22</f>
        <v>0</v>
      </c>
    </row>
    <row r="24" spans="1:5" x14ac:dyDescent="0.25">
      <c r="A24" s="68"/>
      <c r="B24" s="22">
        <f>Segment1!$A23</f>
        <v>3233</v>
      </c>
      <c r="C24" s="22">
        <f>Segment2!$A23</f>
        <v>0</v>
      </c>
      <c r="D24" s="22">
        <f>Segment3!$A23</f>
        <v>0</v>
      </c>
    </row>
    <row r="25" spans="1:5" x14ac:dyDescent="0.25">
      <c r="A25" s="68"/>
      <c r="B25" s="22">
        <f>Segment1!$A24</f>
        <v>3233</v>
      </c>
      <c r="C25" s="22">
        <f>Segment2!$A24</f>
        <v>0</v>
      </c>
      <c r="D25" s="22">
        <f>Segment3!$A24</f>
        <v>0</v>
      </c>
    </row>
    <row r="26" spans="1:5" x14ac:dyDescent="0.25">
      <c r="A26" s="69"/>
      <c r="B26" s="66">
        <f>Segment1!$A25</f>
        <v>3233</v>
      </c>
      <c r="C26" s="66">
        <f>Segment2!$A25</f>
        <v>0</v>
      </c>
      <c r="D26" s="66">
        <f>Segment3!$A25</f>
        <v>0</v>
      </c>
      <c r="E26" s="66"/>
    </row>
    <row r="27" spans="1:5" x14ac:dyDescent="0.25">
      <c r="A27" s="68" t="s">
        <v>62</v>
      </c>
      <c r="B27" s="78">
        <f>Segment1!$E$19</f>
        <v>222.10597773261975</v>
      </c>
      <c r="C27" s="78">
        <f>IFERROR(Segment2!$E$19,0)</f>
        <v>0</v>
      </c>
      <c r="D27" s="78">
        <f>IFERROR(Segment3!$E$19,0)</f>
        <v>0</v>
      </c>
      <c r="E27" s="78">
        <f t="shared" ref="E27:E28" si="0">SUM(B27:D27)</f>
        <v>222.10597773261975</v>
      </c>
    </row>
    <row r="28" spans="1:5" x14ac:dyDescent="0.25">
      <c r="A28" s="68" t="s">
        <v>94</v>
      </c>
      <c r="B28" s="78">
        <f>Segment1!$E$20</f>
        <v>50.614294797674987</v>
      </c>
      <c r="C28" s="78">
        <f>IFERROR(Segment2!$E$20,0)</f>
        <v>0</v>
      </c>
      <c r="D28" s="78">
        <f>IFERROR(Segment3!$E$20,0)</f>
        <v>0</v>
      </c>
      <c r="E28" s="78">
        <f t="shared" si="0"/>
        <v>50.614294797674987</v>
      </c>
    </row>
    <row r="29" spans="1:5" x14ac:dyDescent="0.25">
      <c r="A29" s="68" t="s">
        <v>97</v>
      </c>
      <c r="B29" s="59">
        <f>Segment1!$E$21</f>
        <v>4.3882065060960285</v>
      </c>
      <c r="C29" s="59">
        <f>IFERROR(Segment2!$E$21,0)</f>
        <v>0</v>
      </c>
      <c r="D29" s="59">
        <f>IFERROR(Segment3!$E$21,0)</f>
        <v>0</v>
      </c>
      <c r="E29" s="59">
        <f>E27/E28</f>
        <v>4.3882065060960285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146</v>
      </c>
      <c r="B4" s="19">
        <f>VLOOKUP(A4,Harbours!A4:D117,3,FALSE)</f>
        <v>34.660339999999998</v>
      </c>
      <c r="C4" s="19">
        <f>VLOOKUP(A4,Harbours!A4:D117,4,FALSE)</f>
        <v>32.883580000000002</v>
      </c>
      <c r="D4" s="23" t="s">
        <v>143</v>
      </c>
      <c r="E4" s="19">
        <f>VLOOKUP(D4,Harbours!A4:D117,3,FALSE)</f>
        <v>31.044191999999999</v>
      </c>
      <c r="F4" s="19">
        <f>VLOOKUP(D4,Harbours!A4:D117,4,FALSE)</f>
        <v>32.543540999999998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>
        <v>3433</v>
      </c>
      <c r="B6" s="65"/>
      <c r="C6" s="21"/>
      <c r="E6" s="21"/>
      <c r="F6" s="21"/>
    </row>
    <row r="7" spans="1:10" x14ac:dyDescent="0.25">
      <c r="A7" s="3">
        <v>3333</v>
      </c>
      <c r="B7" s="65"/>
      <c r="C7" s="59" t="s">
        <v>119</v>
      </c>
      <c r="H7" s="25" t="s">
        <v>63</v>
      </c>
    </row>
    <row r="8" spans="1:10" x14ac:dyDescent="0.25">
      <c r="A8" s="3">
        <v>3233</v>
      </c>
      <c r="B8" s="65"/>
      <c r="C8" s="59" t="s">
        <v>120</v>
      </c>
      <c r="H8" s="25" t="s">
        <v>64</v>
      </c>
    </row>
    <row r="9" spans="1:10" x14ac:dyDescent="0.25">
      <c r="A9" s="3">
        <v>3233</v>
      </c>
      <c r="B9" s="65"/>
      <c r="C9" s="59" t="s">
        <v>95</v>
      </c>
      <c r="H9" s="25" t="s">
        <v>65</v>
      </c>
    </row>
    <row r="10" spans="1:10" x14ac:dyDescent="0.25">
      <c r="A10" s="3">
        <v>3233</v>
      </c>
      <c r="B10" s="65"/>
      <c r="C10" s="21"/>
      <c r="H10" s="25" t="s">
        <v>69</v>
      </c>
    </row>
    <row r="11" spans="1:10" x14ac:dyDescent="0.25">
      <c r="A11" s="3">
        <v>3233</v>
      </c>
      <c r="B11" s="75"/>
      <c r="H11" s="25"/>
    </row>
    <row r="12" spans="1:10" x14ac:dyDescent="0.25">
      <c r="A12" s="3">
        <v>3233</v>
      </c>
      <c r="B12" s="20"/>
    </row>
    <row r="13" spans="1:10" ht="15.75" thickBot="1" x14ac:dyDescent="0.3">
      <c r="A13" s="3">
        <v>3233</v>
      </c>
      <c r="B13" s="20"/>
      <c r="C13" s="22" t="s">
        <v>83</v>
      </c>
      <c r="D13" s="21"/>
      <c r="E13" s="21"/>
    </row>
    <row r="14" spans="1:10" x14ac:dyDescent="0.25">
      <c r="A14" s="3">
        <v>3233</v>
      </c>
      <c r="B14" s="20"/>
      <c r="C14" s="26" t="s">
        <v>62</v>
      </c>
      <c r="D14" s="27"/>
      <c r="E14" s="28">
        <f>ACOS(SIN(RADIANS(B4))*SIN(RADIANS(E4))+COS(RADIANS(B4))*COS(RADIANS(E4))*COS((RADIANS(F4-C4))))*6371/1.852</f>
        <v>217.79104080763025</v>
      </c>
      <c r="G14" s="52" t="s">
        <v>70</v>
      </c>
      <c r="H14" s="25" t="s">
        <v>86</v>
      </c>
      <c r="I14" s="51">
        <f>(E4-B4)/COS(RADIANS(I15))*60</f>
        <v>-217.92602039667034</v>
      </c>
      <c r="J14" s="25" t="s">
        <v>84</v>
      </c>
    </row>
    <row r="15" spans="1:10" ht="15.75" thickBot="1" x14ac:dyDescent="0.3">
      <c r="A15" s="3">
        <v>3233</v>
      </c>
      <c r="B15" s="20"/>
      <c r="C15" s="29" t="s">
        <v>68</v>
      </c>
      <c r="D15" s="30"/>
      <c r="E15" s="31">
        <f>DEGREES(MOD(ATAN2(COS(RADIANS(B4))*SIN(RADIANS(E4))-SIN(RADIANS(B4))*COS(RADIANS(E4))*COS(RADIANS(F4-C4)),SIN(RADIANS(F4-C4))*COS(RADIANS(E4))),2*PI()))</f>
        <v>184.60973262336074</v>
      </c>
      <c r="G15" s="52" t="s">
        <v>70</v>
      </c>
      <c r="H15" s="25" t="s">
        <v>86</v>
      </c>
      <c r="I15" s="51">
        <f>DEGREES(MOD(ATAN((F4-C4)/(E4-B4)),2*PI()))</f>
        <v>5.3719256199512904</v>
      </c>
      <c r="J15" s="25" t="s">
        <v>85</v>
      </c>
    </row>
    <row r="16" spans="1:10" x14ac:dyDescent="0.25">
      <c r="A16" s="3">
        <v>3233</v>
      </c>
      <c r="B16" s="20"/>
      <c r="C16" s="22"/>
      <c r="D16" s="21"/>
      <c r="E16" s="21"/>
      <c r="H16" s="25"/>
    </row>
    <row r="17" spans="1:8" x14ac:dyDescent="0.25">
      <c r="A17" s="3">
        <v>3233</v>
      </c>
      <c r="B17" s="20"/>
      <c r="C17" s="22"/>
      <c r="D17" s="24"/>
      <c r="H17" s="25"/>
    </row>
    <row r="18" spans="1:8" ht="15.75" thickBot="1" x14ac:dyDescent="0.3">
      <c r="A18" s="3">
        <v>3233</v>
      </c>
      <c r="B18" s="20"/>
      <c r="C18" s="22" t="s">
        <v>90</v>
      </c>
      <c r="D18" s="3"/>
      <c r="H18" s="25"/>
    </row>
    <row r="19" spans="1:8" x14ac:dyDescent="0.25">
      <c r="A19" s="3">
        <v>3233</v>
      </c>
      <c r="B19" s="20"/>
      <c r="C19" s="26" t="s">
        <v>62</v>
      </c>
      <c r="D19" s="27"/>
      <c r="E19" s="28">
        <f>E72</f>
        <v>222.10597773261975</v>
      </c>
      <c r="H19" s="25"/>
    </row>
    <row r="20" spans="1:8" x14ac:dyDescent="0.25">
      <c r="A20" s="3">
        <v>3233</v>
      </c>
      <c r="B20" s="20"/>
      <c r="C20" s="70" t="s">
        <v>89</v>
      </c>
      <c r="D20" s="32"/>
      <c r="E20" s="71">
        <f>H72</f>
        <v>50.614294797674987</v>
      </c>
      <c r="H20" s="25"/>
    </row>
    <row r="21" spans="1:8" ht="15.75" thickBot="1" x14ac:dyDescent="0.3">
      <c r="A21" s="3">
        <v>3233</v>
      </c>
      <c r="B21" s="20"/>
      <c r="C21" s="72" t="s">
        <v>96</v>
      </c>
      <c r="D21" s="73"/>
      <c r="E21" s="74">
        <f>E19/E20</f>
        <v>4.3882065060960285</v>
      </c>
      <c r="H21" s="25"/>
    </row>
    <row r="22" spans="1:8" x14ac:dyDescent="0.25">
      <c r="A22" s="3">
        <v>3233</v>
      </c>
      <c r="B22" s="20"/>
      <c r="H22" s="25"/>
    </row>
    <row r="23" spans="1:8" x14ac:dyDescent="0.25">
      <c r="A23" s="3">
        <v>3233</v>
      </c>
      <c r="B23" s="20"/>
      <c r="H23" s="25"/>
    </row>
    <row r="24" spans="1:8" x14ac:dyDescent="0.25">
      <c r="A24" s="3">
        <v>3233</v>
      </c>
      <c r="B24" s="20"/>
      <c r="H24" s="25"/>
    </row>
    <row r="25" spans="1:8" x14ac:dyDescent="0.25">
      <c r="A25" s="3">
        <v>3233</v>
      </c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>
        <f>B4</f>
        <v>34.660339999999998</v>
      </c>
      <c r="C29" s="50">
        <f>C4</f>
        <v>32.883580000000002</v>
      </c>
      <c r="D29" s="49">
        <f>D30</f>
        <v>171.68355361077158</v>
      </c>
      <c r="E29" s="48"/>
      <c r="F29" s="48">
        <f>F30</f>
        <v>34334</v>
      </c>
      <c r="G29" s="48"/>
      <c r="H29" s="48"/>
    </row>
    <row r="30" spans="1:8" s="3" customFormat="1" x14ac:dyDescent="0.25">
      <c r="A30" s="47">
        <f>A6</f>
        <v>3433</v>
      </c>
      <c r="B30" s="37">
        <f>INT(A30/100)</f>
        <v>34</v>
      </c>
      <c r="C30" s="37">
        <f>A30-B30*100</f>
        <v>33</v>
      </c>
      <c r="D30" s="41">
        <f>IFERROR(DEGREES(MOD(ATAN2(COS(RADIANS(B29))*SIN(RADIANS(B30))-SIN(RADIANS(B29))*COS(RADIANS(B30))*COS(RADIANS(C30-C29)),SIN(RADIANS(C30-C29))*COS(RADIANS(B30))),2*PI())),"")</f>
        <v>171.68355361077158</v>
      </c>
      <c r="E30" s="41">
        <f>ACOS(SIN(RADIANS(B29))*SIN(RADIANS(B30))+COS(RADIANS(B29))*COS(RADIANS(B30))*COS((RADIANS(C30-C29))))*6371/1.852</f>
        <v>40.065097879622932</v>
      </c>
      <c r="F30" s="37">
        <f>A30*10+$C$2</f>
        <v>34334</v>
      </c>
      <c r="G30" s="42">
        <f>IFERROR(Interpol1!C4,"")</f>
        <v>4.43272875821732</v>
      </c>
      <c r="H30" s="41">
        <f>IFERROR(E30/G30,"")</f>
        <v>9.0384727027005454</v>
      </c>
    </row>
    <row r="31" spans="1:8" s="3" customFormat="1" x14ac:dyDescent="0.25">
      <c r="A31" s="45">
        <f>A30</f>
        <v>3433</v>
      </c>
      <c r="B31" s="43">
        <f t="shared" ref="B31:B60" si="0">INT(A31/100)</f>
        <v>34</v>
      </c>
      <c r="C31" s="43">
        <f t="shared" ref="C31:C60" si="1">A31-B31*100</f>
        <v>33</v>
      </c>
      <c r="D31" s="46">
        <f>D32</f>
        <v>180</v>
      </c>
      <c r="E31" s="46">
        <f>E32</f>
        <v>30.020228575741786</v>
      </c>
      <c r="F31" s="43">
        <f t="shared" ref="F31:F60" si="2">A31*10+$C$2</f>
        <v>34334</v>
      </c>
      <c r="G31" s="44">
        <f>IFERROR(Interpol1!C5,"")</f>
        <v>4.3410999999999991</v>
      </c>
      <c r="H31" s="46">
        <f t="shared" ref="H31:H32" si="3">IFERROR(E31/G31,"")</f>
        <v>6.9153506198294883</v>
      </c>
    </row>
    <row r="32" spans="1:8" s="3" customFormat="1" x14ac:dyDescent="0.25">
      <c r="A32" s="47">
        <f>A7</f>
        <v>3333</v>
      </c>
      <c r="B32" s="37">
        <f t="shared" si="0"/>
        <v>33</v>
      </c>
      <c r="C32" s="37">
        <f t="shared" si="1"/>
        <v>33</v>
      </c>
      <c r="D32" s="41">
        <f>IFERROR(DEGREES(MOD(ATAN2(COS(RADIANS(B31))*SIN(RADIANS(B32))-SIN(RADIANS(B31))*COS(RADIANS(B32))*COS(RADIANS(C32-C31)),SIN(RADIANS(C32-C31))*COS(RADIANS(B32))),2*PI())),"")</f>
        <v>180</v>
      </c>
      <c r="E32" s="41">
        <f>ACOS(SIN(RADIANS(B31))*SIN(RADIANS(B32))+COS(RADIANS(B31))*COS(RADIANS(B32))*COS((RADIANS(C32-C31))))*6371/1.852/2</f>
        <v>30.020228575741786</v>
      </c>
      <c r="F32" s="37">
        <f t="shared" si="2"/>
        <v>33334</v>
      </c>
      <c r="G32" s="42">
        <f>IFERROR(Interpol1!C6,"")</f>
        <v>4.4925999999999995</v>
      </c>
      <c r="H32" s="41">
        <f t="shared" si="3"/>
        <v>6.6821503307086738</v>
      </c>
    </row>
    <row r="33" spans="1:8" s="3" customFormat="1" x14ac:dyDescent="0.25">
      <c r="A33" s="45">
        <f>A32</f>
        <v>3333</v>
      </c>
      <c r="B33" s="43">
        <f t="shared" si="0"/>
        <v>33</v>
      </c>
      <c r="C33" s="43">
        <f t="shared" si="1"/>
        <v>33</v>
      </c>
      <c r="D33" s="46">
        <f>D34</f>
        <v>180</v>
      </c>
      <c r="E33" s="46">
        <f>E34</f>
        <v>30.020228575741786</v>
      </c>
      <c r="F33" s="43">
        <f t="shared" si="2"/>
        <v>33334</v>
      </c>
      <c r="G33" s="44">
        <f>IFERROR(Interpol1!C7,"")</f>
        <v>4.4925999999999995</v>
      </c>
      <c r="H33" s="46">
        <f t="shared" ref="H33:H70" si="4">IFERROR(E33/G33,"")</f>
        <v>6.6821503307086738</v>
      </c>
    </row>
    <row r="34" spans="1:8" s="3" customFormat="1" x14ac:dyDescent="0.25">
      <c r="A34" s="47">
        <f>A8</f>
        <v>3233</v>
      </c>
      <c r="B34" s="37">
        <f t="shared" si="0"/>
        <v>32</v>
      </c>
      <c r="C34" s="37">
        <f t="shared" si="1"/>
        <v>33</v>
      </c>
      <c r="D34" s="41">
        <f>IFERROR(DEGREES(MOD(ATAN2(COS(RADIANS(B33))*SIN(RADIANS(B34))-SIN(RADIANS(B33))*COS(RADIANS(B34))*COS(RADIANS(C34-C33)),SIN(RADIANS(C34-C33))*COS(RADIANS(B34))),2*PI())),"")</f>
        <v>180</v>
      </c>
      <c r="E34" s="41">
        <f>ACOS(SIN(RADIANS(B33))*SIN(RADIANS(B34))+COS(RADIANS(B33))*COS(RADIANS(B34))*COS((RADIANS(C34-C33))))*6371/1.852/2</f>
        <v>30.020228575741786</v>
      </c>
      <c r="F34" s="37">
        <f t="shared" si="2"/>
        <v>32334</v>
      </c>
      <c r="G34" s="42">
        <f>IFERROR(Interpol1!C8,"")</f>
        <v>4.6082999999999998</v>
      </c>
      <c r="H34" s="41">
        <f t="shared" si="4"/>
        <v>6.514382435115289</v>
      </c>
    </row>
    <row r="35" spans="1:8" s="3" customFormat="1" x14ac:dyDescent="0.25">
      <c r="A35" s="45">
        <f>A34</f>
        <v>3233</v>
      </c>
      <c r="B35" s="43">
        <f t="shared" si="0"/>
        <v>32</v>
      </c>
      <c r="C35" s="43">
        <f t="shared" si="1"/>
        <v>33</v>
      </c>
      <c r="D35" s="46" t="str">
        <f>D36</f>
        <v/>
      </c>
      <c r="E35" s="46">
        <f>E36</f>
        <v>0</v>
      </c>
      <c r="F35" s="43">
        <f t="shared" si="2"/>
        <v>32334</v>
      </c>
      <c r="G35" s="44">
        <f>IFERROR(Interpol1!C9,"")</f>
        <v>0</v>
      </c>
      <c r="H35" s="46" t="str">
        <f t="shared" si="4"/>
        <v/>
      </c>
    </row>
    <row r="36" spans="1:8" s="3" customFormat="1" x14ac:dyDescent="0.25">
      <c r="A36" s="47">
        <f>A9</f>
        <v>3233</v>
      </c>
      <c r="B36" s="37">
        <f t="shared" si="0"/>
        <v>32</v>
      </c>
      <c r="C36" s="37">
        <f t="shared" si="1"/>
        <v>33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32334</v>
      </c>
      <c r="G36" s="42">
        <f>IFERROR(Interpol1!C10,"")</f>
        <v>0</v>
      </c>
      <c r="H36" s="41" t="str">
        <f t="shared" si="4"/>
        <v/>
      </c>
    </row>
    <row r="37" spans="1:8" s="3" customFormat="1" x14ac:dyDescent="0.25">
      <c r="A37" s="45">
        <f>A36</f>
        <v>3233</v>
      </c>
      <c r="B37" s="43">
        <f t="shared" si="0"/>
        <v>32</v>
      </c>
      <c r="C37" s="43">
        <f t="shared" si="1"/>
        <v>33</v>
      </c>
      <c r="D37" s="46" t="str">
        <f>D38</f>
        <v/>
      </c>
      <c r="E37" s="46">
        <f>E38</f>
        <v>0</v>
      </c>
      <c r="F37" s="43">
        <f t="shared" si="2"/>
        <v>32334</v>
      </c>
      <c r="G37" s="44">
        <f>IFERROR(Interpol1!C11,"")</f>
        <v>0</v>
      </c>
      <c r="H37" s="46" t="str">
        <f t="shared" si="4"/>
        <v/>
      </c>
    </row>
    <row r="38" spans="1:8" s="3" customFormat="1" x14ac:dyDescent="0.25">
      <c r="A38" s="47">
        <f>A10</f>
        <v>3233</v>
      </c>
      <c r="B38" s="37">
        <f t="shared" si="0"/>
        <v>32</v>
      </c>
      <c r="C38" s="37">
        <f t="shared" si="1"/>
        <v>33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32334</v>
      </c>
      <c r="G38" s="42">
        <f>IFERROR(Interpol1!C12,"")</f>
        <v>0</v>
      </c>
      <c r="H38" s="41" t="str">
        <f t="shared" si="4"/>
        <v/>
      </c>
    </row>
    <row r="39" spans="1:8" s="3" customFormat="1" x14ac:dyDescent="0.25">
      <c r="A39" s="45">
        <f>A38</f>
        <v>3233</v>
      </c>
      <c r="B39" s="43">
        <f t="shared" si="0"/>
        <v>32</v>
      </c>
      <c r="C39" s="43">
        <f t="shared" si="1"/>
        <v>33</v>
      </c>
      <c r="D39" s="46" t="str">
        <f>D40</f>
        <v/>
      </c>
      <c r="E39" s="46">
        <f>E40</f>
        <v>0</v>
      </c>
      <c r="F39" s="43">
        <f t="shared" si="2"/>
        <v>32334</v>
      </c>
      <c r="G39" s="44">
        <f>IFERROR(Interpol1!C13,"")</f>
        <v>0</v>
      </c>
      <c r="H39" s="46" t="str">
        <f t="shared" si="4"/>
        <v/>
      </c>
    </row>
    <row r="40" spans="1:8" s="3" customFormat="1" x14ac:dyDescent="0.25">
      <c r="A40" s="47">
        <f>A11</f>
        <v>3233</v>
      </c>
      <c r="B40" s="37">
        <f t="shared" ref="B40:B46" si="5">INT(A40/100)</f>
        <v>32</v>
      </c>
      <c r="C40" s="37">
        <f t="shared" ref="C40:C46" si="6">A40-B40*100</f>
        <v>33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ref="F40:F46" si="7">A40*10+$C$2</f>
        <v>32334</v>
      </c>
      <c r="G40" s="42">
        <f>IFERROR(Interpol1!C14,"")</f>
        <v>0</v>
      </c>
      <c r="H40" s="41" t="str">
        <f t="shared" si="4"/>
        <v/>
      </c>
    </row>
    <row r="41" spans="1:8" s="3" customFormat="1" x14ac:dyDescent="0.25">
      <c r="A41" s="45">
        <f>A40</f>
        <v>3233</v>
      </c>
      <c r="B41" s="43">
        <f t="shared" si="5"/>
        <v>32</v>
      </c>
      <c r="C41" s="43">
        <f t="shared" si="6"/>
        <v>33</v>
      </c>
      <c r="D41" s="46" t="str">
        <f>D42</f>
        <v/>
      </c>
      <c r="E41" s="46">
        <f>E42</f>
        <v>0</v>
      </c>
      <c r="F41" s="43">
        <f t="shared" si="7"/>
        <v>32334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3233</v>
      </c>
      <c r="B42" s="37">
        <f t="shared" si="5"/>
        <v>32</v>
      </c>
      <c r="C42" s="37">
        <f t="shared" si="6"/>
        <v>33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7"/>
        <v>32334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3233</v>
      </c>
      <c r="B43" s="43">
        <f t="shared" si="5"/>
        <v>32</v>
      </c>
      <c r="C43" s="43">
        <f t="shared" si="6"/>
        <v>33</v>
      </c>
      <c r="D43" s="46" t="str">
        <f>D44</f>
        <v/>
      </c>
      <c r="E43" s="46">
        <f>E44</f>
        <v>0</v>
      </c>
      <c r="F43" s="43">
        <f t="shared" si="7"/>
        <v>32334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3233</v>
      </c>
      <c r="B44" s="37">
        <f t="shared" si="5"/>
        <v>32</v>
      </c>
      <c r="C44" s="37">
        <f t="shared" si="6"/>
        <v>33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7"/>
        <v>32334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3233</v>
      </c>
      <c r="B45" s="43">
        <f t="shared" si="5"/>
        <v>32</v>
      </c>
      <c r="C45" s="43">
        <f t="shared" si="6"/>
        <v>33</v>
      </c>
      <c r="D45" s="46" t="str">
        <f>D46</f>
        <v/>
      </c>
      <c r="E45" s="46">
        <f>E46</f>
        <v>0</v>
      </c>
      <c r="F45" s="43">
        <f t="shared" si="7"/>
        <v>32334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3233</v>
      </c>
      <c r="B46" s="37">
        <f t="shared" si="5"/>
        <v>32</v>
      </c>
      <c r="C46" s="37">
        <f t="shared" si="6"/>
        <v>33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7"/>
        <v>32334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3233</v>
      </c>
      <c r="B47" s="43">
        <f t="shared" si="0"/>
        <v>32</v>
      </c>
      <c r="C47" s="43">
        <f t="shared" si="1"/>
        <v>33</v>
      </c>
      <c r="D47" s="46" t="str">
        <f>D48</f>
        <v/>
      </c>
      <c r="E47" s="46">
        <f>E48</f>
        <v>0</v>
      </c>
      <c r="F47" s="43">
        <f t="shared" si="2"/>
        <v>32334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3233</v>
      </c>
      <c r="B48" s="37">
        <f t="shared" si="0"/>
        <v>32</v>
      </c>
      <c r="C48" s="37">
        <f t="shared" si="1"/>
        <v>33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32334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3233</v>
      </c>
      <c r="B49" s="43">
        <f t="shared" si="0"/>
        <v>32</v>
      </c>
      <c r="C49" s="43">
        <f t="shared" si="1"/>
        <v>33</v>
      </c>
      <c r="D49" s="46" t="str">
        <f>D50</f>
        <v/>
      </c>
      <c r="E49" s="46">
        <f>E50</f>
        <v>0</v>
      </c>
      <c r="F49" s="43">
        <f t="shared" si="2"/>
        <v>32334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3233</v>
      </c>
      <c r="B50" s="37">
        <f t="shared" si="0"/>
        <v>32</v>
      </c>
      <c r="C50" s="37">
        <f t="shared" si="1"/>
        <v>33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32334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3233</v>
      </c>
      <c r="B51" s="43">
        <f t="shared" si="0"/>
        <v>32</v>
      </c>
      <c r="C51" s="43">
        <f t="shared" si="1"/>
        <v>33</v>
      </c>
      <c r="D51" s="46" t="str">
        <f>D52</f>
        <v/>
      </c>
      <c r="E51" s="46">
        <f>E52</f>
        <v>0</v>
      </c>
      <c r="F51" s="43">
        <f t="shared" si="2"/>
        <v>32334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3233</v>
      </c>
      <c r="B52" s="37">
        <f t="shared" ref="B52:B53" si="8">INT(A52/100)</f>
        <v>32</v>
      </c>
      <c r="C52" s="37">
        <f t="shared" ref="C52:C53" si="9">A52-B52*100</f>
        <v>33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ref="F52:F53" si="10">A52*10+$C$2</f>
        <v>32334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3233</v>
      </c>
      <c r="B53" s="43">
        <f t="shared" si="8"/>
        <v>32</v>
      </c>
      <c r="C53" s="43">
        <f t="shared" si="9"/>
        <v>33</v>
      </c>
      <c r="D53" s="46" t="str">
        <f>D54</f>
        <v/>
      </c>
      <c r="E53" s="46">
        <f>E54</f>
        <v>0</v>
      </c>
      <c r="F53" s="43">
        <f t="shared" si="10"/>
        <v>32334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3233</v>
      </c>
      <c r="B54" s="37">
        <f t="shared" si="0"/>
        <v>32</v>
      </c>
      <c r="C54" s="37">
        <f t="shared" si="1"/>
        <v>33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32334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3233</v>
      </c>
      <c r="B55" s="43">
        <f t="shared" si="0"/>
        <v>32</v>
      </c>
      <c r="C55" s="43">
        <f t="shared" si="1"/>
        <v>33</v>
      </c>
      <c r="D55" s="46" t="str">
        <f>D56</f>
        <v/>
      </c>
      <c r="E55" s="46">
        <f>E56</f>
        <v>0</v>
      </c>
      <c r="F55" s="43">
        <f t="shared" si="2"/>
        <v>32334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3233</v>
      </c>
      <c r="B56" s="37">
        <f t="shared" si="0"/>
        <v>32</v>
      </c>
      <c r="C56" s="37">
        <f t="shared" si="1"/>
        <v>33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32334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3233</v>
      </c>
      <c r="B57" s="43">
        <f t="shared" si="0"/>
        <v>32</v>
      </c>
      <c r="C57" s="43">
        <f t="shared" si="1"/>
        <v>33</v>
      </c>
      <c r="D57" s="46" t="str">
        <f>D58</f>
        <v/>
      </c>
      <c r="E57" s="46">
        <f>E58</f>
        <v>0</v>
      </c>
      <c r="F57" s="43">
        <f t="shared" si="2"/>
        <v>32334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3233</v>
      </c>
      <c r="B58" s="37">
        <f t="shared" si="0"/>
        <v>32</v>
      </c>
      <c r="C58" s="37">
        <f t="shared" si="1"/>
        <v>33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32334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3233</v>
      </c>
      <c r="B59" s="43">
        <f t="shared" si="0"/>
        <v>32</v>
      </c>
      <c r="C59" s="43">
        <f t="shared" si="1"/>
        <v>33</v>
      </c>
      <c r="D59" s="46" t="str">
        <f>D60</f>
        <v/>
      </c>
      <c r="E59" s="46">
        <f>E60</f>
        <v>0</v>
      </c>
      <c r="F59" s="43">
        <f t="shared" si="2"/>
        <v>32334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3233</v>
      </c>
      <c r="B60" s="37">
        <f t="shared" si="0"/>
        <v>32</v>
      </c>
      <c r="C60" s="37">
        <f t="shared" si="1"/>
        <v>33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32334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3233</v>
      </c>
      <c r="B61" s="43">
        <f t="shared" ref="B61:B69" si="11">INT(A61/100)</f>
        <v>32</v>
      </c>
      <c r="C61" s="43">
        <f t="shared" ref="C61:C69" si="12">A61-B61*100</f>
        <v>33</v>
      </c>
      <c r="D61" s="46" t="str">
        <f>D62</f>
        <v/>
      </c>
      <c r="E61" s="46">
        <f>E62</f>
        <v>0</v>
      </c>
      <c r="F61" s="43">
        <f t="shared" ref="F61:F69" si="13">A61*10+$C$2</f>
        <v>32334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3233</v>
      </c>
      <c r="B62" s="37">
        <f t="shared" si="11"/>
        <v>32</v>
      </c>
      <c r="C62" s="37">
        <f t="shared" si="12"/>
        <v>33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13"/>
        <v>32334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3233</v>
      </c>
      <c r="B63" s="43">
        <f t="shared" si="11"/>
        <v>32</v>
      </c>
      <c r="C63" s="43">
        <f t="shared" si="12"/>
        <v>33</v>
      </c>
      <c r="D63" s="46" t="str">
        <f>D64</f>
        <v/>
      </c>
      <c r="E63" s="46">
        <f>E64</f>
        <v>0</v>
      </c>
      <c r="F63" s="43">
        <f t="shared" si="13"/>
        <v>32334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3233</v>
      </c>
      <c r="B64" s="37">
        <f t="shared" si="11"/>
        <v>32</v>
      </c>
      <c r="C64" s="37">
        <f t="shared" si="12"/>
        <v>33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13"/>
        <v>32334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3233</v>
      </c>
      <c r="B65" s="43">
        <f t="shared" si="11"/>
        <v>32</v>
      </c>
      <c r="C65" s="43">
        <f t="shared" si="12"/>
        <v>33</v>
      </c>
      <c r="D65" s="46" t="str">
        <f>D66</f>
        <v/>
      </c>
      <c r="E65" s="46">
        <f>E66</f>
        <v>0</v>
      </c>
      <c r="F65" s="43">
        <f t="shared" si="13"/>
        <v>32334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3233</v>
      </c>
      <c r="B66" s="37">
        <f t="shared" si="11"/>
        <v>32</v>
      </c>
      <c r="C66" s="37">
        <f t="shared" si="12"/>
        <v>33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13"/>
        <v>32334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3233</v>
      </c>
      <c r="B67" s="43">
        <f t="shared" si="11"/>
        <v>32</v>
      </c>
      <c r="C67" s="43">
        <f t="shared" si="12"/>
        <v>33</v>
      </c>
      <c r="D67" s="46" t="str">
        <f>D68</f>
        <v/>
      </c>
      <c r="E67" s="46">
        <f>E68</f>
        <v>0</v>
      </c>
      <c r="F67" s="43">
        <f t="shared" si="13"/>
        <v>32334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3233</v>
      </c>
      <c r="B68" s="37">
        <f t="shared" si="11"/>
        <v>32</v>
      </c>
      <c r="C68" s="37">
        <f t="shared" si="12"/>
        <v>33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13"/>
        <v>32334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3233</v>
      </c>
      <c r="B69" s="43">
        <f t="shared" si="11"/>
        <v>32</v>
      </c>
      <c r="C69" s="43">
        <f t="shared" si="12"/>
        <v>33</v>
      </c>
      <c r="D69" s="46">
        <f>D70</f>
        <v>202.27058835299979</v>
      </c>
      <c r="E69" s="46">
        <f>E70</f>
        <v>30.979982775014843</v>
      </c>
      <c r="F69" s="43">
        <f t="shared" si="13"/>
        <v>32334</v>
      </c>
      <c r="G69" s="44">
        <f>IFERROR(Interpol1!C43,"")</f>
        <v>4.1916420370135441</v>
      </c>
      <c r="H69" s="46">
        <f t="shared" si="4"/>
        <v>7.3908941893061613</v>
      </c>
    </row>
    <row r="70" spans="1:11" x14ac:dyDescent="0.25">
      <c r="A70" s="50" t="s">
        <v>73</v>
      </c>
      <c r="B70" s="50">
        <f>E4</f>
        <v>31.044191999999999</v>
      </c>
      <c r="C70" s="50">
        <f>F4</f>
        <v>32.543540999999998</v>
      </c>
      <c r="D70" s="49">
        <f>DEGREES(MOD(ATAN2(COS(RADIANS(B69))*SIN(RADIANS(B70))-SIN(RADIANS(B69))*COS(RADIANS(B70))*COS(RADIANS(C70-C69)),SIN(RADIANS(C70-C69))*COS(RADIANS(B70))),2*PI()))</f>
        <v>202.27058835299979</v>
      </c>
      <c r="E70" s="49">
        <f>ACOS(SIN(RADIANS(B55))*SIN(RADIANS(B70))+COS(RADIANS(B55))*COS(RADIANS(B70))*COS((RADIANS(C70-C55))))*6371/1.852/2</f>
        <v>30.979982775014843</v>
      </c>
      <c r="F70" s="49">
        <f>F54</f>
        <v>32334</v>
      </c>
      <c r="G70" s="50">
        <f>IFERROR(Interpol1!C44,"")</f>
        <v>4.1916420370135441</v>
      </c>
      <c r="H70" s="49">
        <f t="shared" si="4"/>
        <v>7.3908941893061613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>
        <f>SUM(E30:E70)</f>
        <v>222.10597773261975</v>
      </c>
      <c r="F72" s="54"/>
      <c r="G72" s="57" t="s">
        <v>88</v>
      </c>
      <c r="H72" s="56">
        <f>SUM(H30:H70)</f>
        <v>50.614294797674987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/>
      <c r="B4" s="19" t="e">
        <f>VLOOKUP(A4,Harbours!A4:D117,3,FALSE)</f>
        <v>#N/A</v>
      </c>
      <c r="C4" s="19" t="e">
        <f>VLOOKUP(A4,Harbours!A4:D117,4,FALSE)</f>
        <v>#N/A</v>
      </c>
      <c r="D4" s="23"/>
      <c r="E4" s="19" t="e">
        <f>VLOOKUP(D4,Harbours!A4:D117,3,FALSE)</f>
        <v>#N/A</v>
      </c>
      <c r="F4" s="19" t="e">
        <f>VLOOKUP(D4,Harbours!A4:D117,4,FALSE)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4.43272875821732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4.3410999999999991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4.4925999999999995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4.4925999999999995</v>
      </c>
      <c r="H33" s="46">
        <f t="shared" si="3"/>
        <v>0</v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4.6082999999999998</v>
      </c>
      <c r="H34" s="41">
        <f t="shared" si="3"/>
        <v>0</v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4.1916420370135441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4.1916420370135441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/>
      <c r="B4" s="19" t="e">
        <f>VLOOKUP(A4,Harbours!A4:D117,3,FALSE)</f>
        <v>#N/A</v>
      </c>
      <c r="C4" s="19" t="e">
        <f>VLOOKUP(A4,Harbours!A4:D117,4,FALSE)</f>
        <v>#N/A</v>
      </c>
      <c r="D4" s="80"/>
      <c r="E4" s="19" t="e">
        <f>VLOOKUP(D4,Harbours!A4:D117,3,FALSE)</f>
        <v>#N/A</v>
      </c>
      <c r="F4" s="19" t="e">
        <f>VLOOKUP(D4,Harbours!A4:D117,4,FALSE)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4.43272875821732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4.3410999999999991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4.4925999999999995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4.4925999999999995</v>
      </c>
      <c r="H33" s="46">
        <f t="shared" si="3"/>
        <v>0</v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4.6082999999999998</v>
      </c>
      <c r="H34" s="41">
        <f t="shared" si="3"/>
        <v>0</v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4.1916420370135441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4.1916420370135441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>
        <f>Segment1!D30</f>
        <v>171.68355361077158</v>
      </c>
      <c r="B4" s="35">
        <f>Segment1!F30</f>
        <v>34334</v>
      </c>
      <c r="C4" s="40">
        <f>SUM(M4:T4)</f>
        <v>4.43272875821732</v>
      </c>
      <c r="D4" s="19">
        <f>VLOOKUP($B4,ShipSpeeds!$A$7:$I$378,2,FALSE)</f>
        <v>4.1082999999999998</v>
      </c>
      <c r="E4" s="19">
        <f>VLOOKUP($B4,ShipSpeeds!$A$7:$I$378,3,FALSE)</f>
        <v>4.7629999999999999</v>
      </c>
      <c r="F4" s="19">
        <f>VLOOKUP($B4,ShipSpeeds!$A$7:$I$378,4,FALSE)</f>
        <v>4.6382999999999992</v>
      </c>
      <c r="G4" s="19">
        <f>VLOOKUP($B4,ShipSpeeds!$A$7:$I$378,5,FALSE)</f>
        <v>4.8369</v>
      </c>
      <c r="H4" s="19">
        <f>VLOOKUP($B4,ShipSpeeds!$A$7:$I$378,6,FALSE)</f>
        <v>4.3410999999999991</v>
      </c>
      <c r="I4" s="19">
        <f>VLOOKUP($B4,ShipSpeeds!$A$7:$I$378,7,FALSE)</f>
        <v>3.0971000000000002</v>
      </c>
      <c r="J4" s="19">
        <f>VLOOKUP($B4,ShipSpeeds!$A$7:$I$378,8,FALSE)</f>
        <v>1.7639</v>
      </c>
      <c r="K4" s="19">
        <f>VLOOKUP($B4,ShipSpeeds!$A$7:$I$378,9,FALSE)</f>
        <v>2.7765</v>
      </c>
      <c r="L4" s="58">
        <f>VLOOKUP($B4,ShipSpeeds!$A$7:$I$378,2,FALSE)</f>
        <v>4.1082999999999998</v>
      </c>
      <c r="M4" s="19">
        <f t="shared" ref="M4:R4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4.43272875821732</v>
      </c>
      <c r="Q4" s="19">
        <f t="shared" si="0"/>
        <v>0</v>
      </c>
      <c r="R4" s="19">
        <f t="shared" si="0"/>
        <v>0</v>
      </c>
      <c r="S4" s="19">
        <f>IF(AND($A4&gt;=J$2,$A4&lt;K$2),J4+($A4-J$2)*(K4-J4)/(K$2-J$2),0)</f>
        <v>0</v>
      </c>
      <c r="T4" s="58">
        <f>IF(AND($A4&gt;=K$2,$A4&lt;L$2),K4+($A4-K$2)*(L4-K4)/(L$2-K$2),0)</f>
        <v>0</v>
      </c>
    </row>
    <row r="5" spans="1:20" s="3" customFormat="1" x14ac:dyDescent="0.25">
      <c r="A5" s="24">
        <f>Segment1!D31</f>
        <v>180</v>
      </c>
      <c r="B5" s="35">
        <f>Segment1!F31</f>
        <v>34334</v>
      </c>
      <c r="C5" s="40">
        <f t="shared" ref="C5:C44" si="1">SUM(M5:T5)</f>
        <v>4.3410999999999991</v>
      </c>
      <c r="D5" s="19">
        <f>VLOOKUP($B5,ShipSpeeds!$A$7:$I$378,2,FALSE)</f>
        <v>4.1082999999999998</v>
      </c>
      <c r="E5" s="19">
        <f>VLOOKUP($B5,ShipSpeeds!$A$7:$I$378,3,FALSE)</f>
        <v>4.7629999999999999</v>
      </c>
      <c r="F5" s="19">
        <f>VLOOKUP($B5,ShipSpeeds!$A$7:$I$378,4,FALSE)</f>
        <v>4.6382999999999992</v>
      </c>
      <c r="G5" s="19">
        <f>VLOOKUP($B5,ShipSpeeds!$A$7:$I$378,5,FALSE)</f>
        <v>4.8369</v>
      </c>
      <c r="H5" s="19">
        <f>VLOOKUP($B5,ShipSpeeds!$A$7:$I$378,6,FALSE)</f>
        <v>4.3410999999999991</v>
      </c>
      <c r="I5" s="19">
        <f>VLOOKUP($B5,ShipSpeeds!$A$7:$I$378,7,FALSE)</f>
        <v>3.0971000000000002</v>
      </c>
      <c r="J5" s="19">
        <f>VLOOKUP($B5,ShipSpeeds!$A$7:$I$378,8,FALSE)</f>
        <v>1.7639</v>
      </c>
      <c r="K5" s="19">
        <f>VLOOKUP($B5,ShipSpeeds!$A$7:$I$378,9,FALSE)</f>
        <v>2.7765</v>
      </c>
      <c r="L5" s="58">
        <f>VLOOKUP($B5,ShipSpeeds!$A$7:$I$378,2,FALSE)</f>
        <v>4.1082999999999998</v>
      </c>
      <c r="M5" s="19">
        <f t="shared" ref="M5:M18" si="2">IF(AND($A5&gt;=D$2,$A5&lt;E$2),D5+($A5-D$2)*(E5-D5)/(E$2-D$2),0)</f>
        <v>0</v>
      </c>
      <c r="N5" s="19">
        <f t="shared" ref="N5:N19" si="3">IF(AND($A5&gt;=E$2,$A5&lt;F$2),E5+($A5-E$2)*(F5-E5)/(F$2-E$2),0)</f>
        <v>0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0</v>
      </c>
      <c r="Q5" s="19">
        <f t="shared" ref="Q5:Q19" si="6">IF(AND($A5&gt;=H$2,$A5&lt;I$2),H5+($A5-H$2)*(I5-H5)/(I$2-H$2),0)</f>
        <v>4.3410999999999991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0</v>
      </c>
      <c r="T5" s="58">
        <f t="shared" ref="T5:T44" si="8">IF(AND($A5&gt;=K$2,$A5&lt;L$2),K5+($A5-K$2)*(L5-K5)/(L$2-K$2),0)</f>
        <v>0</v>
      </c>
    </row>
    <row r="6" spans="1:20" s="3" customFormat="1" x14ac:dyDescent="0.25">
      <c r="A6" s="24">
        <f>Segment1!D32</f>
        <v>180</v>
      </c>
      <c r="B6" s="35">
        <f>Segment1!F32</f>
        <v>33334</v>
      </c>
      <c r="C6" s="40">
        <f t="shared" si="1"/>
        <v>4.4925999999999995</v>
      </c>
      <c r="D6" s="19">
        <f>VLOOKUP($B6,ShipSpeeds!$A$7:$I$378,2,FALSE)</f>
        <v>3.8744999999999998</v>
      </c>
      <c r="E6" s="19">
        <f>VLOOKUP($B6,ShipSpeeds!$A$7:$I$378,3,FALSE)</f>
        <v>4.7019000000000002</v>
      </c>
      <c r="F6" s="19">
        <f>VLOOKUP($B6,ShipSpeeds!$A$7:$I$378,4,FALSE)</f>
        <v>4.657</v>
      </c>
      <c r="G6" s="19">
        <f>VLOOKUP($B6,ShipSpeeds!$A$7:$I$378,5,FALSE)</f>
        <v>4.7934000000000001</v>
      </c>
      <c r="H6" s="19">
        <f>VLOOKUP($B6,ShipSpeeds!$A$7:$I$378,6,FALSE)</f>
        <v>4.4925999999999995</v>
      </c>
      <c r="I6" s="19">
        <f>VLOOKUP($B6,ShipSpeeds!$A$7:$I$378,7,FALSE)</f>
        <v>3.3730000000000002</v>
      </c>
      <c r="J6" s="19">
        <f>VLOOKUP($B6,ShipSpeeds!$A$7:$I$378,8,FALSE)</f>
        <v>1.8702999999999999</v>
      </c>
      <c r="K6" s="19">
        <f>VLOOKUP($B6,ShipSpeeds!$A$7:$I$378,9,FALSE)</f>
        <v>2.4430000000000001</v>
      </c>
      <c r="L6" s="58">
        <f>VLOOKUP($B6,ShipSpeeds!$A$7:$I$378,2,FALSE)</f>
        <v>3.8744999999999998</v>
      </c>
      <c r="M6" s="19">
        <f t="shared" si="2"/>
        <v>0</v>
      </c>
      <c r="N6" s="19">
        <f t="shared" si="3"/>
        <v>0</v>
      </c>
      <c r="O6" s="19">
        <f t="shared" si="4"/>
        <v>0</v>
      </c>
      <c r="P6" s="19">
        <f t="shared" si="5"/>
        <v>0</v>
      </c>
      <c r="Q6" s="19">
        <f t="shared" si="6"/>
        <v>4.4925999999999995</v>
      </c>
      <c r="R6" s="19">
        <f t="shared" si="7"/>
        <v>0</v>
      </c>
      <c r="S6" s="19">
        <f>IF(AND($A6&gt;=J$2,$A6&lt;K$2),J6+($A6-J$2)*(K6-J6)/(K$2-J$2),0)</f>
        <v>0</v>
      </c>
      <c r="T6" s="58">
        <f t="shared" si="8"/>
        <v>0</v>
      </c>
    </row>
    <row r="7" spans="1:20" s="3" customFormat="1" x14ac:dyDescent="0.25">
      <c r="A7" s="24">
        <f>Segment1!D33</f>
        <v>180</v>
      </c>
      <c r="B7" s="35">
        <f>Segment1!F33</f>
        <v>33334</v>
      </c>
      <c r="C7" s="40">
        <f t="shared" si="1"/>
        <v>4.4925999999999995</v>
      </c>
      <c r="D7" s="19">
        <f>VLOOKUP($B7,ShipSpeeds!$A$7:$I$378,2,FALSE)</f>
        <v>3.8744999999999998</v>
      </c>
      <c r="E7" s="19">
        <f>VLOOKUP($B7,ShipSpeeds!$A$7:$I$378,3,FALSE)</f>
        <v>4.7019000000000002</v>
      </c>
      <c r="F7" s="19">
        <f>VLOOKUP($B7,ShipSpeeds!$A$7:$I$378,4,FALSE)</f>
        <v>4.657</v>
      </c>
      <c r="G7" s="19">
        <f>VLOOKUP($B7,ShipSpeeds!$A$7:$I$378,5,FALSE)</f>
        <v>4.7934000000000001</v>
      </c>
      <c r="H7" s="19">
        <f>VLOOKUP($B7,ShipSpeeds!$A$7:$I$378,6,FALSE)</f>
        <v>4.4925999999999995</v>
      </c>
      <c r="I7" s="19">
        <f>VLOOKUP($B7,ShipSpeeds!$A$7:$I$378,7,FALSE)</f>
        <v>3.3730000000000002</v>
      </c>
      <c r="J7" s="19">
        <f>VLOOKUP($B7,ShipSpeeds!$A$7:$I$378,8,FALSE)</f>
        <v>1.8702999999999999</v>
      </c>
      <c r="K7" s="19">
        <f>VLOOKUP($B7,ShipSpeeds!$A$7:$I$378,9,FALSE)</f>
        <v>2.4430000000000001</v>
      </c>
      <c r="L7" s="58">
        <f>VLOOKUP($B7,ShipSpeeds!$A$7:$I$378,2,FALSE)</f>
        <v>3.8744999999999998</v>
      </c>
      <c r="M7" s="19">
        <f t="shared" si="2"/>
        <v>0</v>
      </c>
      <c r="N7" s="19">
        <f t="shared" si="3"/>
        <v>0</v>
      </c>
      <c r="O7" s="19">
        <f t="shared" si="4"/>
        <v>0</v>
      </c>
      <c r="P7" s="19">
        <f t="shared" si="5"/>
        <v>0</v>
      </c>
      <c r="Q7" s="19">
        <f t="shared" si="6"/>
        <v>4.4925999999999995</v>
      </c>
      <c r="R7" s="19">
        <f t="shared" si="7"/>
        <v>0</v>
      </c>
      <c r="S7" s="19">
        <f t="shared" ref="S7:S19" si="9">IF(AND($A7&gt;=J$2,$A7&lt;K$2),J7+($A7-J$2)*(K7-J7)/(K$2-J$2),0)</f>
        <v>0</v>
      </c>
      <c r="T7" s="58">
        <f t="shared" si="8"/>
        <v>0</v>
      </c>
    </row>
    <row r="8" spans="1:20" s="3" customFormat="1" x14ac:dyDescent="0.25">
      <c r="A8" s="24">
        <f>Segment1!D34</f>
        <v>180</v>
      </c>
      <c r="B8" s="35">
        <f>Segment1!F34</f>
        <v>32334</v>
      </c>
      <c r="C8" s="40">
        <f t="shared" si="1"/>
        <v>4.6082999999999998</v>
      </c>
      <c r="D8" s="19">
        <f>VLOOKUP($B8,ShipSpeeds!$A$7:$I$378,2,FALSE)</f>
        <v>3.3231000000000002</v>
      </c>
      <c r="E8" s="19">
        <f>VLOOKUP($B8,ShipSpeeds!$A$7:$I$378,3,FALSE)</f>
        <v>4.3555999999999999</v>
      </c>
      <c r="F8" s="19">
        <f>VLOOKUP($B8,ShipSpeeds!$A$7:$I$378,4,FALSE)</f>
        <v>4.6384000000000007</v>
      </c>
      <c r="G8" s="19">
        <f>VLOOKUP($B8,ShipSpeeds!$A$7:$I$378,5,FALSE)</f>
        <v>4.5937999999999999</v>
      </c>
      <c r="H8" s="19">
        <f>VLOOKUP($B8,ShipSpeeds!$A$7:$I$378,6,FALSE)</f>
        <v>4.6082999999999998</v>
      </c>
      <c r="I8" s="19">
        <f>VLOOKUP($B8,ShipSpeeds!$A$7:$I$378,7,FALSE)</f>
        <v>3.7664</v>
      </c>
      <c r="J8" s="19">
        <f>VLOOKUP($B8,ShipSpeeds!$A$7:$I$378,8,FALSE)</f>
        <v>2.3730000000000002</v>
      </c>
      <c r="K8" s="19">
        <f>VLOOKUP($B8,ShipSpeeds!$A$7:$I$378,9,FALSE)</f>
        <v>1.9636000000000002</v>
      </c>
      <c r="L8" s="58">
        <f>VLOOKUP($B8,ShipSpeeds!$A$7:$I$378,2,FALSE)</f>
        <v>3.3231000000000002</v>
      </c>
      <c r="M8" s="19">
        <f t="shared" si="2"/>
        <v>0</v>
      </c>
      <c r="N8" s="19">
        <f t="shared" si="3"/>
        <v>0</v>
      </c>
      <c r="O8" s="19">
        <f t="shared" si="4"/>
        <v>0</v>
      </c>
      <c r="P8" s="19">
        <f t="shared" si="5"/>
        <v>0</v>
      </c>
      <c r="Q8" s="19">
        <f t="shared" si="6"/>
        <v>4.6082999999999998</v>
      </c>
      <c r="R8" s="19">
        <f t="shared" si="7"/>
        <v>0</v>
      </c>
      <c r="S8" s="19">
        <f t="shared" si="9"/>
        <v>0</v>
      </c>
      <c r="T8" s="58">
        <f t="shared" si="8"/>
        <v>0</v>
      </c>
    </row>
    <row r="9" spans="1:20" s="3" customFormat="1" x14ac:dyDescent="0.25">
      <c r="A9" s="24" t="str">
        <f>Segment1!D35</f>
        <v/>
      </c>
      <c r="B9" s="35">
        <f>Segment1!F35</f>
        <v>32334</v>
      </c>
      <c r="C9" s="40">
        <f t="shared" si="1"/>
        <v>0</v>
      </c>
      <c r="D9" s="19">
        <f>VLOOKUP($B9,ShipSpeeds!$A$7:$I$378,2,FALSE)</f>
        <v>3.3231000000000002</v>
      </c>
      <c r="E9" s="19">
        <f>VLOOKUP($B9,ShipSpeeds!$A$7:$I$378,3,FALSE)</f>
        <v>4.3555999999999999</v>
      </c>
      <c r="F9" s="19">
        <f>VLOOKUP($B9,ShipSpeeds!$A$7:$I$378,4,FALSE)</f>
        <v>4.6384000000000007</v>
      </c>
      <c r="G9" s="19">
        <f>VLOOKUP($B9,ShipSpeeds!$A$7:$I$378,5,FALSE)</f>
        <v>4.5937999999999999</v>
      </c>
      <c r="H9" s="19">
        <f>VLOOKUP($B9,ShipSpeeds!$A$7:$I$378,6,FALSE)</f>
        <v>4.6082999999999998</v>
      </c>
      <c r="I9" s="19">
        <f>VLOOKUP($B9,ShipSpeeds!$A$7:$I$378,7,FALSE)</f>
        <v>3.7664</v>
      </c>
      <c r="J9" s="19">
        <f>VLOOKUP($B9,ShipSpeeds!$A$7:$I$378,8,FALSE)</f>
        <v>2.3730000000000002</v>
      </c>
      <c r="K9" s="19">
        <f>VLOOKUP($B9,ShipSpeeds!$A$7:$I$378,9,FALSE)</f>
        <v>1.9636000000000002</v>
      </c>
      <c r="L9" s="58">
        <f>VLOOKUP($B9,ShipSpeeds!$A$7:$I$378,2,FALSE)</f>
        <v>3.3231000000000002</v>
      </c>
      <c r="M9" s="19">
        <f t="shared" si="2"/>
        <v>0</v>
      </c>
      <c r="N9" s="19">
        <f t="shared" si="3"/>
        <v>0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0</v>
      </c>
      <c r="T9" s="58">
        <f t="shared" si="8"/>
        <v>0</v>
      </c>
    </row>
    <row r="10" spans="1:20" s="3" customFormat="1" x14ac:dyDescent="0.25">
      <c r="A10" s="24" t="str">
        <f>Segment1!D36</f>
        <v/>
      </c>
      <c r="B10" s="35">
        <f>Segment1!F36</f>
        <v>32334</v>
      </c>
      <c r="C10" s="40">
        <f t="shared" si="1"/>
        <v>0</v>
      </c>
      <c r="D10" s="19">
        <f>VLOOKUP($B10,ShipSpeeds!$A$7:$I$378,2,FALSE)</f>
        <v>3.3231000000000002</v>
      </c>
      <c r="E10" s="19">
        <f>VLOOKUP($B10,ShipSpeeds!$A$7:$I$378,3,FALSE)</f>
        <v>4.3555999999999999</v>
      </c>
      <c r="F10" s="19">
        <f>VLOOKUP($B10,ShipSpeeds!$A$7:$I$378,4,FALSE)</f>
        <v>4.6384000000000007</v>
      </c>
      <c r="G10" s="19">
        <f>VLOOKUP($B10,ShipSpeeds!$A$7:$I$378,5,FALSE)</f>
        <v>4.5937999999999999</v>
      </c>
      <c r="H10" s="19">
        <f>VLOOKUP($B10,ShipSpeeds!$A$7:$I$378,6,FALSE)</f>
        <v>4.6082999999999998</v>
      </c>
      <c r="I10" s="19">
        <f>VLOOKUP($B10,ShipSpeeds!$A$7:$I$378,7,FALSE)</f>
        <v>3.7664</v>
      </c>
      <c r="J10" s="19">
        <f>VLOOKUP($B10,ShipSpeeds!$A$7:$I$378,8,FALSE)</f>
        <v>2.3730000000000002</v>
      </c>
      <c r="K10" s="19">
        <f>VLOOKUP($B10,ShipSpeeds!$A$7:$I$378,9,FALSE)</f>
        <v>1.9636000000000002</v>
      </c>
      <c r="L10" s="58">
        <f>VLOOKUP($B10,ShipSpeeds!$A$7:$I$378,2,FALSE)</f>
        <v>3.3231000000000002</v>
      </c>
      <c r="M10" s="19">
        <f t="shared" si="2"/>
        <v>0</v>
      </c>
      <c r="N10" s="19">
        <f t="shared" si="3"/>
        <v>0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0</v>
      </c>
      <c r="T10" s="58">
        <f t="shared" si="8"/>
        <v>0</v>
      </c>
    </row>
    <row r="11" spans="1:20" s="3" customFormat="1" x14ac:dyDescent="0.25">
      <c r="A11" s="24" t="str">
        <f>Segment1!D37</f>
        <v/>
      </c>
      <c r="B11" s="35">
        <f>Segment1!F37</f>
        <v>32334</v>
      </c>
      <c r="C11" s="40">
        <f t="shared" si="1"/>
        <v>0</v>
      </c>
      <c r="D11" s="19">
        <f>VLOOKUP($B11,ShipSpeeds!$A$7:$I$378,2,FALSE)</f>
        <v>3.3231000000000002</v>
      </c>
      <c r="E11" s="19">
        <f>VLOOKUP($B11,ShipSpeeds!$A$7:$I$378,3,FALSE)</f>
        <v>4.3555999999999999</v>
      </c>
      <c r="F11" s="19">
        <f>VLOOKUP($B11,ShipSpeeds!$A$7:$I$378,4,FALSE)</f>
        <v>4.6384000000000007</v>
      </c>
      <c r="G11" s="19">
        <f>VLOOKUP($B11,ShipSpeeds!$A$7:$I$378,5,FALSE)</f>
        <v>4.5937999999999999</v>
      </c>
      <c r="H11" s="19">
        <f>VLOOKUP($B11,ShipSpeeds!$A$7:$I$378,6,FALSE)</f>
        <v>4.6082999999999998</v>
      </c>
      <c r="I11" s="19">
        <f>VLOOKUP($B11,ShipSpeeds!$A$7:$I$378,7,FALSE)</f>
        <v>3.7664</v>
      </c>
      <c r="J11" s="19">
        <f>VLOOKUP($B11,ShipSpeeds!$A$7:$I$378,8,FALSE)</f>
        <v>2.3730000000000002</v>
      </c>
      <c r="K11" s="19">
        <f>VLOOKUP($B11,ShipSpeeds!$A$7:$I$378,9,FALSE)</f>
        <v>1.9636000000000002</v>
      </c>
      <c r="L11" s="58">
        <f>VLOOKUP($B11,ShipSpeeds!$A$7:$I$378,2,FALSE)</f>
        <v>3.3231000000000002</v>
      </c>
      <c r="M11" s="19">
        <f t="shared" si="2"/>
        <v>0</v>
      </c>
      <c r="N11" s="19">
        <f t="shared" si="3"/>
        <v>0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 t="str">
        <f>Segment1!D38</f>
        <v/>
      </c>
      <c r="B12" s="35">
        <f>Segment1!F38</f>
        <v>32334</v>
      </c>
      <c r="C12" s="40">
        <f t="shared" si="1"/>
        <v>0</v>
      </c>
      <c r="D12" s="19">
        <f>VLOOKUP($B12,ShipSpeeds!$A$7:$I$378,2,FALSE)</f>
        <v>3.3231000000000002</v>
      </c>
      <c r="E12" s="19">
        <f>VLOOKUP($B12,ShipSpeeds!$A$7:$I$378,3,FALSE)</f>
        <v>4.3555999999999999</v>
      </c>
      <c r="F12" s="19">
        <f>VLOOKUP($B12,ShipSpeeds!$A$7:$I$378,4,FALSE)</f>
        <v>4.6384000000000007</v>
      </c>
      <c r="G12" s="19">
        <f>VLOOKUP($B12,ShipSpeeds!$A$7:$I$378,5,FALSE)</f>
        <v>4.5937999999999999</v>
      </c>
      <c r="H12" s="19">
        <f>VLOOKUP($B12,ShipSpeeds!$A$7:$I$378,6,FALSE)</f>
        <v>4.6082999999999998</v>
      </c>
      <c r="I12" s="19">
        <f>VLOOKUP($B12,ShipSpeeds!$A$7:$I$378,7,FALSE)</f>
        <v>3.7664</v>
      </c>
      <c r="J12" s="19">
        <f>VLOOKUP($B12,ShipSpeeds!$A$7:$I$378,8,FALSE)</f>
        <v>2.3730000000000002</v>
      </c>
      <c r="K12" s="19">
        <f>VLOOKUP($B12,ShipSpeeds!$A$7:$I$378,9,FALSE)</f>
        <v>1.9636000000000002</v>
      </c>
      <c r="L12" s="58">
        <f>VLOOKUP($B12,ShipSpeeds!$A$7:$I$378,2,FALSE)</f>
        <v>3.3231000000000002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 t="str">
        <f>Segment1!D39</f>
        <v/>
      </c>
      <c r="B13" s="35">
        <f>Segment1!F39</f>
        <v>32334</v>
      </c>
      <c r="C13" s="40">
        <f t="shared" si="1"/>
        <v>0</v>
      </c>
      <c r="D13" s="19">
        <f>VLOOKUP($B13,ShipSpeeds!$A$7:$I$378,2,FALSE)</f>
        <v>3.3231000000000002</v>
      </c>
      <c r="E13" s="19">
        <f>VLOOKUP($B13,ShipSpeeds!$A$7:$I$378,3,FALSE)</f>
        <v>4.3555999999999999</v>
      </c>
      <c r="F13" s="19">
        <f>VLOOKUP($B13,ShipSpeeds!$A$7:$I$378,4,FALSE)</f>
        <v>4.6384000000000007</v>
      </c>
      <c r="G13" s="19">
        <f>VLOOKUP($B13,ShipSpeeds!$A$7:$I$378,5,FALSE)</f>
        <v>4.5937999999999999</v>
      </c>
      <c r="H13" s="19">
        <f>VLOOKUP($B13,ShipSpeeds!$A$7:$I$378,6,FALSE)</f>
        <v>4.6082999999999998</v>
      </c>
      <c r="I13" s="19">
        <f>VLOOKUP($B13,ShipSpeeds!$A$7:$I$378,7,FALSE)</f>
        <v>3.7664</v>
      </c>
      <c r="J13" s="19">
        <f>VLOOKUP($B13,ShipSpeeds!$A$7:$I$378,8,FALSE)</f>
        <v>2.3730000000000002</v>
      </c>
      <c r="K13" s="19">
        <f>VLOOKUP($B13,ShipSpeeds!$A$7:$I$378,9,FALSE)</f>
        <v>1.9636000000000002</v>
      </c>
      <c r="L13" s="58">
        <f>VLOOKUP($B13,ShipSpeeds!$A$7:$I$378,2,FALSE)</f>
        <v>3.3231000000000002</v>
      </c>
      <c r="M13" s="19">
        <f t="shared" si="2"/>
        <v>0</v>
      </c>
      <c r="N13" s="19">
        <f t="shared" si="3"/>
        <v>0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0</v>
      </c>
      <c r="T13" s="58">
        <f t="shared" si="8"/>
        <v>0</v>
      </c>
    </row>
    <row r="14" spans="1:20" s="3" customFormat="1" x14ac:dyDescent="0.25">
      <c r="A14" s="24" t="str">
        <f>Segment1!D40</f>
        <v/>
      </c>
      <c r="B14" s="35">
        <f>Segment1!F40</f>
        <v>32334</v>
      </c>
      <c r="C14" s="40">
        <f t="shared" si="1"/>
        <v>0</v>
      </c>
      <c r="D14" s="19">
        <f>VLOOKUP($B14,ShipSpeeds!$A$7:$I$378,2,FALSE)</f>
        <v>3.3231000000000002</v>
      </c>
      <c r="E14" s="19">
        <f>VLOOKUP($B14,ShipSpeeds!$A$7:$I$378,3,FALSE)</f>
        <v>4.3555999999999999</v>
      </c>
      <c r="F14" s="19">
        <f>VLOOKUP($B14,ShipSpeeds!$A$7:$I$378,4,FALSE)</f>
        <v>4.6384000000000007</v>
      </c>
      <c r="G14" s="19">
        <f>VLOOKUP($B14,ShipSpeeds!$A$7:$I$378,5,FALSE)</f>
        <v>4.5937999999999999</v>
      </c>
      <c r="H14" s="19">
        <f>VLOOKUP($B14,ShipSpeeds!$A$7:$I$378,6,FALSE)</f>
        <v>4.6082999999999998</v>
      </c>
      <c r="I14" s="19">
        <f>VLOOKUP($B14,ShipSpeeds!$A$7:$I$378,7,FALSE)</f>
        <v>3.7664</v>
      </c>
      <c r="J14" s="19">
        <f>VLOOKUP($B14,ShipSpeeds!$A$7:$I$378,8,FALSE)</f>
        <v>2.3730000000000002</v>
      </c>
      <c r="K14" s="19">
        <f>VLOOKUP($B14,ShipSpeeds!$A$7:$I$378,9,FALSE)</f>
        <v>1.9636000000000002</v>
      </c>
      <c r="L14" s="58">
        <f>VLOOKUP($B14,ShipSpeeds!$A$7:$I$378,2,FALSE)</f>
        <v>3.3231000000000002</v>
      </c>
      <c r="M14" s="19">
        <f t="shared" si="2"/>
        <v>0</v>
      </c>
      <c r="N14" s="19">
        <f t="shared" si="3"/>
        <v>0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0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32334</v>
      </c>
      <c r="C15" s="40">
        <f t="shared" si="1"/>
        <v>0</v>
      </c>
      <c r="D15" s="19">
        <f>VLOOKUP($B15,ShipSpeeds!$A$7:$I$378,2,FALSE)</f>
        <v>3.3231000000000002</v>
      </c>
      <c r="E15" s="19">
        <f>VLOOKUP($B15,ShipSpeeds!$A$7:$I$378,3,FALSE)</f>
        <v>4.3555999999999999</v>
      </c>
      <c r="F15" s="19">
        <f>VLOOKUP($B15,ShipSpeeds!$A$7:$I$378,4,FALSE)</f>
        <v>4.6384000000000007</v>
      </c>
      <c r="G15" s="19">
        <f>VLOOKUP($B15,ShipSpeeds!$A$7:$I$378,5,FALSE)</f>
        <v>4.5937999999999999</v>
      </c>
      <c r="H15" s="19">
        <f>VLOOKUP($B15,ShipSpeeds!$A$7:$I$378,6,FALSE)</f>
        <v>4.6082999999999998</v>
      </c>
      <c r="I15" s="19">
        <f>VLOOKUP($B15,ShipSpeeds!$A$7:$I$378,7,FALSE)</f>
        <v>3.7664</v>
      </c>
      <c r="J15" s="19">
        <f>VLOOKUP($B15,ShipSpeeds!$A$7:$I$378,8,FALSE)</f>
        <v>2.3730000000000002</v>
      </c>
      <c r="K15" s="19">
        <f>VLOOKUP($B15,ShipSpeeds!$A$7:$I$378,9,FALSE)</f>
        <v>1.9636000000000002</v>
      </c>
      <c r="L15" s="58">
        <f>VLOOKUP($B15,ShipSpeeds!$A$7:$I$378,2,FALSE)</f>
        <v>3.3231000000000002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32334</v>
      </c>
      <c r="C16" s="40">
        <f t="shared" si="1"/>
        <v>0</v>
      </c>
      <c r="D16" s="19">
        <f>VLOOKUP($B16,ShipSpeeds!$A$7:$I$378,2,FALSE)</f>
        <v>3.3231000000000002</v>
      </c>
      <c r="E16" s="19">
        <f>VLOOKUP($B16,ShipSpeeds!$A$7:$I$378,3,FALSE)</f>
        <v>4.3555999999999999</v>
      </c>
      <c r="F16" s="19">
        <f>VLOOKUP($B16,ShipSpeeds!$A$7:$I$378,4,FALSE)</f>
        <v>4.6384000000000007</v>
      </c>
      <c r="G16" s="19">
        <f>VLOOKUP($B16,ShipSpeeds!$A$7:$I$378,5,FALSE)</f>
        <v>4.5937999999999999</v>
      </c>
      <c r="H16" s="19">
        <f>VLOOKUP($B16,ShipSpeeds!$A$7:$I$378,6,FALSE)</f>
        <v>4.6082999999999998</v>
      </c>
      <c r="I16" s="19">
        <f>VLOOKUP($B16,ShipSpeeds!$A$7:$I$378,7,FALSE)</f>
        <v>3.7664</v>
      </c>
      <c r="J16" s="19">
        <f>VLOOKUP($B16,ShipSpeeds!$A$7:$I$378,8,FALSE)</f>
        <v>2.3730000000000002</v>
      </c>
      <c r="K16" s="19">
        <f>VLOOKUP($B16,ShipSpeeds!$A$7:$I$378,9,FALSE)</f>
        <v>1.9636000000000002</v>
      </c>
      <c r="L16" s="58">
        <f>VLOOKUP($B16,ShipSpeeds!$A$7:$I$378,2,FALSE)</f>
        <v>3.3231000000000002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32334</v>
      </c>
      <c r="C17" s="40">
        <f t="shared" si="1"/>
        <v>0</v>
      </c>
      <c r="D17" s="19">
        <f>VLOOKUP($B17,ShipSpeeds!$A$7:$I$378,2,FALSE)</f>
        <v>3.3231000000000002</v>
      </c>
      <c r="E17" s="19">
        <f>VLOOKUP($B17,ShipSpeeds!$A$7:$I$378,3,FALSE)</f>
        <v>4.3555999999999999</v>
      </c>
      <c r="F17" s="19">
        <f>VLOOKUP($B17,ShipSpeeds!$A$7:$I$378,4,FALSE)</f>
        <v>4.6384000000000007</v>
      </c>
      <c r="G17" s="19">
        <f>VLOOKUP($B17,ShipSpeeds!$A$7:$I$378,5,FALSE)</f>
        <v>4.5937999999999999</v>
      </c>
      <c r="H17" s="19">
        <f>VLOOKUP($B17,ShipSpeeds!$A$7:$I$378,6,FALSE)</f>
        <v>4.6082999999999998</v>
      </c>
      <c r="I17" s="19">
        <f>VLOOKUP($B17,ShipSpeeds!$A$7:$I$378,7,FALSE)</f>
        <v>3.7664</v>
      </c>
      <c r="J17" s="19">
        <f>VLOOKUP($B17,ShipSpeeds!$A$7:$I$378,8,FALSE)</f>
        <v>2.3730000000000002</v>
      </c>
      <c r="K17" s="19">
        <f>VLOOKUP($B17,ShipSpeeds!$A$7:$I$378,9,FALSE)</f>
        <v>1.9636000000000002</v>
      </c>
      <c r="L17" s="58">
        <f>VLOOKUP($B17,ShipSpeeds!$A$7:$I$378,2,FALSE)</f>
        <v>3.3231000000000002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32334</v>
      </c>
      <c r="C18" s="40">
        <f t="shared" si="1"/>
        <v>0</v>
      </c>
      <c r="D18" s="19">
        <f>VLOOKUP($B18,ShipSpeeds!$A$7:$I$378,2,FALSE)</f>
        <v>3.3231000000000002</v>
      </c>
      <c r="E18" s="19">
        <f>VLOOKUP($B18,ShipSpeeds!$A$7:$I$378,3,FALSE)</f>
        <v>4.3555999999999999</v>
      </c>
      <c r="F18" s="19">
        <f>VLOOKUP($B18,ShipSpeeds!$A$7:$I$378,4,FALSE)</f>
        <v>4.6384000000000007</v>
      </c>
      <c r="G18" s="19">
        <f>VLOOKUP($B18,ShipSpeeds!$A$7:$I$378,5,FALSE)</f>
        <v>4.5937999999999999</v>
      </c>
      <c r="H18" s="19">
        <f>VLOOKUP($B18,ShipSpeeds!$A$7:$I$378,6,FALSE)</f>
        <v>4.6082999999999998</v>
      </c>
      <c r="I18" s="19">
        <f>VLOOKUP($B18,ShipSpeeds!$A$7:$I$378,7,FALSE)</f>
        <v>3.7664</v>
      </c>
      <c r="J18" s="19">
        <f>VLOOKUP($B18,ShipSpeeds!$A$7:$I$378,8,FALSE)</f>
        <v>2.3730000000000002</v>
      </c>
      <c r="K18" s="19">
        <f>VLOOKUP($B18,ShipSpeeds!$A$7:$I$378,9,FALSE)</f>
        <v>1.9636000000000002</v>
      </c>
      <c r="L18" s="58">
        <f>VLOOKUP($B18,ShipSpeeds!$A$7:$I$378,2,FALSE)</f>
        <v>3.3231000000000002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32334</v>
      </c>
      <c r="C19" s="40">
        <f t="shared" si="1"/>
        <v>0</v>
      </c>
      <c r="D19" s="19">
        <f>VLOOKUP($B19,ShipSpeeds!$A$7:$I$378,2,FALSE)</f>
        <v>3.3231000000000002</v>
      </c>
      <c r="E19" s="19">
        <f>VLOOKUP($B19,ShipSpeeds!$A$7:$I$378,3,FALSE)</f>
        <v>4.3555999999999999</v>
      </c>
      <c r="F19" s="19">
        <f>VLOOKUP($B19,ShipSpeeds!$A$7:$I$378,4,FALSE)</f>
        <v>4.6384000000000007</v>
      </c>
      <c r="G19" s="19">
        <f>VLOOKUP($B19,ShipSpeeds!$A$7:$I$378,5,FALSE)</f>
        <v>4.5937999999999999</v>
      </c>
      <c r="H19" s="19">
        <f>VLOOKUP($B19,ShipSpeeds!$A$7:$I$378,6,FALSE)</f>
        <v>4.6082999999999998</v>
      </c>
      <c r="I19" s="19">
        <f>VLOOKUP($B19,ShipSpeeds!$A$7:$I$378,7,FALSE)</f>
        <v>3.7664</v>
      </c>
      <c r="J19" s="19">
        <f>VLOOKUP($B19,ShipSpeeds!$A$7:$I$378,8,FALSE)</f>
        <v>2.3730000000000002</v>
      </c>
      <c r="K19" s="19">
        <f>VLOOKUP($B19,ShipSpeeds!$A$7:$I$378,9,FALSE)</f>
        <v>1.9636000000000002</v>
      </c>
      <c r="L19" s="58">
        <f>VLOOKUP($B19,ShipSpeeds!$A$7:$I$378,2,FALSE)</f>
        <v>3.3231000000000002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32334</v>
      </c>
      <c r="C20" s="40">
        <f t="shared" si="1"/>
        <v>0</v>
      </c>
      <c r="D20" s="19">
        <f>VLOOKUP($B20,ShipSpeeds!$A$7:$I$378,2,FALSE)</f>
        <v>3.3231000000000002</v>
      </c>
      <c r="E20" s="19">
        <f>VLOOKUP($B20,ShipSpeeds!$A$7:$I$378,3,FALSE)</f>
        <v>4.3555999999999999</v>
      </c>
      <c r="F20" s="19">
        <f>VLOOKUP($B20,ShipSpeeds!$A$7:$I$378,4,FALSE)</f>
        <v>4.6384000000000007</v>
      </c>
      <c r="G20" s="19">
        <f>VLOOKUP($B20,ShipSpeeds!$A$7:$I$378,5,FALSE)</f>
        <v>4.5937999999999999</v>
      </c>
      <c r="H20" s="19">
        <f>VLOOKUP($B20,ShipSpeeds!$A$7:$I$378,6,FALSE)</f>
        <v>4.6082999999999998</v>
      </c>
      <c r="I20" s="19">
        <f>VLOOKUP($B20,ShipSpeeds!$A$7:$I$378,7,FALSE)</f>
        <v>3.7664</v>
      </c>
      <c r="J20" s="19">
        <f>VLOOKUP($B20,ShipSpeeds!$A$7:$I$378,8,FALSE)</f>
        <v>2.3730000000000002</v>
      </c>
      <c r="K20" s="19">
        <f>VLOOKUP($B20,ShipSpeeds!$A$7:$I$378,9,FALSE)</f>
        <v>1.9636000000000002</v>
      </c>
      <c r="L20" s="58">
        <f>VLOOKUP($B20,ShipSpeeds!$A$7:$I$378,2,FALSE)</f>
        <v>3.3231000000000002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32334</v>
      </c>
      <c r="C21" s="40">
        <f t="shared" si="1"/>
        <v>0</v>
      </c>
      <c r="D21" s="19">
        <f>VLOOKUP($B21,ShipSpeeds!$A$7:$I$378,2,FALSE)</f>
        <v>3.3231000000000002</v>
      </c>
      <c r="E21" s="19">
        <f>VLOOKUP($B21,ShipSpeeds!$A$7:$I$378,3,FALSE)</f>
        <v>4.3555999999999999</v>
      </c>
      <c r="F21" s="19">
        <f>VLOOKUP($B21,ShipSpeeds!$A$7:$I$378,4,FALSE)</f>
        <v>4.6384000000000007</v>
      </c>
      <c r="G21" s="19">
        <f>VLOOKUP($B21,ShipSpeeds!$A$7:$I$378,5,FALSE)</f>
        <v>4.5937999999999999</v>
      </c>
      <c r="H21" s="19">
        <f>VLOOKUP($B21,ShipSpeeds!$A$7:$I$378,6,FALSE)</f>
        <v>4.6082999999999998</v>
      </c>
      <c r="I21" s="19">
        <f>VLOOKUP($B21,ShipSpeeds!$A$7:$I$378,7,FALSE)</f>
        <v>3.7664</v>
      </c>
      <c r="J21" s="19">
        <f>VLOOKUP($B21,ShipSpeeds!$A$7:$I$378,8,FALSE)</f>
        <v>2.3730000000000002</v>
      </c>
      <c r="K21" s="19">
        <f>VLOOKUP($B21,ShipSpeeds!$A$7:$I$378,9,FALSE)</f>
        <v>1.9636000000000002</v>
      </c>
      <c r="L21" s="58">
        <f>VLOOKUP($B21,ShipSpeeds!$A$7:$I$378,2,FALSE)</f>
        <v>3.3231000000000002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32334</v>
      </c>
      <c r="C22" s="40">
        <f t="shared" si="1"/>
        <v>0</v>
      </c>
      <c r="D22" s="19">
        <f>VLOOKUP($B22,ShipSpeeds!$A$7:$I$378,2,FALSE)</f>
        <v>3.3231000000000002</v>
      </c>
      <c r="E22" s="19">
        <f>VLOOKUP($B22,ShipSpeeds!$A$7:$I$378,3,FALSE)</f>
        <v>4.3555999999999999</v>
      </c>
      <c r="F22" s="19">
        <f>VLOOKUP($B22,ShipSpeeds!$A$7:$I$378,4,FALSE)</f>
        <v>4.6384000000000007</v>
      </c>
      <c r="G22" s="19">
        <f>VLOOKUP($B22,ShipSpeeds!$A$7:$I$378,5,FALSE)</f>
        <v>4.5937999999999999</v>
      </c>
      <c r="H22" s="19">
        <f>VLOOKUP($B22,ShipSpeeds!$A$7:$I$378,6,FALSE)</f>
        <v>4.6082999999999998</v>
      </c>
      <c r="I22" s="19">
        <f>VLOOKUP($B22,ShipSpeeds!$A$7:$I$378,7,FALSE)</f>
        <v>3.7664</v>
      </c>
      <c r="J22" s="19">
        <f>VLOOKUP($B22,ShipSpeeds!$A$7:$I$378,8,FALSE)</f>
        <v>2.3730000000000002</v>
      </c>
      <c r="K22" s="19">
        <f>VLOOKUP($B22,ShipSpeeds!$A$7:$I$378,9,FALSE)</f>
        <v>1.9636000000000002</v>
      </c>
      <c r="L22" s="58">
        <f>VLOOKUP($B22,ShipSpeeds!$A$7:$I$378,2,FALSE)</f>
        <v>3.3231000000000002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32334</v>
      </c>
      <c r="C23" s="40">
        <f t="shared" si="1"/>
        <v>0</v>
      </c>
      <c r="D23" s="19">
        <f>VLOOKUP($B23,ShipSpeeds!$A$7:$I$378,2,FALSE)</f>
        <v>3.3231000000000002</v>
      </c>
      <c r="E23" s="19">
        <f>VLOOKUP($B23,ShipSpeeds!$A$7:$I$378,3,FALSE)</f>
        <v>4.3555999999999999</v>
      </c>
      <c r="F23" s="19">
        <f>VLOOKUP($B23,ShipSpeeds!$A$7:$I$378,4,FALSE)</f>
        <v>4.6384000000000007</v>
      </c>
      <c r="G23" s="19">
        <f>VLOOKUP($B23,ShipSpeeds!$A$7:$I$378,5,FALSE)</f>
        <v>4.5937999999999999</v>
      </c>
      <c r="H23" s="19">
        <f>VLOOKUP($B23,ShipSpeeds!$A$7:$I$378,6,FALSE)</f>
        <v>4.6082999999999998</v>
      </c>
      <c r="I23" s="19">
        <f>VLOOKUP($B23,ShipSpeeds!$A$7:$I$378,7,FALSE)</f>
        <v>3.7664</v>
      </c>
      <c r="J23" s="19">
        <f>VLOOKUP($B23,ShipSpeeds!$A$7:$I$378,8,FALSE)</f>
        <v>2.3730000000000002</v>
      </c>
      <c r="K23" s="19">
        <f>VLOOKUP($B23,ShipSpeeds!$A$7:$I$378,9,FALSE)</f>
        <v>1.9636000000000002</v>
      </c>
      <c r="L23" s="58">
        <f>VLOOKUP($B23,ShipSpeeds!$A$7:$I$378,2,FALSE)</f>
        <v>3.3231000000000002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32334</v>
      </c>
      <c r="C24" s="40">
        <f t="shared" si="1"/>
        <v>0</v>
      </c>
      <c r="D24" s="19">
        <f>VLOOKUP($B24,ShipSpeeds!$A$7:$I$378,2,FALSE)</f>
        <v>3.3231000000000002</v>
      </c>
      <c r="E24" s="19">
        <f>VLOOKUP($B24,ShipSpeeds!$A$7:$I$378,3,FALSE)</f>
        <v>4.3555999999999999</v>
      </c>
      <c r="F24" s="19">
        <f>VLOOKUP($B24,ShipSpeeds!$A$7:$I$378,4,FALSE)</f>
        <v>4.6384000000000007</v>
      </c>
      <c r="G24" s="19">
        <f>VLOOKUP($B24,ShipSpeeds!$A$7:$I$378,5,FALSE)</f>
        <v>4.5937999999999999</v>
      </c>
      <c r="H24" s="19">
        <f>VLOOKUP($B24,ShipSpeeds!$A$7:$I$378,6,FALSE)</f>
        <v>4.6082999999999998</v>
      </c>
      <c r="I24" s="19">
        <f>VLOOKUP($B24,ShipSpeeds!$A$7:$I$378,7,FALSE)</f>
        <v>3.7664</v>
      </c>
      <c r="J24" s="19">
        <f>VLOOKUP($B24,ShipSpeeds!$A$7:$I$378,8,FALSE)</f>
        <v>2.3730000000000002</v>
      </c>
      <c r="K24" s="19">
        <f>VLOOKUP($B24,ShipSpeeds!$A$7:$I$378,9,FALSE)</f>
        <v>1.9636000000000002</v>
      </c>
      <c r="L24" s="58">
        <f>VLOOKUP($B24,ShipSpeeds!$A$7:$I$378,2,FALSE)</f>
        <v>3.3231000000000002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32334</v>
      </c>
      <c r="C25" s="40">
        <f t="shared" si="1"/>
        <v>0</v>
      </c>
      <c r="D25" s="19">
        <f>VLOOKUP($B25,ShipSpeeds!$A$7:$I$378,2,FALSE)</f>
        <v>3.3231000000000002</v>
      </c>
      <c r="E25" s="19">
        <f>VLOOKUP($B25,ShipSpeeds!$A$7:$I$378,3,FALSE)</f>
        <v>4.3555999999999999</v>
      </c>
      <c r="F25" s="19">
        <f>VLOOKUP($B25,ShipSpeeds!$A$7:$I$378,4,FALSE)</f>
        <v>4.6384000000000007</v>
      </c>
      <c r="G25" s="19">
        <f>VLOOKUP($B25,ShipSpeeds!$A$7:$I$378,5,FALSE)</f>
        <v>4.5937999999999999</v>
      </c>
      <c r="H25" s="19">
        <f>VLOOKUP($B25,ShipSpeeds!$A$7:$I$378,6,FALSE)</f>
        <v>4.6082999999999998</v>
      </c>
      <c r="I25" s="19">
        <f>VLOOKUP($B25,ShipSpeeds!$A$7:$I$378,7,FALSE)</f>
        <v>3.7664</v>
      </c>
      <c r="J25" s="19">
        <f>VLOOKUP($B25,ShipSpeeds!$A$7:$I$378,8,FALSE)</f>
        <v>2.3730000000000002</v>
      </c>
      <c r="K25" s="19">
        <f>VLOOKUP($B25,ShipSpeeds!$A$7:$I$378,9,FALSE)</f>
        <v>1.9636000000000002</v>
      </c>
      <c r="L25" s="58">
        <f>VLOOKUP($B25,ShipSpeeds!$A$7:$I$378,2,FALSE)</f>
        <v>3.3231000000000002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32334</v>
      </c>
      <c r="C26" s="40">
        <f t="shared" si="1"/>
        <v>0</v>
      </c>
      <c r="D26" s="19">
        <f>VLOOKUP($B26,ShipSpeeds!$A$7:$I$378,2,FALSE)</f>
        <v>3.3231000000000002</v>
      </c>
      <c r="E26" s="19">
        <f>VLOOKUP($B26,ShipSpeeds!$A$7:$I$378,3,FALSE)</f>
        <v>4.3555999999999999</v>
      </c>
      <c r="F26" s="19">
        <f>VLOOKUP($B26,ShipSpeeds!$A$7:$I$378,4,FALSE)</f>
        <v>4.6384000000000007</v>
      </c>
      <c r="G26" s="19">
        <f>VLOOKUP($B26,ShipSpeeds!$A$7:$I$378,5,FALSE)</f>
        <v>4.5937999999999999</v>
      </c>
      <c r="H26" s="19">
        <f>VLOOKUP($B26,ShipSpeeds!$A$7:$I$378,6,FALSE)</f>
        <v>4.6082999999999998</v>
      </c>
      <c r="I26" s="19">
        <f>VLOOKUP($B26,ShipSpeeds!$A$7:$I$378,7,FALSE)</f>
        <v>3.7664</v>
      </c>
      <c r="J26" s="19">
        <f>VLOOKUP($B26,ShipSpeeds!$A$7:$I$378,8,FALSE)</f>
        <v>2.3730000000000002</v>
      </c>
      <c r="K26" s="19">
        <f>VLOOKUP($B26,ShipSpeeds!$A$7:$I$378,9,FALSE)</f>
        <v>1.9636000000000002</v>
      </c>
      <c r="L26" s="58">
        <f>VLOOKUP($B26,ShipSpeeds!$A$7:$I$378,2,FALSE)</f>
        <v>3.3231000000000002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32334</v>
      </c>
      <c r="C27" s="40">
        <f t="shared" si="1"/>
        <v>0</v>
      </c>
      <c r="D27" s="19">
        <f>VLOOKUP($B27,ShipSpeeds!$A$7:$I$378,2,FALSE)</f>
        <v>3.3231000000000002</v>
      </c>
      <c r="E27" s="19">
        <f>VLOOKUP($B27,ShipSpeeds!$A$7:$I$378,3,FALSE)</f>
        <v>4.3555999999999999</v>
      </c>
      <c r="F27" s="19">
        <f>VLOOKUP($B27,ShipSpeeds!$A$7:$I$378,4,FALSE)</f>
        <v>4.6384000000000007</v>
      </c>
      <c r="G27" s="19">
        <f>VLOOKUP($B27,ShipSpeeds!$A$7:$I$378,5,FALSE)</f>
        <v>4.5937999999999999</v>
      </c>
      <c r="H27" s="19">
        <f>VLOOKUP($B27,ShipSpeeds!$A$7:$I$378,6,FALSE)</f>
        <v>4.6082999999999998</v>
      </c>
      <c r="I27" s="19">
        <f>VLOOKUP($B27,ShipSpeeds!$A$7:$I$378,7,FALSE)</f>
        <v>3.7664</v>
      </c>
      <c r="J27" s="19">
        <f>VLOOKUP($B27,ShipSpeeds!$A$7:$I$378,8,FALSE)</f>
        <v>2.3730000000000002</v>
      </c>
      <c r="K27" s="19">
        <f>VLOOKUP($B27,ShipSpeeds!$A$7:$I$378,9,FALSE)</f>
        <v>1.9636000000000002</v>
      </c>
      <c r="L27" s="58">
        <f>VLOOKUP($B27,ShipSpeeds!$A$7:$I$378,2,FALSE)</f>
        <v>3.3231000000000002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32334</v>
      </c>
      <c r="C28" s="40">
        <f t="shared" si="1"/>
        <v>0</v>
      </c>
      <c r="D28" s="19">
        <f>VLOOKUP($B28,ShipSpeeds!$A$7:$I$378,2,FALSE)</f>
        <v>3.3231000000000002</v>
      </c>
      <c r="E28" s="19">
        <f>VLOOKUP($B28,ShipSpeeds!$A$7:$I$378,3,FALSE)</f>
        <v>4.3555999999999999</v>
      </c>
      <c r="F28" s="19">
        <f>VLOOKUP($B28,ShipSpeeds!$A$7:$I$378,4,FALSE)</f>
        <v>4.6384000000000007</v>
      </c>
      <c r="G28" s="19">
        <f>VLOOKUP($B28,ShipSpeeds!$A$7:$I$378,5,FALSE)</f>
        <v>4.5937999999999999</v>
      </c>
      <c r="H28" s="19">
        <f>VLOOKUP($B28,ShipSpeeds!$A$7:$I$378,6,FALSE)</f>
        <v>4.6082999999999998</v>
      </c>
      <c r="I28" s="19">
        <f>VLOOKUP($B28,ShipSpeeds!$A$7:$I$378,7,FALSE)</f>
        <v>3.7664</v>
      </c>
      <c r="J28" s="19">
        <f>VLOOKUP($B28,ShipSpeeds!$A$7:$I$378,8,FALSE)</f>
        <v>2.3730000000000002</v>
      </c>
      <c r="K28" s="19">
        <f>VLOOKUP($B28,ShipSpeeds!$A$7:$I$378,9,FALSE)</f>
        <v>1.9636000000000002</v>
      </c>
      <c r="L28" s="58">
        <f>VLOOKUP($B28,ShipSpeeds!$A$7:$I$378,2,FALSE)</f>
        <v>3.3231000000000002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32334</v>
      </c>
      <c r="C29" s="40">
        <f t="shared" si="1"/>
        <v>0</v>
      </c>
      <c r="D29" s="19">
        <f>VLOOKUP($B29,ShipSpeeds!$A$7:$I$378,2,FALSE)</f>
        <v>3.3231000000000002</v>
      </c>
      <c r="E29" s="19">
        <f>VLOOKUP($B29,ShipSpeeds!$A$7:$I$378,3,FALSE)</f>
        <v>4.3555999999999999</v>
      </c>
      <c r="F29" s="19">
        <f>VLOOKUP($B29,ShipSpeeds!$A$7:$I$378,4,FALSE)</f>
        <v>4.6384000000000007</v>
      </c>
      <c r="G29" s="19">
        <f>VLOOKUP($B29,ShipSpeeds!$A$7:$I$378,5,FALSE)</f>
        <v>4.5937999999999999</v>
      </c>
      <c r="H29" s="19">
        <f>VLOOKUP($B29,ShipSpeeds!$A$7:$I$378,6,FALSE)</f>
        <v>4.6082999999999998</v>
      </c>
      <c r="I29" s="19">
        <f>VLOOKUP($B29,ShipSpeeds!$A$7:$I$378,7,FALSE)</f>
        <v>3.7664</v>
      </c>
      <c r="J29" s="19">
        <f>VLOOKUP($B29,ShipSpeeds!$A$7:$I$378,8,FALSE)</f>
        <v>2.3730000000000002</v>
      </c>
      <c r="K29" s="19">
        <f>VLOOKUP($B29,ShipSpeeds!$A$7:$I$378,9,FALSE)</f>
        <v>1.9636000000000002</v>
      </c>
      <c r="L29" s="58">
        <f>VLOOKUP($B29,ShipSpeeds!$A$7:$I$378,2,FALSE)</f>
        <v>3.3231000000000002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32334</v>
      </c>
      <c r="C30" s="40">
        <f t="shared" si="1"/>
        <v>0</v>
      </c>
      <c r="D30" s="19">
        <f>VLOOKUP($B30,ShipSpeeds!$A$7:$I$378,2,FALSE)</f>
        <v>3.3231000000000002</v>
      </c>
      <c r="E30" s="19">
        <f>VLOOKUP($B30,ShipSpeeds!$A$7:$I$378,3,FALSE)</f>
        <v>4.3555999999999999</v>
      </c>
      <c r="F30" s="19">
        <f>VLOOKUP($B30,ShipSpeeds!$A$7:$I$378,4,FALSE)</f>
        <v>4.6384000000000007</v>
      </c>
      <c r="G30" s="19">
        <f>VLOOKUP($B30,ShipSpeeds!$A$7:$I$378,5,FALSE)</f>
        <v>4.5937999999999999</v>
      </c>
      <c r="H30" s="19">
        <f>VLOOKUP($B30,ShipSpeeds!$A$7:$I$378,6,FALSE)</f>
        <v>4.6082999999999998</v>
      </c>
      <c r="I30" s="19">
        <f>VLOOKUP($B30,ShipSpeeds!$A$7:$I$378,7,FALSE)</f>
        <v>3.7664</v>
      </c>
      <c r="J30" s="19">
        <f>VLOOKUP($B30,ShipSpeeds!$A$7:$I$378,8,FALSE)</f>
        <v>2.3730000000000002</v>
      </c>
      <c r="K30" s="19">
        <f>VLOOKUP($B30,ShipSpeeds!$A$7:$I$378,9,FALSE)</f>
        <v>1.9636000000000002</v>
      </c>
      <c r="L30" s="58">
        <f>VLOOKUP($B30,ShipSpeeds!$A$7:$I$378,2,FALSE)</f>
        <v>3.3231000000000002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32334</v>
      </c>
      <c r="C31" s="40">
        <f t="shared" si="1"/>
        <v>0</v>
      </c>
      <c r="D31" s="19">
        <f>VLOOKUP($B31,ShipSpeeds!$A$7:$I$378,2,FALSE)</f>
        <v>3.3231000000000002</v>
      </c>
      <c r="E31" s="19">
        <f>VLOOKUP($B31,ShipSpeeds!$A$7:$I$378,3,FALSE)</f>
        <v>4.3555999999999999</v>
      </c>
      <c r="F31" s="19">
        <f>VLOOKUP($B31,ShipSpeeds!$A$7:$I$378,4,FALSE)</f>
        <v>4.6384000000000007</v>
      </c>
      <c r="G31" s="19">
        <f>VLOOKUP($B31,ShipSpeeds!$A$7:$I$378,5,FALSE)</f>
        <v>4.5937999999999999</v>
      </c>
      <c r="H31" s="19">
        <f>VLOOKUP($B31,ShipSpeeds!$A$7:$I$378,6,FALSE)</f>
        <v>4.6082999999999998</v>
      </c>
      <c r="I31" s="19">
        <f>VLOOKUP($B31,ShipSpeeds!$A$7:$I$378,7,FALSE)</f>
        <v>3.7664</v>
      </c>
      <c r="J31" s="19">
        <f>VLOOKUP($B31,ShipSpeeds!$A$7:$I$378,8,FALSE)</f>
        <v>2.3730000000000002</v>
      </c>
      <c r="K31" s="19">
        <f>VLOOKUP($B31,ShipSpeeds!$A$7:$I$378,9,FALSE)</f>
        <v>1.9636000000000002</v>
      </c>
      <c r="L31" s="58">
        <f>VLOOKUP($B31,ShipSpeeds!$A$7:$I$378,2,FALSE)</f>
        <v>3.3231000000000002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32334</v>
      </c>
      <c r="C32" s="40">
        <f t="shared" si="1"/>
        <v>0</v>
      </c>
      <c r="D32" s="19">
        <f>VLOOKUP($B32,ShipSpeeds!$A$7:$I$378,2,FALSE)</f>
        <v>3.3231000000000002</v>
      </c>
      <c r="E32" s="19">
        <f>VLOOKUP($B32,ShipSpeeds!$A$7:$I$378,3,FALSE)</f>
        <v>4.3555999999999999</v>
      </c>
      <c r="F32" s="19">
        <f>VLOOKUP($B32,ShipSpeeds!$A$7:$I$378,4,FALSE)</f>
        <v>4.6384000000000007</v>
      </c>
      <c r="G32" s="19">
        <f>VLOOKUP($B32,ShipSpeeds!$A$7:$I$378,5,FALSE)</f>
        <v>4.5937999999999999</v>
      </c>
      <c r="H32" s="19">
        <f>VLOOKUP($B32,ShipSpeeds!$A$7:$I$378,6,FALSE)</f>
        <v>4.6082999999999998</v>
      </c>
      <c r="I32" s="19">
        <f>VLOOKUP($B32,ShipSpeeds!$A$7:$I$378,7,FALSE)</f>
        <v>3.7664</v>
      </c>
      <c r="J32" s="19">
        <f>VLOOKUP($B32,ShipSpeeds!$A$7:$I$378,8,FALSE)</f>
        <v>2.3730000000000002</v>
      </c>
      <c r="K32" s="19">
        <f>VLOOKUP($B32,ShipSpeeds!$A$7:$I$378,9,FALSE)</f>
        <v>1.9636000000000002</v>
      </c>
      <c r="L32" s="58">
        <f>VLOOKUP($B32,ShipSpeeds!$A$7:$I$378,2,FALSE)</f>
        <v>3.3231000000000002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32334</v>
      </c>
      <c r="C33" s="40">
        <f t="shared" si="1"/>
        <v>0</v>
      </c>
      <c r="D33" s="19">
        <f>VLOOKUP($B33,ShipSpeeds!$A$7:$I$378,2,FALSE)</f>
        <v>3.3231000000000002</v>
      </c>
      <c r="E33" s="19">
        <f>VLOOKUP($B33,ShipSpeeds!$A$7:$I$378,3,FALSE)</f>
        <v>4.3555999999999999</v>
      </c>
      <c r="F33" s="19">
        <f>VLOOKUP($B33,ShipSpeeds!$A$7:$I$378,4,FALSE)</f>
        <v>4.6384000000000007</v>
      </c>
      <c r="G33" s="19">
        <f>VLOOKUP($B33,ShipSpeeds!$A$7:$I$378,5,FALSE)</f>
        <v>4.5937999999999999</v>
      </c>
      <c r="H33" s="19">
        <f>VLOOKUP($B33,ShipSpeeds!$A$7:$I$378,6,FALSE)</f>
        <v>4.6082999999999998</v>
      </c>
      <c r="I33" s="19">
        <f>VLOOKUP($B33,ShipSpeeds!$A$7:$I$378,7,FALSE)</f>
        <v>3.7664</v>
      </c>
      <c r="J33" s="19">
        <f>VLOOKUP($B33,ShipSpeeds!$A$7:$I$378,8,FALSE)</f>
        <v>2.3730000000000002</v>
      </c>
      <c r="K33" s="19">
        <f>VLOOKUP($B33,ShipSpeeds!$A$7:$I$378,9,FALSE)</f>
        <v>1.9636000000000002</v>
      </c>
      <c r="L33" s="58">
        <f>VLOOKUP($B33,ShipSpeeds!$A$7:$I$378,2,FALSE)</f>
        <v>3.3231000000000002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32334</v>
      </c>
      <c r="C34" s="40">
        <f t="shared" si="1"/>
        <v>0</v>
      </c>
      <c r="D34" s="19">
        <f>VLOOKUP($B34,ShipSpeeds!$A$7:$I$378,2,FALSE)</f>
        <v>3.3231000000000002</v>
      </c>
      <c r="E34" s="19">
        <f>VLOOKUP($B34,ShipSpeeds!$A$7:$I$378,3,FALSE)</f>
        <v>4.3555999999999999</v>
      </c>
      <c r="F34" s="19">
        <f>VLOOKUP($B34,ShipSpeeds!$A$7:$I$378,4,FALSE)</f>
        <v>4.6384000000000007</v>
      </c>
      <c r="G34" s="19">
        <f>VLOOKUP($B34,ShipSpeeds!$A$7:$I$378,5,FALSE)</f>
        <v>4.5937999999999999</v>
      </c>
      <c r="H34" s="19">
        <f>VLOOKUP($B34,ShipSpeeds!$A$7:$I$378,6,FALSE)</f>
        <v>4.6082999999999998</v>
      </c>
      <c r="I34" s="19">
        <f>VLOOKUP($B34,ShipSpeeds!$A$7:$I$378,7,FALSE)</f>
        <v>3.7664</v>
      </c>
      <c r="J34" s="19">
        <f>VLOOKUP($B34,ShipSpeeds!$A$7:$I$378,8,FALSE)</f>
        <v>2.3730000000000002</v>
      </c>
      <c r="K34" s="19">
        <f>VLOOKUP($B34,ShipSpeeds!$A$7:$I$378,9,FALSE)</f>
        <v>1.9636000000000002</v>
      </c>
      <c r="L34" s="58">
        <f>VLOOKUP($B34,ShipSpeeds!$A$7:$I$378,2,FALSE)</f>
        <v>3.3231000000000002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32334</v>
      </c>
      <c r="C35" s="40">
        <f t="shared" si="1"/>
        <v>0</v>
      </c>
      <c r="D35" s="19">
        <f>VLOOKUP($B35,ShipSpeeds!$A$7:$I$378,2,FALSE)</f>
        <v>3.3231000000000002</v>
      </c>
      <c r="E35" s="19">
        <f>VLOOKUP($B35,ShipSpeeds!$A$7:$I$378,3,FALSE)</f>
        <v>4.3555999999999999</v>
      </c>
      <c r="F35" s="19">
        <f>VLOOKUP($B35,ShipSpeeds!$A$7:$I$378,4,FALSE)</f>
        <v>4.6384000000000007</v>
      </c>
      <c r="G35" s="19">
        <f>VLOOKUP($B35,ShipSpeeds!$A$7:$I$378,5,FALSE)</f>
        <v>4.5937999999999999</v>
      </c>
      <c r="H35" s="19">
        <f>VLOOKUP($B35,ShipSpeeds!$A$7:$I$378,6,FALSE)</f>
        <v>4.6082999999999998</v>
      </c>
      <c r="I35" s="19">
        <f>VLOOKUP($B35,ShipSpeeds!$A$7:$I$378,7,FALSE)</f>
        <v>3.7664</v>
      </c>
      <c r="J35" s="19">
        <f>VLOOKUP($B35,ShipSpeeds!$A$7:$I$378,8,FALSE)</f>
        <v>2.3730000000000002</v>
      </c>
      <c r="K35" s="19">
        <f>VLOOKUP($B35,ShipSpeeds!$A$7:$I$378,9,FALSE)</f>
        <v>1.9636000000000002</v>
      </c>
      <c r="L35" s="58">
        <f>VLOOKUP($B35,ShipSpeeds!$A$7:$I$378,2,FALSE)</f>
        <v>3.3231000000000002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32334</v>
      </c>
      <c r="C36" s="40">
        <f t="shared" si="1"/>
        <v>0</v>
      </c>
      <c r="D36" s="19">
        <f>VLOOKUP($B36,ShipSpeeds!$A$7:$I$378,2,FALSE)</f>
        <v>3.3231000000000002</v>
      </c>
      <c r="E36" s="19">
        <f>VLOOKUP($B36,ShipSpeeds!$A$7:$I$378,3,FALSE)</f>
        <v>4.3555999999999999</v>
      </c>
      <c r="F36" s="19">
        <f>VLOOKUP($B36,ShipSpeeds!$A$7:$I$378,4,FALSE)</f>
        <v>4.6384000000000007</v>
      </c>
      <c r="G36" s="19">
        <f>VLOOKUP($B36,ShipSpeeds!$A$7:$I$378,5,FALSE)</f>
        <v>4.5937999999999999</v>
      </c>
      <c r="H36" s="19">
        <f>VLOOKUP($B36,ShipSpeeds!$A$7:$I$378,6,FALSE)</f>
        <v>4.6082999999999998</v>
      </c>
      <c r="I36" s="19">
        <f>VLOOKUP($B36,ShipSpeeds!$A$7:$I$378,7,FALSE)</f>
        <v>3.7664</v>
      </c>
      <c r="J36" s="19">
        <f>VLOOKUP($B36,ShipSpeeds!$A$7:$I$378,8,FALSE)</f>
        <v>2.3730000000000002</v>
      </c>
      <c r="K36" s="19">
        <f>VLOOKUP($B36,ShipSpeeds!$A$7:$I$378,9,FALSE)</f>
        <v>1.9636000000000002</v>
      </c>
      <c r="L36" s="58">
        <f>VLOOKUP($B36,ShipSpeeds!$A$7:$I$378,2,FALSE)</f>
        <v>3.3231000000000002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32334</v>
      </c>
      <c r="C37" s="40">
        <f t="shared" si="1"/>
        <v>0</v>
      </c>
      <c r="D37" s="19">
        <f>VLOOKUP($B37,ShipSpeeds!$A$7:$I$378,2,FALSE)</f>
        <v>3.3231000000000002</v>
      </c>
      <c r="E37" s="19">
        <f>VLOOKUP($B37,ShipSpeeds!$A$7:$I$378,3,FALSE)</f>
        <v>4.3555999999999999</v>
      </c>
      <c r="F37" s="19">
        <f>VLOOKUP($B37,ShipSpeeds!$A$7:$I$378,4,FALSE)</f>
        <v>4.6384000000000007</v>
      </c>
      <c r="G37" s="19">
        <f>VLOOKUP($B37,ShipSpeeds!$A$7:$I$378,5,FALSE)</f>
        <v>4.5937999999999999</v>
      </c>
      <c r="H37" s="19">
        <f>VLOOKUP($B37,ShipSpeeds!$A$7:$I$378,6,FALSE)</f>
        <v>4.6082999999999998</v>
      </c>
      <c r="I37" s="19">
        <f>VLOOKUP($B37,ShipSpeeds!$A$7:$I$378,7,FALSE)</f>
        <v>3.7664</v>
      </c>
      <c r="J37" s="19">
        <f>VLOOKUP($B37,ShipSpeeds!$A$7:$I$378,8,FALSE)</f>
        <v>2.3730000000000002</v>
      </c>
      <c r="K37" s="19">
        <f>VLOOKUP($B37,ShipSpeeds!$A$7:$I$378,9,FALSE)</f>
        <v>1.9636000000000002</v>
      </c>
      <c r="L37" s="58">
        <f>VLOOKUP($B37,ShipSpeeds!$A$7:$I$378,2,FALSE)</f>
        <v>3.3231000000000002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32334</v>
      </c>
      <c r="C38" s="40">
        <f t="shared" si="1"/>
        <v>0</v>
      </c>
      <c r="D38" s="19">
        <f>VLOOKUP($B38,ShipSpeeds!$A$7:$I$378,2,FALSE)</f>
        <v>3.3231000000000002</v>
      </c>
      <c r="E38" s="19">
        <f>VLOOKUP($B38,ShipSpeeds!$A$7:$I$378,3,FALSE)</f>
        <v>4.3555999999999999</v>
      </c>
      <c r="F38" s="19">
        <f>VLOOKUP($B38,ShipSpeeds!$A$7:$I$378,4,FALSE)</f>
        <v>4.6384000000000007</v>
      </c>
      <c r="G38" s="19">
        <f>VLOOKUP($B38,ShipSpeeds!$A$7:$I$378,5,FALSE)</f>
        <v>4.5937999999999999</v>
      </c>
      <c r="H38" s="19">
        <f>VLOOKUP($B38,ShipSpeeds!$A$7:$I$378,6,FALSE)</f>
        <v>4.6082999999999998</v>
      </c>
      <c r="I38" s="19">
        <f>VLOOKUP($B38,ShipSpeeds!$A$7:$I$378,7,FALSE)</f>
        <v>3.7664</v>
      </c>
      <c r="J38" s="19">
        <f>VLOOKUP($B38,ShipSpeeds!$A$7:$I$378,8,FALSE)</f>
        <v>2.3730000000000002</v>
      </c>
      <c r="K38" s="19">
        <f>VLOOKUP($B38,ShipSpeeds!$A$7:$I$378,9,FALSE)</f>
        <v>1.9636000000000002</v>
      </c>
      <c r="L38" s="58">
        <f>VLOOKUP($B38,ShipSpeeds!$A$7:$I$378,2,FALSE)</f>
        <v>3.3231000000000002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32334</v>
      </c>
      <c r="C39" s="40">
        <f t="shared" si="1"/>
        <v>0</v>
      </c>
      <c r="D39" s="19">
        <f>VLOOKUP($B39,ShipSpeeds!$A$7:$I$378,2,FALSE)</f>
        <v>3.3231000000000002</v>
      </c>
      <c r="E39" s="19">
        <f>VLOOKUP($B39,ShipSpeeds!$A$7:$I$378,3,FALSE)</f>
        <v>4.3555999999999999</v>
      </c>
      <c r="F39" s="19">
        <f>VLOOKUP($B39,ShipSpeeds!$A$7:$I$378,4,FALSE)</f>
        <v>4.6384000000000007</v>
      </c>
      <c r="G39" s="19">
        <f>VLOOKUP($B39,ShipSpeeds!$A$7:$I$378,5,FALSE)</f>
        <v>4.5937999999999999</v>
      </c>
      <c r="H39" s="19">
        <f>VLOOKUP($B39,ShipSpeeds!$A$7:$I$378,6,FALSE)</f>
        <v>4.6082999999999998</v>
      </c>
      <c r="I39" s="19">
        <f>VLOOKUP($B39,ShipSpeeds!$A$7:$I$378,7,FALSE)</f>
        <v>3.7664</v>
      </c>
      <c r="J39" s="19">
        <f>VLOOKUP($B39,ShipSpeeds!$A$7:$I$378,8,FALSE)</f>
        <v>2.3730000000000002</v>
      </c>
      <c r="K39" s="19">
        <f>VLOOKUP($B39,ShipSpeeds!$A$7:$I$378,9,FALSE)</f>
        <v>1.9636000000000002</v>
      </c>
      <c r="L39" s="58">
        <f>VLOOKUP($B39,ShipSpeeds!$A$7:$I$378,2,FALSE)</f>
        <v>3.3231000000000002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32334</v>
      </c>
      <c r="C40" s="40">
        <f t="shared" si="1"/>
        <v>0</v>
      </c>
      <c r="D40" s="19">
        <f>VLOOKUP($B40,ShipSpeeds!$A$7:$I$378,2,FALSE)</f>
        <v>3.3231000000000002</v>
      </c>
      <c r="E40" s="19">
        <f>VLOOKUP($B40,ShipSpeeds!$A$7:$I$378,3,FALSE)</f>
        <v>4.3555999999999999</v>
      </c>
      <c r="F40" s="19">
        <f>VLOOKUP($B40,ShipSpeeds!$A$7:$I$378,4,FALSE)</f>
        <v>4.6384000000000007</v>
      </c>
      <c r="G40" s="19">
        <f>VLOOKUP($B40,ShipSpeeds!$A$7:$I$378,5,FALSE)</f>
        <v>4.5937999999999999</v>
      </c>
      <c r="H40" s="19">
        <f>VLOOKUP($B40,ShipSpeeds!$A$7:$I$378,6,FALSE)</f>
        <v>4.6082999999999998</v>
      </c>
      <c r="I40" s="19">
        <f>VLOOKUP($B40,ShipSpeeds!$A$7:$I$378,7,FALSE)</f>
        <v>3.7664</v>
      </c>
      <c r="J40" s="19">
        <f>VLOOKUP($B40,ShipSpeeds!$A$7:$I$378,8,FALSE)</f>
        <v>2.3730000000000002</v>
      </c>
      <c r="K40" s="19">
        <f>VLOOKUP($B40,ShipSpeeds!$A$7:$I$378,9,FALSE)</f>
        <v>1.9636000000000002</v>
      </c>
      <c r="L40" s="58">
        <f>VLOOKUP($B40,ShipSpeeds!$A$7:$I$378,2,FALSE)</f>
        <v>3.3231000000000002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32334</v>
      </c>
      <c r="C41" s="40">
        <f t="shared" si="1"/>
        <v>0</v>
      </c>
      <c r="D41" s="19">
        <f>VLOOKUP($B41,ShipSpeeds!$A$7:$I$378,2,FALSE)</f>
        <v>3.3231000000000002</v>
      </c>
      <c r="E41" s="19">
        <f>VLOOKUP($B41,ShipSpeeds!$A$7:$I$378,3,FALSE)</f>
        <v>4.3555999999999999</v>
      </c>
      <c r="F41" s="19">
        <f>VLOOKUP($B41,ShipSpeeds!$A$7:$I$378,4,FALSE)</f>
        <v>4.6384000000000007</v>
      </c>
      <c r="G41" s="19">
        <f>VLOOKUP($B41,ShipSpeeds!$A$7:$I$378,5,FALSE)</f>
        <v>4.5937999999999999</v>
      </c>
      <c r="H41" s="19">
        <f>VLOOKUP($B41,ShipSpeeds!$A$7:$I$378,6,FALSE)</f>
        <v>4.6082999999999998</v>
      </c>
      <c r="I41" s="19">
        <f>VLOOKUP($B41,ShipSpeeds!$A$7:$I$378,7,FALSE)</f>
        <v>3.7664</v>
      </c>
      <c r="J41" s="19">
        <f>VLOOKUP($B41,ShipSpeeds!$A$7:$I$378,8,FALSE)</f>
        <v>2.3730000000000002</v>
      </c>
      <c r="K41" s="19">
        <f>VLOOKUP($B41,ShipSpeeds!$A$7:$I$378,9,FALSE)</f>
        <v>1.9636000000000002</v>
      </c>
      <c r="L41" s="58">
        <f>VLOOKUP($B41,ShipSpeeds!$A$7:$I$378,2,FALSE)</f>
        <v>3.3231000000000002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32334</v>
      </c>
      <c r="C42" s="40">
        <f t="shared" si="1"/>
        <v>0</v>
      </c>
      <c r="D42" s="19">
        <f>VLOOKUP($B42,ShipSpeeds!$A$7:$I$378,2,FALSE)</f>
        <v>3.3231000000000002</v>
      </c>
      <c r="E42" s="19">
        <f>VLOOKUP($B42,ShipSpeeds!$A$7:$I$378,3,FALSE)</f>
        <v>4.3555999999999999</v>
      </c>
      <c r="F42" s="19">
        <f>VLOOKUP($B42,ShipSpeeds!$A$7:$I$378,4,FALSE)</f>
        <v>4.6384000000000007</v>
      </c>
      <c r="G42" s="19">
        <f>VLOOKUP($B42,ShipSpeeds!$A$7:$I$378,5,FALSE)</f>
        <v>4.5937999999999999</v>
      </c>
      <c r="H42" s="19">
        <f>VLOOKUP($B42,ShipSpeeds!$A$7:$I$378,6,FALSE)</f>
        <v>4.6082999999999998</v>
      </c>
      <c r="I42" s="19">
        <f>VLOOKUP($B42,ShipSpeeds!$A$7:$I$378,7,FALSE)</f>
        <v>3.7664</v>
      </c>
      <c r="J42" s="19">
        <f>VLOOKUP($B42,ShipSpeeds!$A$7:$I$378,8,FALSE)</f>
        <v>2.3730000000000002</v>
      </c>
      <c r="K42" s="19">
        <f>VLOOKUP($B42,ShipSpeeds!$A$7:$I$378,9,FALSE)</f>
        <v>1.9636000000000002</v>
      </c>
      <c r="L42" s="58">
        <f>VLOOKUP($B42,ShipSpeeds!$A$7:$I$378,2,FALSE)</f>
        <v>3.3231000000000002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202.27058835299979</v>
      </c>
      <c r="B43" s="35">
        <f>Segment1!F69</f>
        <v>32334</v>
      </c>
      <c r="C43" s="40">
        <f t="shared" si="1"/>
        <v>4.1916420370135441</v>
      </c>
      <c r="D43" s="19">
        <f>VLOOKUP($B43,ShipSpeeds!$A$7:$I$378,2,FALSE)</f>
        <v>3.3231000000000002</v>
      </c>
      <c r="E43" s="19">
        <f>VLOOKUP($B43,ShipSpeeds!$A$7:$I$378,3,FALSE)</f>
        <v>4.3555999999999999</v>
      </c>
      <c r="F43" s="19">
        <f>VLOOKUP($B43,ShipSpeeds!$A$7:$I$378,4,FALSE)</f>
        <v>4.6384000000000007</v>
      </c>
      <c r="G43" s="19">
        <f>VLOOKUP($B43,ShipSpeeds!$A$7:$I$378,5,FALSE)</f>
        <v>4.5937999999999999</v>
      </c>
      <c r="H43" s="19">
        <f>VLOOKUP($B43,ShipSpeeds!$A$7:$I$378,6,FALSE)</f>
        <v>4.6082999999999998</v>
      </c>
      <c r="I43" s="19">
        <f>VLOOKUP($B43,ShipSpeeds!$A$7:$I$378,7,FALSE)</f>
        <v>3.7664</v>
      </c>
      <c r="J43" s="19">
        <f>VLOOKUP($B43,ShipSpeeds!$A$7:$I$378,8,FALSE)</f>
        <v>2.3730000000000002</v>
      </c>
      <c r="K43" s="19">
        <f>VLOOKUP($B43,ShipSpeeds!$A$7:$I$378,9,FALSE)</f>
        <v>1.9636000000000002</v>
      </c>
      <c r="L43" s="58">
        <f>VLOOKUP($B43,ShipSpeeds!$A$7:$I$378,2,FALSE)</f>
        <v>3.3231000000000002</v>
      </c>
      <c r="M43" s="19">
        <f t="shared" si="10"/>
        <v>0</v>
      </c>
      <c r="N43" s="19">
        <f>IF(AND($A43&gt;=E$2,$A43&lt;F$2),E43+($A43-E$2)*(F43-E43)/(F$2-E$2),0)</f>
        <v>0</v>
      </c>
      <c r="O43" s="19">
        <f t="shared" si="11"/>
        <v>0</v>
      </c>
      <c r="P43" s="19">
        <f t="shared" si="12"/>
        <v>0</v>
      </c>
      <c r="Q43" s="19">
        <f t="shared" si="13"/>
        <v>4.1916420370135441</v>
      </c>
      <c r="R43" s="19">
        <f t="shared" si="14"/>
        <v>0</v>
      </c>
      <c r="S43" s="19">
        <f>IF(AND($A43&gt;=J$2,$A43&lt;K$2),J43+($A43-J$2)*(K43-J43)/(K$2-J$2),0)</f>
        <v>0</v>
      </c>
      <c r="T43" s="58">
        <f t="shared" si="8"/>
        <v>0</v>
      </c>
    </row>
    <row r="44" spans="1:20" s="3" customFormat="1" x14ac:dyDescent="0.25">
      <c r="A44" s="24">
        <f>Segment1!D70</f>
        <v>202.27058835299979</v>
      </c>
      <c r="B44" s="35">
        <f>Segment1!F70</f>
        <v>32334</v>
      </c>
      <c r="C44" s="40">
        <f t="shared" si="1"/>
        <v>4.1916420370135441</v>
      </c>
      <c r="D44" s="19">
        <f>VLOOKUP($B44,ShipSpeeds!$A$7:$I$378,2,FALSE)</f>
        <v>3.3231000000000002</v>
      </c>
      <c r="E44" s="19">
        <f>VLOOKUP($B44,ShipSpeeds!$A$7:$I$378,3,FALSE)</f>
        <v>4.3555999999999999</v>
      </c>
      <c r="F44" s="19">
        <f>VLOOKUP($B44,ShipSpeeds!$A$7:$I$378,4,FALSE)</f>
        <v>4.6384000000000007</v>
      </c>
      <c r="G44" s="19">
        <f>VLOOKUP($B44,ShipSpeeds!$A$7:$I$378,5,FALSE)</f>
        <v>4.5937999999999999</v>
      </c>
      <c r="H44" s="19">
        <f>VLOOKUP($B44,ShipSpeeds!$A$7:$I$378,6,FALSE)</f>
        <v>4.6082999999999998</v>
      </c>
      <c r="I44" s="19">
        <f>VLOOKUP($B44,ShipSpeeds!$A$7:$I$378,7,FALSE)</f>
        <v>3.7664</v>
      </c>
      <c r="J44" s="19">
        <f>VLOOKUP($B44,ShipSpeeds!$A$7:$I$378,8,FALSE)</f>
        <v>2.3730000000000002</v>
      </c>
      <c r="K44" s="19">
        <f>VLOOKUP($B44,ShipSpeeds!$A$7:$I$378,9,FALSE)</f>
        <v>1.9636000000000002</v>
      </c>
      <c r="L44" s="58">
        <f>VLOOKUP($B44,ShipSpeeds!$A$7:$I$378,2,FALSE)</f>
        <v>3.3231000000000002</v>
      </c>
      <c r="M44" s="19">
        <f t="shared" si="10"/>
        <v>0</v>
      </c>
      <c r="N44" s="19">
        <f>IF(AND($A44&gt;=E$2,$A44&lt;F$2),E44+($A44-E$2)*(F44-E44)/(F$2-E$2),0)</f>
        <v>0</v>
      </c>
      <c r="O44" s="19">
        <f t="shared" si="11"/>
        <v>0</v>
      </c>
      <c r="P44" s="19">
        <f t="shared" si="12"/>
        <v>0</v>
      </c>
      <c r="Q44" s="19">
        <f t="shared" si="13"/>
        <v>4.1916420370135441</v>
      </c>
      <c r="R44" s="19">
        <f t="shared" si="14"/>
        <v>0</v>
      </c>
      <c r="S44" s="19">
        <f>IF(AND($A44&gt;=J$2,$A44&lt;K$2),J44+($A44-J$2)*(K44-J44)/(K$2-J$2),0)</f>
        <v>0</v>
      </c>
      <c r="T44" s="58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Segment2!D30</f>
        <v/>
      </c>
      <c r="B4" s="35">
        <f>Segment2!F30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Segment2!D31</f>
        <v/>
      </c>
      <c r="B5" s="35">
        <f>Segment2!F31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 t="str">
        <f>Segment2!D32</f>
        <v/>
      </c>
      <c r="B6" s="35">
        <f>Segment2!F32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Segment2!D69</f>
        <v>#N/A</v>
      </c>
      <c r="B43" s="35">
        <f>Segment2!F69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Segment2!D70</f>
        <v>#N/A</v>
      </c>
      <c r="B44" s="35">
        <f>Segment2!F70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B4" sqref="B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Segment3!D30</f>
        <v/>
      </c>
      <c r="B4" s="35">
        <f>Segment3!F30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Segment3!D31</f>
        <v/>
      </c>
      <c r="B5" s="35">
        <f>Segment3!F31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 t="str">
        <f>Segment3!D32</f>
        <v/>
      </c>
      <c r="B6" s="35">
        <f>Segment3!F32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 t="str">
        <f>Segment3!D33</f>
        <v/>
      </c>
      <c r="B7" s="35">
        <f>Segment3!F33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>IF(AND($A$4&gt;=K$2,$A$4&lt;L$2),K7+($A$4-K$2)*(L7-K7)/(L$2-K$2),0)</f>
        <v>0</v>
      </c>
    </row>
    <row r="8" spans="1:20" s="3" customFormat="1" x14ac:dyDescent="0.25">
      <c r="A8" s="24" t="str">
        <f>Segment3!D34</f>
        <v/>
      </c>
      <c r="B8" s="35">
        <f>Segment3!F34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Segment3!D35</f>
        <v/>
      </c>
      <c r="B9" s="35">
        <f>Segment3!F35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Segment3!D36</f>
        <v/>
      </c>
      <c r="B10" s="35">
        <f>Segment3!F36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Segment3!D69</f>
        <v>#N/A</v>
      </c>
      <c r="B43" s="35">
        <f>Segment3!F69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Segment3!D70</f>
        <v>#N/A</v>
      </c>
      <c r="B44" s="35">
        <f>Segment3!F70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I378"/>
  <sheetViews>
    <sheetView workbookViewId="0">
      <selection activeCell="O11" sqref="O11"/>
    </sheetView>
  </sheetViews>
  <sheetFormatPr baseColWidth="10" defaultRowHeight="15" x14ac:dyDescent="0.25"/>
  <cols>
    <col min="1" max="16384" width="11.42578125" style="3"/>
  </cols>
  <sheetData>
    <row r="1" spans="1:9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9" x14ac:dyDescent="0.25">
      <c r="A2" s="6" t="s">
        <v>14</v>
      </c>
      <c r="B2" s="5"/>
      <c r="C2" s="5"/>
      <c r="D2" s="76"/>
      <c r="E2" s="77" t="s">
        <v>126</v>
      </c>
      <c r="F2" s="5"/>
      <c r="G2" s="5"/>
      <c r="H2" s="13"/>
      <c r="I2" s="5"/>
    </row>
    <row r="3" spans="1:9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9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121</v>
      </c>
      <c r="G4" s="5"/>
      <c r="H4" s="13"/>
      <c r="I4" s="5"/>
    </row>
    <row r="5" spans="1:9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9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9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9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</row>
    <row r="9" spans="1:9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</row>
    <row r="10" spans="1:9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</row>
    <row r="11" spans="1:9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</row>
    <row r="12" spans="1:9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</row>
    <row r="13" spans="1:9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</row>
    <row r="14" spans="1:9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</row>
    <row r="15" spans="1:9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</row>
    <row r="16" spans="1:9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</row>
    <row r="17" spans="1:9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</row>
    <row r="18" spans="1:9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</row>
    <row r="19" spans="1:9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</row>
    <row r="20" spans="1:9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</row>
    <row r="21" spans="1:9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</row>
    <row r="22" spans="1:9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</row>
    <row r="23" spans="1:9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</row>
    <row r="24" spans="1:9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</row>
    <row r="25" spans="1:9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</row>
    <row r="26" spans="1:9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</row>
    <row r="27" spans="1:9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</row>
    <row r="28" spans="1:9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</row>
    <row r="29" spans="1:9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</row>
    <row r="30" spans="1:9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</row>
    <row r="31" spans="1:9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</row>
    <row r="32" spans="1:9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</row>
    <row r="33" spans="1:9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</row>
    <row r="34" spans="1:9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</row>
    <row r="35" spans="1:9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</row>
    <row r="36" spans="1:9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</row>
    <row r="37" spans="1:9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</row>
    <row r="38" spans="1:9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</row>
    <row r="39" spans="1:9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</row>
    <row r="40" spans="1:9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</row>
    <row r="41" spans="1:9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</row>
    <row r="42" spans="1:9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</row>
    <row r="43" spans="1:9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</row>
    <row r="44" spans="1:9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</row>
    <row r="45" spans="1:9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</row>
    <row r="46" spans="1:9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</row>
    <row r="47" spans="1:9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</row>
    <row r="48" spans="1:9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</row>
    <row r="49" spans="1:9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</row>
    <row r="50" spans="1:9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</row>
    <row r="51" spans="1:9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</row>
    <row r="52" spans="1:9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</row>
    <row r="53" spans="1:9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</row>
    <row r="54" spans="1:9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</row>
    <row r="55" spans="1:9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</row>
    <row r="56" spans="1:9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</row>
    <row r="57" spans="1:9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</row>
    <row r="58" spans="1:9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</row>
    <row r="59" spans="1:9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</row>
    <row r="60" spans="1:9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</row>
    <row r="61" spans="1:9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</row>
    <row r="62" spans="1:9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</row>
    <row r="63" spans="1:9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</row>
    <row r="64" spans="1:9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</row>
    <row r="65" spans="1:9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</row>
    <row r="66" spans="1:9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</row>
    <row r="67" spans="1:9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</row>
    <row r="68" spans="1:9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</row>
    <row r="69" spans="1:9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</row>
    <row r="70" spans="1:9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</row>
    <row r="71" spans="1:9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</row>
    <row r="72" spans="1:9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</row>
    <row r="73" spans="1:9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</row>
    <row r="74" spans="1:9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</row>
    <row r="75" spans="1:9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</row>
    <row r="76" spans="1:9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</row>
    <row r="77" spans="1:9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</row>
    <row r="78" spans="1:9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</row>
    <row r="79" spans="1:9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</row>
    <row r="80" spans="1:9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</row>
    <row r="81" spans="1:9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</row>
    <row r="82" spans="1:9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</row>
    <row r="83" spans="1:9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</row>
    <row r="84" spans="1:9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</row>
    <row r="85" spans="1:9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</row>
    <row r="86" spans="1:9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</row>
    <row r="87" spans="1:9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</row>
    <row r="88" spans="1:9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</row>
    <row r="89" spans="1:9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</row>
    <row r="90" spans="1:9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</row>
    <row r="91" spans="1:9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</row>
    <row r="92" spans="1:9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</row>
    <row r="93" spans="1:9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</row>
    <row r="94" spans="1:9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</row>
    <row r="95" spans="1:9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</row>
    <row r="96" spans="1:9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</row>
    <row r="97" spans="1:9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</row>
    <row r="98" spans="1:9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</row>
    <row r="99" spans="1:9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</row>
    <row r="100" spans="1:9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</row>
    <row r="101" spans="1:9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</row>
    <row r="102" spans="1:9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</row>
    <row r="103" spans="1:9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</row>
    <row r="104" spans="1:9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</row>
    <row r="105" spans="1:9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</row>
    <row r="106" spans="1:9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</row>
    <row r="107" spans="1:9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</row>
    <row r="108" spans="1:9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</row>
    <row r="109" spans="1:9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</row>
    <row r="110" spans="1:9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</row>
    <row r="111" spans="1:9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</row>
    <row r="112" spans="1:9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</row>
    <row r="113" spans="1:9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</row>
    <row r="114" spans="1:9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</row>
    <row r="115" spans="1:9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</row>
    <row r="116" spans="1:9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</row>
    <row r="117" spans="1:9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</row>
    <row r="118" spans="1:9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</row>
    <row r="119" spans="1:9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</row>
    <row r="120" spans="1:9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</row>
    <row r="121" spans="1:9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</row>
    <row r="122" spans="1:9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</row>
    <row r="123" spans="1:9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</row>
    <row r="124" spans="1:9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</row>
    <row r="125" spans="1:9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</row>
    <row r="126" spans="1:9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</row>
    <row r="127" spans="1:9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</row>
    <row r="128" spans="1:9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</row>
    <row r="129" spans="1:9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</row>
    <row r="130" spans="1:9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</row>
    <row r="131" spans="1:9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</row>
    <row r="132" spans="1:9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</row>
    <row r="133" spans="1:9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</row>
    <row r="134" spans="1:9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</row>
    <row r="135" spans="1:9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</row>
    <row r="136" spans="1:9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</row>
    <row r="137" spans="1:9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</row>
    <row r="138" spans="1:9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</row>
    <row r="139" spans="1:9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</row>
    <row r="140" spans="1:9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</row>
    <row r="141" spans="1:9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</row>
    <row r="142" spans="1:9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</row>
    <row r="143" spans="1:9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</row>
    <row r="144" spans="1:9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</row>
    <row r="145" spans="1:9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</row>
    <row r="146" spans="1:9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</row>
    <row r="147" spans="1:9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</row>
    <row r="148" spans="1:9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</row>
    <row r="149" spans="1:9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</row>
    <row r="150" spans="1:9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</row>
    <row r="151" spans="1:9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</row>
    <row r="152" spans="1:9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</row>
    <row r="153" spans="1:9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</row>
    <row r="154" spans="1:9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</row>
    <row r="155" spans="1:9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</row>
    <row r="156" spans="1:9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</row>
    <row r="157" spans="1:9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</row>
    <row r="158" spans="1:9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</row>
    <row r="159" spans="1:9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</row>
    <row r="160" spans="1:9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</row>
    <row r="161" spans="1:9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</row>
    <row r="162" spans="1:9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</row>
    <row r="163" spans="1:9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</row>
    <row r="164" spans="1:9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</row>
    <row r="165" spans="1:9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</row>
    <row r="166" spans="1:9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</row>
    <row r="167" spans="1:9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</row>
    <row r="168" spans="1:9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</row>
    <row r="169" spans="1:9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</row>
    <row r="170" spans="1:9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</row>
    <row r="171" spans="1:9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</row>
    <row r="172" spans="1:9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</row>
    <row r="173" spans="1:9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</row>
    <row r="174" spans="1:9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</row>
    <row r="175" spans="1:9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</row>
    <row r="176" spans="1:9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</row>
    <row r="177" spans="1:9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</row>
    <row r="178" spans="1:9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</row>
    <row r="179" spans="1:9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</row>
    <row r="180" spans="1:9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</row>
    <row r="181" spans="1:9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</row>
    <row r="182" spans="1:9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</row>
    <row r="183" spans="1:9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</row>
    <row r="184" spans="1:9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</row>
    <row r="185" spans="1:9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</row>
    <row r="186" spans="1:9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</row>
    <row r="187" spans="1:9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</row>
    <row r="188" spans="1:9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</row>
    <row r="189" spans="1:9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</row>
    <row r="190" spans="1:9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</row>
    <row r="191" spans="1:9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</row>
    <row r="192" spans="1:9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</row>
    <row r="193" spans="1:9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</row>
    <row r="194" spans="1:9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</row>
    <row r="195" spans="1:9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</row>
    <row r="196" spans="1:9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</row>
    <row r="197" spans="1:9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</row>
    <row r="198" spans="1:9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</row>
    <row r="199" spans="1:9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</row>
    <row r="200" spans="1:9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</row>
    <row r="201" spans="1:9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</row>
    <row r="202" spans="1:9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</row>
    <row r="203" spans="1:9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</row>
    <row r="204" spans="1:9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</row>
    <row r="205" spans="1:9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</row>
    <row r="206" spans="1:9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</row>
    <row r="207" spans="1:9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</row>
    <row r="208" spans="1:9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</row>
    <row r="209" spans="1:9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</row>
    <row r="210" spans="1:9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</row>
    <row r="211" spans="1:9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</row>
    <row r="212" spans="1:9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</row>
    <row r="213" spans="1:9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</row>
    <row r="214" spans="1:9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</row>
    <row r="215" spans="1:9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</row>
    <row r="216" spans="1:9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</row>
    <row r="217" spans="1:9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</row>
    <row r="218" spans="1:9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</row>
    <row r="219" spans="1:9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</row>
    <row r="220" spans="1:9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</row>
    <row r="221" spans="1:9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</row>
    <row r="222" spans="1:9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</row>
    <row r="223" spans="1:9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</row>
    <row r="224" spans="1:9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</row>
    <row r="225" spans="1:9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</row>
    <row r="226" spans="1:9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</row>
    <row r="227" spans="1:9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</row>
    <row r="228" spans="1:9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</row>
    <row r="229" spans="1:9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</row>
    <row r="230" spans="1:9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</row>
    <row r="231" spans="1:9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</row>
    <row r="232" spans="1:9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</row>
    <row r="233" spans="1:9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</row>
    <row r="234" spans="1:9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</row>
    <row r="235" spans="1:9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</row>
    <row r="236" spans="1:9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</row>
    <row r="237" spans="1:9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</row>
    <row r="238" spans="1:9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</row>
    <row r="239" spans="1:9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</row>
    <row r="240" spans="1:9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</row>
    <row r="241" spans="1:9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</row>
    <row r="242" spans="1:9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</row>
    <row r="243" spans="1:9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</row>
    <row r="244" spans="1:9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</row>
    <row r="245" spans="1:9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</row>
    <row r="246" spans="1:9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</row>
    <row r="247" spans="1:9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</row>
    <row r="248" spans="1:9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</row>
    <row r="249" spans="1:9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</row>
    <row r="250" spans="1:9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</row>
    <row r="251" spans="1:9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</row>
    <row r="252" spans="1:9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</row>
    <row r="253" spans="1:9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</row>
    <row r="254" spans="1:9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</row>
    <row r="255" spans="1:9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</row>
    <row r="256" spans="1:9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</row>
    <row r="257" spans="1:9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</row>
    <row r="258" spans="1:9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</row>
    <row r="259" spans="1:9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</row>
    <row r="260" spans="1:9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</row>
    <row r="261" spans="1:9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</row>
    <row r="262" spans="1:9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</row>
    <row r="263" spans="1:9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</row>
    <row r="264" spans="1:9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</row>
    <row r="265" spans="1:9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</row>
    <row r="266" spans="1:9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</row>
    <row r="267" spans="1:9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</row>
    <row r="268" spans="1:9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</row>
    <row r="269" spans="1:9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</row>
    <row r="270" spans="1:9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</row>
    <row r="271" spans="1:9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</row>
    <row r="272" spans="1:9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</row>
    <row r="273" spans="1:9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</row>
    <row r="274" spans="1:9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</row>
    <row r="275" spans="1:9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</row>
    <row r="276" spans="1:9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</row>
    <row r="277" spans="1:9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</row>
    <row r="278" spans="1:9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</row>
    <row r="279" spans="1:9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</row>
    <row r="280" spans="1:9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</row>
    <row r="281" spans="1:9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</row>
    <row r="282" spans="1:9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</row>
    <row r="283" spans="1:9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</row>
    <row r="284" spans="1:9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</row>
    <row r="285" spans="1:9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</row>
    <row r="286" spans="1:9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</row>
    <row r="287" spans="1:9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</row>
    <row r="288" spans="1:9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</row>
    <row r="289" spans="1:9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</row>
    <row r="290" spans="1:9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</row>
    <row r="291" spans="1:9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</row>
    <row r="292" spans="1:9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</row>
    <row r="293" spans="1:9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</row>
    <row r="294" spans="1:9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</row>
    <row r="295" spans="1:9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</row>
    <row r="296" spans="1:9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</row>
    <row r="297" spans="1:9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</row>
    <row r="298" spans="1:9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</row>
    <row r="299" spans="1:9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</row>
    <row r="300" spans="1:9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</row>
    <row r="301" spans="1:9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</row>
    <row r="302" spans="1:9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</row>
    <row r="303" spans="1:9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</row>
    <row r="304" spans="1:9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</row>
    <row r="305" spans="1:9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</row>
    <row r="306" spans="1:9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</row>
    <row r="307" spans="1:9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</row>
    <row r="308" spans="1:9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</row>
    <row r="309" spans="1:9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</row>
    <row r="310" spans="1:9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</row>
    <row r="311" spans="1:9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</row>
    <row r="312" spans="1:9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</row>
    <row r="313" spans="1:9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</row>
    <row r="314" spans="1:9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</row>
    <row r="315" spans="1:9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</row>
    <row r="316" spans="1:9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</row>
    <row r="317" spans="1:9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</row>
    <row r="318" spans="1:9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</row>
    <row r="319" spans="1:9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</row>
    <row r="320" spans="1:9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</row>
    <row r="321" spans="1:9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</row>
    <row r="322" spans="1:9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</row>
    <row r="323" spans="1:9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</row>
    <row r="324" spans="1:9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</row>
    <row r="325" spans="1:9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</row>
    <row r="326" spans="1:9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</row>
    <row r="327" spans="1:9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</row>
    <row r="328" spans="1:9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</row>
    <row r="329" spans="1:9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</row>
    <row r="330" spans="1:9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</row>
    <row r="331" spans="1:9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</row>
    <row r="332" spans="1:9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</row>
    <row r="333" spans="1:9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</row>
    <row r="334" spans="1:9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</row>
    <row r="335" spans="1:9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</row>
    <row r="336" spans="1:9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</row>
    <row r="337" spans="1:9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</row>
    <row r="338" spans="1:9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</row>
    <row r="339" spans="1:9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</row>
    <row r="340" spans="1:9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</row>
    <row r="341" spans="1:9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</row>
    <row r="342" spans="1:9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</row>
    <row r="343" spans="1:9" ht="15.75" thickBot="1" x14ac:dyDescent="0.3">
      <c r="A343" s="1">
        <v>3825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</row>
    <row r="344" spans="1:9" x14ac:dyDescent="0.25">
      <c r="A344" s="4">
        <v>38251</v>
      </c>
      <c r="B344" s="5">
        <v>2.4246999999999996</v>
      </c>
      <c r="C344" s="5">
        <v>3.4538000000000002</v>
      </c>
      <c r="D344" s="5">
        <v>4.2508999999999997</v>
      </c>
      <c r="E344" s="5">
        <v>4.5626999999999995</v>
      </c>
      <c r="F344" s="5">
        <v>3.9988000000000001</v>
      </c>
      <c r="G344" s="5">
        <v>4.1840000000000002</v>
      </c>
      <c r="H344" s="5">
        <v>3.9361999999999999</v>
      </c>
      <c r="I344" s="5">
        <v>3.3661999999999996</v>
      </c>
    </row>
    <row r="345" spans="1:9" x14ac:dyDescent="0.25">
      <c r="A345" s="4">
        <v>38252</v>
      </c>
      <c r="B345" s="5">
        <v>2.8683999999999998</v>
      </c>
      <c r="C345" s="5">
        <v>3.4559000000000002</v>
      </c>
      <c r="D345" s="5">
        <v>4.2785000000000002</v>
      </c>
      <c r="E345" s="5">
        <v>4.5478000000000005</v>
      </c>
      <c r="F345" s="5">
        <v>3.9946999999999995</v>
      </c>
      <c r="G345" s="5">
        <v>3.9930000000000003</v>
      </c>
      <c r="H345" s="5">
        <v>4.0618999999999996</v>
      </c>
      <c r="I345" s="5">
        <v>3.7156000000000002</v>
      </c>
    </row>
    <row r="346" spans="1:9" x14ac:dyDescent="0.25">
      <c r="A346" s="4">
        <v>38253</v>
      </c>
      <c r="B346" s="5">
        <v>2.5918999999999999</v>
      </c>
      <c r="C346" s="5">
        <v>3.5113000000000003</v>
      </c>
      <c r="D346" s="5">
        <v>4.1381999999999994</v>
      </c>
      <c r="E346" s="5">
        <v>4.3018999999999998</v>
      </c>
      <c r="F346" s="5">
        <v>3.6463999999999999</v>
      </c>
      <c r="G346" s="5">
        <v>3.8759999999999999</v>
      </c>
      <c r="H346" s="5">
        <v>3.7826000000000004</v>
      </c>
      <c r="I346" s="5">
        <v>3.3908999999999998</v>
      </c>
    </row>
    <row r="347" spans="1:9" x14ac:dyDescent="0.25">
      <c r="A347" s="4">
        <v>38254</v>
      </c>
      <c r="B347" s="5">
        <v>1.5039000000000002</v>
      </c>
      <c r="C347" s="5">
        <v>3.3085000000000004</v>
      </c>
      <c r="D347" s="5">
        <v>4.3396999999999997</v>
      </c>
      <c r="E347" s="5">
        <v>4.9721000000000002</v>
      </c>
      <c r="F347" s="5">
        <v>4.4265999999999996</v>
      </c>
      <c r="G347" s="5">
        <v>4.7312000000000003</v>
      </c>
      <c r="H347" s="5">
        <v>3.8564000000000003</v>
      </c>
      <c r="I347" s="5">
        <v>2.7862000000000005</v>
      </c>
    </row>
    <row r="348" spans="1:9" ht="15.75" thickBot="1" x14ac:dyDescent="0.3">
      <c r="A348" s="4">
        <v>38255</v>
      </c>
      <c r="B348" s="5">
        <v>2.4380999999999999</v>
      </c>
      <c r="C348" s="5">
        <v>3.3871000000000002</v>
      </c>
      <c r="D348" s="5">
        <v>4.2231000000000005</v>
      </c>
      <c r="E348" s="5">
        <v>4.5894999999999992</v>
      </c>
      <c r="F348" s="5">
        <v>4.0718999999999994</v>
      </c>
      <c r="G348" s="5">
        <v>4.2600999999999996</v>
      </c>
      <c r="H348" s="5">
        <v>4.0217999999999998</v>
      </c>
      <c r="I348" s="5">
        <v>3.4396000000000004</v>
      </c>
    </row>
    <row r="349" spans="1:9" ht="15.75" thickBot="1" x14ac:dyDescent="0.3">
      <c r="A349" s="1">
        <v>3826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</row>
    <row r="350" spans="1:9" x14ac:dyDescent="0.25">
      <c r="A350" s="4">
        <v>38261</v>
      </c>
      <c r="B350" s="5">
        <v>2.4935</v>
      </c>
      <c r="C350" s="5">
        <v>3.5029000000000003</v>
      </c>
      <c r="D350" s="5">
        <v>4.2634000000000007</v>
      </c>
      <c r="E350" s="5">
        <v>4.4922000000000004</v>
      </c>
      <c r="F350" s="5">
        <v>4.0476999999999999</v>
      </c>
      <c r="G350" s="5">
        <v>4.2706999999999997</v>
      </c>
      <c r="H350" s="5">
        <v>3.9687000000000001</v>
      </c>
      <c r="I350" s="5">
        <v>3.2653999999999996</v>
      </c>
    </row>
    <row r="351" spans="1:9" x14ac:dyDescent="0.25">
      <c r="A351" s="4">
        <v>38262</v>
      </c>
      <c r="B351" s="5">
        <v>2.9675000000000002</v>
      </c>
      <c r="C351" s="5">
        <v>3.4224000000000001</v>
      </c>
      <c r="D351" s="5">
        <v>4.1298000000000004</v>
      </c>
      <c r="E351" s="5">
        <v>4.3350999999999997</v>
      </c>
      <c r="F351" s="5">
        <v>3.8079999999999998</v>
      </c>
      <c r="G351" s="5">
        <v>4.0203999999999995</v>
      </c>
      <c r="H351" s="5">
        <v>4.1789000000000005</v>
      </c>
      <c r="I351" s="5">
        <v>3.8603000000000001</v>
      </c>
    </row>
    <row r="352" spans="1:9" x14ac:dyDescent="0.25">
      <c r="A352" s="4">
        <v>38263</v>
      </c>
      <c r="B352" s="5">
        <v>2.7238000000000007</v>
      </c>
      <c r="C352" s="5">
        <v>3.6305999999999998</v>
      </c>
      <c r="D352" s="5">
        <v>4.1649000000000003</v>
      </c>
      <c r="E352" s="5">
        <v>4.2124999999999995</v>
      </c>
      <c r="F352" s="5">
        <v>3.7271999999999998</v>
      </c>
      <c r="G352" s="5">
        <v>4.0580000000000007</v>
      </c>
      <c r="H352" s="5">
        <v>3.8853999999999997</v>
      </c>
      <c r="I352" s="5">
        <v>3.3304</v>
      </c>
    </row>
    <row r="353" spans="1:9" x14ac:dyDescent="0.25">
      <c r="A353" s="4">
        <v>38264</v>
      </c>
      <c r="B353" s="5">
        <v>1.7402000000000002</v>
      </c>
      <c r="C353" s="5">
        <v>3.5476000000000001</v>
      </c>
      <c r="D353" s="5">
        <v>4.6282000000000005</v>
      </c>
      <c r="E353" s="5">
        <v>5.1417000000000002</v>
      </c>
      <c r="F353" s="5">
        <v>4.8370000000000006</v>
      </c>
      <c r="G353" s="5">
        <v>4.9339000000000004</v>
      </c>
      <c r="H353" s="5">
        <v>3.8619000000000008</v>
      </c>
      <c r="I353" s="5">
        <v>2.5089000000000001</v>
      </c>
    </row>
    <row r="354" spans="1:9" ht="15.75" thickBot="1" x14ac:dyDescent="0.3">
      <c r="A354" s="4">
        <v>38265</v>
      </c>
      <c r="B354" s="5">
        <v>2.4471000000000003</v>
      </c>
      <c r="C354" s="5">
        <v>3.4303000000000003</v>
      </c>
      <c r="D354" s="5">
        <v>4.1978</v>
      </c>
      <c r="E354" s="5">
        <v>4.4603000000000002</v>
      </c>
      <c r="F354" s="5">
        <v>4.0206</v>
      </c>
      <c r="G354" s="5">
        <v>4.3042999999999996</v>
      </c>
      <c r="H354" s="5">
        <v>4.0278</v>
      </c>
      <c r="I354" s="5">
        <v>3.3318999999999996</v>
      </c>
    </row>
    <row r="355" spans="1:9" ht="15.75" thickBot="1" x14ac:dyDescent="0.3">
      <c r="A355" s="1">
        <v>3924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</row>
    <row r="356" spans="1:9" x14ac:dyDescent="0.25">
      <c r="A356" s="4">
        <v>39241</v>
      </c>
      <c r="B356" s="5">
        <v>3.0362999999999998</v>
      </c>
      <c r="C356" s="5">
        <v>3.0444999999999998</v>
      </c>
      <c r="D356" s="5">
        <v>3.7883999999999998</v>
      </c>
      <c r="E356" s="5">
        <v>4.1065000000000005</v>
      </c>
      <c r="F356" s="5">
        <v>4.0561999999999996</v>
      </c>
      <c r="G356" s="5">
        <v>3.9209999999999998</v>
      </c>
      <c r="H356" s="5">
        <v>3.9032</v>
      </c>
      <c r="I356" s="5">
        <v>3.5040000000000004</v>
      </c>
    </row>
    <row r="357" spans="1:9" x14ac:dyDescent="0.25">
      <c r="A357" s="4">
        <v>39242</v>
      </c>
      <c r="B357" s="5">
        <v>3.4314</v>
      </c>
      <c r="C357" s="5">
        <v>3.1910000000000003</v>
      </c>
      <c r="D357" s="5">
        <v>4.0122999999999998</v>
      </c>
      <c r="E357" s="5">
        <v>4.2881999999999998</v>
      </c>
      <c r="F357" s="5">
        <v>4.1989000000000001</v>
      </c>
      <c r="G357" s="5">
        <v>3.9092000000000002</v>
      </c>
      <c r="H357" s="5">
        <v>4.0669000000000004</v>
      </c>
      <c r="I357" s="5">
        <v>3.7843999999999998</v>
      </c>
    </row>
    <row r="358" spans="1:9" x14ac:dyDescent="0.25">
      <c r="A358" s="4">
        <v>39243</v>
      </c>
      <c r="B358" s="5">
        <v>3.1659000000000002</v>
      </c>
      <c r="C358" s="5">
        <v>3.1664000000000003</v>
      </c>
      <c r="D358" s="5">
        <v>3.7723999999999998</v>
      </c>
      <c r="E358" s="5">
        <v>4.0433000000000003</v>
      </c>
      <c r="F358" s="5">
        <v>3.9823999999999997</v>
      </c>
      <c r="G358" s="5">
        <v>3.8174999999999999</v>
      </c>
      <c r="H358" s="5">
        <v>3.7713000000000001</v>
      </c>
      <c r="I358" s="5">
        <v>3.5165000000000002</v>
      </c>
    </row>
    <row r="359" spans="1:9" x14ac:dyDescent="0.25">
      <c r="A359" s="4">
        <v>39244</v>
      </c>
      <c r="B359" s="5">
        <v>2.4372999999999996</v>
      </c>
      <c r="C359" s="5">
        <v>2.8334000000000006</v>
      </c>
      <c r="D359" s="5">
        <v>3.6793999999999993</v>
      </c>
      <c r="E359" s="5">
        <v>4.0978999999999992</v>
      </c>
      <c r="F359" s="5">
        <v>4.0918999999999999</v>
      </c>
      <c r="G359" s="5">
        <v>4.0905000000000005</v>
      </c>
      <c r="H359" s="5">
        <v>3.8275999999999994</v>
      </c>
      <c r="I359" s="5">
        <v>3.1377999999999995</v>
      </c>
    </row>
    <row r="360" spans="1:9" ht="15.75" thickBot="1" x14ac:dyDescent="0.3">
      <c r="A360" s="4">
        <v>39245</v>
      </c>
      <c r="B360" s="5">
        <v>3.1241000000000003</v>
      </c>
      <c r="C360" s="5">
        <v>2.9245000000000001</v>
      </c>
      <c r="D360" s="5">
        <v>3.7646999999999999</v>
      </c>
      <c r="E360" s="5">
        <v>4.1133000000000006</v>
      </c>
      <c r="F360" s="5">
        <v>4.1558000000000002</v>
      </c>
      <c r="G360" s="5">
        <v>3.9927999999999999</v>
      </c>
      <c r="H360" s="5">
        <v>4.0749000000000004</v>
      </c>
      <c r="I360" s="5">
        <v>3.6160000000000001</v>
      </c>
    </row>
    <row r="361" spans="1:9" ht="15.75" thickBot="1" x14ac:dyDescent="0.3">
      <c r="A361" s="1">
        <v>3925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</row>
    <row r="362" spans="1:9" x14ac:dyDescent="0.25">
      <c r="A362" s="4">
        <v>39251</v>
      </c>
      <c r="B362" s="5">
        <v>2.8511000000000002</v>
      </c>
      <c r="C362" s="5">
        <v>3.0062000000000002</v>
      </c>
      <c r="D362" s="5">
        <v>3.9928000000000003</v>
      </c>
      <c r="E362" s="5">
        <v>4.3467000000000002</v>
      </c>
      <c r="F362" s="5">
        <v>4.1519000000000004</v>
      </c>
      <c r="G362" s="5">
        <v>4.2018000000000004</v>
      </c>
      <c r="H362" s="5">
        <v>4.2768999999999995</v>
      </c>
      <c r="I362" s="5">
        <v>3.6847999999999996</v>
      </c>
    </row>
    <row r="363" spans="1:9" x14ac:dyDescent="0.25">
      <c r="A363" s="4">
        <v>39252</v>
      </c>
      <c r="B363" s="5">
        <v>3.3487</v>
      </c>
      <c r="C363" s="5">
        <v>2.9719000000000002</v>
      </c>
      <c r="D363" s="5">
        <v>3.9817999999999998</v>
      </c>
      <c r="E363" s="5">
        <v>4.2751000000000001</v>
      </c>
      <c r="F363" s="5">
        <v>4.1563999999999997</v>
      </c>
      <c r="G363" s="5">
        <v>3.9592000000000005</v>
      </c>
      <c r="H363" s="5">
        <v>4.3429999999999991</v>
      </c>
      <c r="I363" s="5">
        <v>3.9575999999999998</v>
      </c>
    </row>
    <row r="364" spans="1:9" x14ac:dyDescent="0.25">
      <c r="A364" s="4">
        <v>39253</v>
      </c>
      <c r="B364" s="5">
        <v>2.9297000000000004</v>
      </c>
      <c r="C364" s="5">
        <v>3.0665999999999993</v>
      </c>
      <c r="D364" s="5">
        <v>3.8427000000000007</v>
      </c>
      <c r="E364" s="5">
        <v>4.0702999999999996</v>
      </c>
      <c r="F364" s="5">
        <v>3.8015000000000003</v>
      </c>
      <c r="G364" s="5">
        <v>3.9479999999999995</v>
      </c>
      <c r="H364" s="5">
        <v>4.0980000000000008</v>
      </c>
      <c r="I364" s="5">
        <v>3.6742999999999997</v>
      </c>
    </row>
    <row r="365" spans="1:9" x14ac:dyDescent="0.25">
      <c r="A365" s="4">
        <v>39254</v>
      </c>
      <c r="B365" s="5">
        <v>1.9373</v>
      </c>
      <c r="C365" s="5">
        <v>2.7675000000000001</v>
      </c>
      <c r="D365" s="5">
        <v>4.0198</v>
      </c>
      <c r="E365" s="5">
        <v>4.6761999999999997</v>
      </c>
      <c r="F365" s="5">
        <v>4.5008999999999997</v>
      </c>
      <c r="G365" s="5">
        <v>4.6620999999999997</v>
      </c>
      <c r="H365" s="5">
        <v>4.2315999999999994</v>
      </c>
      <c r="I365" s="5">
        <v>3.1678000000000006</v>
      </c>
    </row>
    <row r="366" spans="1:9" ht="15.75" thickBot="1" x14ac:dyDescent="0.3">
      <c r="A366" s="4">
        <v>39255</v>
      </c>
      <c r="B366" s="5">
        <v>2.8655999999999997</v>
      </c>
      <c r="C366" s="5">
        <v>2.8208000000000002</v>
      </c>
      <c r="D366" s="5">
        <v>3.8742999999999999</v>
      </c>
      <c r="E366" s="5">
        <v>4.274</v>
      </c>
      <c r="F366" s="5">
        <v>4.1601999999999997</v>
      </c>
      <c r="G366" s="5">
        <v>4.1680000000000001</v>
      </c>
      <c r="H366" s="5">
        <v>4.3023999999999996</v>
      </c>
      <c r="I366" s="5">
        <v>3.6983000000000001</v>
      </c>
    </row>
    <row r="367" spans="1:9" ht="15.75" thickBot="1" x14ac:dyDescent="0.3">
      <c r="A367" s="1">
        <v>4023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</row>
    <row r="368" spans="1:9" x14ac:dyDescent="0.25">
      <c r="A368" s="4">
        <v>40231</v>
      </c>
      <c r="B368" s="5">
        <v>3.3426000000000005</v>
      </c>
      <c r="C368" s="5">
        <v>3.3717000000000001</v>
      </c>
      <c r="D368" s="5">
        <v>3.2692999999999999</v>
      </c>
      <c r="E368" s="5">
        <v>3.2600999999999996</v>
      </c>
      <c r="F368" s="5">
        <v>3.5943999999999998</v>
      </c>
      <c r="G368" s="5">
        <v>3.6436000000000002</v>
      </c>
      <c r="H368" s="5">
        <v>3.3983000000000008</v>
      </c>
      <c r="I368" s="5">
        <v>3.1290000000000004</v>
      </c>
    </row>
    <row r="369" spans="1:9" x14ac:dyDescent="0.25">
      <c r="A369" s="4">
        <v>40232</v>
      </c>
      <c r="B369" s="5">
        <v>3.3326000000000002</v>
      </c>
      <c r="C369" s="5">
        <v>3.4633000000000003</v>
      </c>
      <c r="D369" s="5">
        <v>3.6295999999999999</v>
      </c>
      <c r="E369" s="5">
        <v>3.8216000000000001</v>
      </c>
      <c r="F369" s="5">
        <v>4.0207999999999995</v>
      </c>
      <c r="G369" s="5">
        <v>3.8555000000000001</v>
      </c>
      <c r="H369" s="5">
        <v>3.4780999999999995</v>
      </c>
      <c r="I369" s="5">
        <v>3.1380999999999997</v>
      </c>
    </row>
    <row r="370" spans="1:9" x14ac:dyDescent="0.25">
      <c r="A370" s="4">
        <v>40233</v>
      </c>
      <c r="B370" s="5">
        <v>3.3898999999999999</v>
      </c>
      <c r="C370" s="5">
        <v>3.4173000000000004</v>
      </c>
      <c r="D370" s="5">
        <v>3.3162000000000003</v>
      </c>
      <c r="E370" s="5">
        <v>3.2766000000000002</v>
      </c>
      <c r="F370" s="5">
        <v>3.5801999999999996</v>
      </c>
      <c r="G370" s="5">
        <v>3.6061000000000001</v>
      </c>
      <c r="H370" s="5">
        <v>3.3619000000000003</v>
      </c>
      <c r="I370" s="5">
        <v>3.1455000000000002</v>
      </c>
    </row>
    <row r="371" spans="1:9" x14ac:dyDescent="0.25">
      <c r="A371" s="4">
        <v>40234</v>
      </c>
      <c r="B371" s="5">
        <v>3.2744999999999997</v>
      </c>
      <c r="C371" s="5">
        <v>3.2776000000000001</v>
      </c>
      <c r="D371" s="5">
        <v>3.0759999999999996</v>
      </c>
      <c r="E371" s="5">
        <v>2.8591000000000002</v>
      </c>
      <c r="F371" s="5">
        <v>3.2417999999999996</v>
      </c>
      <c r="G371" s="5">
        <v>3.4610000000000003</v>
      </c>
      <c r="H371" s="5">
        <v>3.3624000000000001</v>
      </c>
      <c r="I371" s="5">
        <v>3.0845000000000007</v>
      </c>
    </row>
    <row r="372" spans="1:9" ht="15.75" thickBot="1" x14ac:dyDescent="0.3">
      <c r="A372" s="4">
        <v>40235</v>
      </c>
      <c r="B372" s="5">
        <v>3.4615999999999998</v>
      </c>
      <c r="C372" s="5">
        <v>3.3607</v>
      </c>
      <c r="D372" s="5">
        <v>3.1783000000000001</v>
      </c>
      <c r="E372" s="5">
        <v>3.2479</v>
      </c>
      <c r="F372" s="5">
        <v>3.6671</v>
      </c>
      <c r="G372" s="5">
        <v>3.7833000000000001</v>
      </c>
      <c r="H372" s="5">
        <v>3.5965999999999996</v>
      </c>
      <c r="I372" s="5">
        <v>3.3320999999999996</v>
      </c>
    </row>
    <row r="373" spans="1:9" ht="15.75" thickBot="1" x14ac:dyDescent="0.3">
      <c r="A373" s="1">
        <v>4025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</row>
    <row r="374" spans="1:9" x14ac:dyDescent="0.25">
      <c r="A374" s="4">
        <v>40251</v>
      </c>
      <c r="B374" s="5">
        <v>3.2646000000000002</v>
      </c>
      <c r="C374" s="5">
        <v>2.2642000000000002</v>
      </c>
      <c r="D374" s="5">
        <v>3.2220000000000004</v>
      </c>
      <c r="E374" s="5">
        <v>3.7592999999999996</v>
      </c>
      <c r="F374" s="5">
        <v>3.9474</v>
      </c>
      <c r="G374" s="5">
        <v>3.5958000000000001</v>
      </c>
      <c r="H374" s="5">
        <v>4.0916999999999994</v>
      </c>
      <c r="I374" s="5">
        <v>3.8603000000000001</v>
      </c>
    </row>
    <row r="375" spans="1:9" x14ac:dyDescent="0.25">
      <c r="A375" s="4">
        <v>40252</v>
      </c>
      <c r="B375" s="5">
        <v>3.5635999999999997</v>
      </c>
      <c r="C375" s="5">
        <v>2.3827000000000003</v>
      </c>
      <c r="D375" s="5">
        <v>3.4497000000000004</v>
      </c>
      <c r="E375" s="5">
        <v>3.9918999999999998</v>
      </c>
      <c r="F375" s="5">
        <v>4.202</v>
      </c>
      <c r="G375" s="5">
        <v>3.6617999999999999</v>
      </c>
      <c r="H375" s="5">
        <v>4.2635000000000005</v>
      </c>
      <c r="I375" s="5">
        <v>4.0884999999999998</v>
      </c>
    </row>
    <row r="376" spans="1:9" x14ac:dyDescent="0.25">
      <c r="A376" s="4">
        <v>40253</v>
      </c>
      <c r="B376" s="5">
        <v>3.2480000000000002</v>
      </c>
      <c r="C376" s="5">
        <v>2.4039000000000001</v>
      </c>
      <c r="D376" s="5">
        <v>3.1702999999999997</v>
      </c>
      <c r="E376" s="5">
        <v>3.5513000000000003</v>
      </c>
      <c r="F376" s="5">
        <v>3.6367000000000003</v>
      </c>
      <c r="G376" s="5">
        <v>3.4670000000000001</v>
      </c>
      <c r="H376" s="5">
        <v>3.9938000000000002</v>
      </c>
      <c r="I376" s="5">
        <v>3.8068999999999997</v>
      </c>
    </row>
    <row r="377" spans="1:9" x14ac:dyDescent="0.25">
      <c r="A377" s="4">
        <v>40254</v>
      </c>
      <c r="B377" s="5">
        <v>2.9697000000000005</v>
      </c>
      <c r="C377" s="5">
        <v>2.0244</v>
      </c>
      <c r="D377" s="5">
        <v>3.0946000000000002</v>
      </c>
      <c r="E377" s="5">
        <v>3.7983999999999991</v>
      </c>
      <c r="F377" s="5">
        <v>4.0770000000000008</v>
      </c>
      <c r="G377" s="5">
        <v>3.7577000000000007</v>
      </c>
      <c r="H377" s="5">
        <v>4.0774000000000008</v>
      </c>
      <c r="I377" s="5">
        <v>3.6999</v>
      </c>
    </row>
    <row r="378" spans="1:9" x14ac:dyDescent="0.25">
      <c r="A378" s="4">
        <v>40255</v>
      </c>
      <c r="B378" s="5">
        <v>3.2933000000000003</v>
      </c>
      <c r="C378" s="5">
        <v>2.1222999999999996</v>
      </c>
      <c r="D378" s="5">
        <v>3.1321000000000003</v>
      </c>
      <c r="E378" s="5">
        <v>3.7438000000000002</v>
      </c>
      <c r="F378" s="5">
        <v>4.0640000000000001</v>
      </c>
      <c r="G378" s="5">
        <v>3.7129000000000003</v>
      </c>
      <c r="H378" s="5">
        <v>4.2389000000000001</v>
      </c>
      <c r="I378" s="5">
        <v>3.9346000000000005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37"/>
  <sheetViews>
    <sheetView workbookViewId="0">
      <selection activeCell="B21" sqref="A21:XFD21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124</v>
      </c>
      <c r="B1" s="17" t="s">
        <v>125</v>
      </c>
      <c r="C1" s="17" t="s">
        <v>23</v>
      </c>
      <c r="D1" s="17" t="s">
        <v>24</v>
      </c>
    </row>
    <row r="2" spans="1:4" x14ac:dyDescent="0.25">
      <c r="A2" t="s">
        <v>67</v>
      </c>
      <c r="C2" s="18">
        <v>30</v>
      </c>
      <c r="D2" s="18">
        <v>30</v>
      </c>
    </row>
    <row r="3" spans="1:4" x14ac:dyDescent="0.25">
      <c r="A3" t="s">
        <v>66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101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98</v>
      </c>
      <c r="B7" t="s">
        <v>104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137</v>
      </c>
      <c r="B9" t="s">
        <v>138</v>
      </c>
      <c r="C9" s="18">
        <v>37.942000999999998</v>
      </c>
      <c r="D9" s="18">
        <v>23.637744999999999</v>
      </c>
    </row>
    <row r="10" spans="1:4" x14ac:dyDescent="0.25">
      <c r="A10" t="s">
        <v>44</v>
      </c>
      <c r="B10" t="s">
        <v>45</v>
      </c>
      <c r="C10" s="18">
        <v>36.884399999999999</v>
      </c>
      <c r="D10" s="18">
        <v>30.702300000000001</v>
      </c>
    </row>
    <row r="11" spans="1:4" x14ac:dyDescent="0.25">
      <c r="A11" t="s">
        <v>32</v>
      </c>
      <c r="B11" t="s">
        <v>33</v>
      </c>
      <c r="C11" s="18">
        <v>34.116999999999997</v>
      </c>
      <c r="D11" s="18">
        <v>35.646999999999998</v>
      </c>
    </row>
    <row r="12" spans="1:4" x14ac:dyDescent="0.25">
      <c r="A12" t="s">
        <v>29</v>
      </c>
      <c r="B12" t="s">
        <v>54</v>
      </c>
      <c r="C12" s="18">
        <v>32.503433000000001</v>
      </c>
      <c r="D12" s="18">
        <v>34.888131999999999</v>
      </c>
    </row>
    <row r="13" spans="1:4" x14ac:dyDescent="0.25">
      <c r="A13" t="s">
        <v>99</v>
      </c>
      <c r="B13" t="s">
        <v>100</v>
      </c>
      <c r="C13" s="18">
        <v>36.193945999999997</v>
      </c>
      <c r="D13" s="18">
        <v>30.404160999999998</v>
      </c>
    </row>
    <row r="14" spans="1:4" x14ac:dyDescent="0.25">
      <c r="A14" t="s">
        <v>111</v>
      </c>
      <c r="B14" t="s">
        <v>112</v>
      </c>
      <c r="C14" s="18">
        <v>39.608899999999998</v>
      </c>
      <c r="D14" s="18">
        <v>19.923249999999999</v>
      </c>
    </row>
    <row r="15" spans="1:4" x14ac:dyDescent="0.25">
      <c r="A15" t="s">
        <v>142</v>
      </c>
      <c r="B15" t="s">
        <v>139</v>
      </c>
      <c r="C15" s="18">
        <v>37.477935000000002</v>
      </c>
      <c r="D15" s="18">
        <v>23.481248999999998</v>
      </c>
    </row>
    <row r="16" spans="1:4" x14ac:dyDescent="0.25">
      <c r="A16" t="s">
        <v>27</v>
      </c>
      <c r="B16" t="s">
        <v>28</v>
      </c>
      <c r="C16" s="18">
        <v>31.504200000000001</v>
      </c>
      <c r="D16" s="18">
        <v>34.464399999999998</v>
      </c>
    </row>
    <row r="17" spans="1:4" x14ac:dyDescent="0.25">
      <c r="A17" t="s">
        <v>57</v>
      </c>
      <c r="B17" t="s">
        <v>58</v>
      </c>
      <c r="C17" s="18">
        <v>35.343336999999998</v>
      </c>
      <c r="D17" s="18">
        <v>25.136071999999999</v>
      </c>
    </row>
    <row r="18" spans="1:4" x14ac:dyDescent="0.25">
      <c r="A18" t="s">
        <v>105</v>
      </c>
      <c r="B18" t="s">
        <v>106</v>
      </c>
      <c r="C18" s="18">
        <v>35.427390000000003</v>
      </c>
      <c r="D18" s="18">
        <v>27.155329999999999</v>
      </c>
    </row>
    <row r="19" spans="1:4" x14ac:dyDescent="0.25">
      <c r="A19" t="s">
        <v>48</v>
      </c>
      <c r="B19" t="s">
        <v>49</v>
      </c>
      <c r="C19" s="18">
        <v>36.683709999999998</v>
      </c>
      <c r="D19" s="18">
        <v>27.376428000000001</v>
      </c>
    </row>
    <row r="20" spans="1:4" x14ac:dyDescent="0.25">
      <c r="A20" t="s">
        <v>55</v>
      </c>
      <c r="B20" t="s">
        <v>56</v>
      </c>
      <c r="C20" s="18">
        <v>35.012878000000001</v>
      </c>
      <c r="D20" s="18">
        <v>24.760081</v>
      </c>
    </row>
    <row r="21" spans="1:4" x14ac:dyDescent="0.25">
      <c r="A21" t="s">
        <v>146</v>
      </c>
      <c r="B21" t="s">
        <v>145</v>
      </c>
      <c r="C21" s="18">
        <v>34.660339999999998</v>
      </c>
      <c r="D21" s="18">
        <v>32.883580000000002</v>
      </c>
    </row>
    <row r="22" spans="1:4" x14ac:dyDescent="0.25">
      <c r="A22" t="s">
        <v>102</v>
      </c>
      <c r="B22" t="s">
        <v>103</v>
      </c>
      <c r="C22" s="18">
        <v>36.221699999999998</v>
      </c>
      <c r="D22" s="18">
        <v>23.058499999999999</v>
      </c>
    </row>
    <row r="23" spans="1:4" x14ac:dyDescent="0.25">
      <c r="A23" t="s">
        <v>140</v>
      </c>
      <c r="B23" t="s">
        <v>141</v>
      </c>
      <c r="C23" s="18">
        <v>31.2378</v>
      </c>
      <c r="D23" s="18">
        <v>27.866900000000001</v>
      </c>
    </row>
    <row r="24" spans="1:4" x14ac:dyDescent="0.25">
      <c r="A24" t="s">
        <v>107</v>
      </c>
      <c r="B24" t="s">
        <v>108</v>
      </c>
      <c r="C24" s="18">
        <v>36.816800000000001</v>
      </c>
      <c r="D24" s="18">
        <v>21.704499999999999</v>
      </c>
    </row>
    <row r="25" spans="1:4" x14ac:dyDescent="0.25">
      <c r="A25" t="s">
        <v>52</v>
      </c>
      <c r="B25" t="s">
        <v>53</v>
      </c>
      <c r="C25" s="18">
        <v>34.754114000000001</v>
      </c>
      <c r="D25" s="18">
        <v>32.410603999999999</v>
      </c>
    </row>
    <row r="26" spans="1:4" x14ac:dyDescent="0.25">
      <c r="A26" t="s">
        <v>46</v>
      </c>
      <c r="B26" t="s">
        <v>47</v>
      </c>
      <c r="C26" s="18">
        <v>36.263606000000003</v>
      </c>
      <c r="D26" s="18">
        <v>29.308129999999998</v>
      </c>
    </row>
    <row r="27" spans="1:4" x14ac:dyDescent="0.25">
      <c r="A27" t="s">
        <v>143</v>
      </c>
      <c r="B27" t="s">
        <v>144</v>
      </c>
      <c r="C27" s="18">
        <v>31.044191999999999</v>
      </c>
      <c r="D27" s="18">
        <v>32.543540999999998</v>
      </c>
    </row>
    <row r="28" spans="1:4" x14ac:dyDescent="0.25">
      <c r="A28" t="s">
        <v>41</v>
      </c>
      <c r="B28" t="s">
        <v>42</v>
      </c>
      <c r="C28" s="18">
        <v>36.738824000000001</v>
      </c>
      <c r="D28" s="18">
        <v>34.542045000000002</v>
      </c>
    </row>
    <row r="29" spans="1:4" x14ac:dyDescent="0.25">
      <c r="A29" t="s">
        <v>117</v>
      </c>
      <c r="B29" t="s">
        <v>118</v>
      </c>
      <c r="C29" s="18">
        <v>41.779696000000001</v>
      </c>
      <c r="D29" s="18">
        <v>12.248161</v>
      </c>
    </row>
    <row r="30" spans="1:4" x14ac:dyDescent="0.25">
      <c r="A30" t="s">
        <v>115</v>
      </c>
      <c r="B30" t="s">
        <v>116</v>
      </c>
      <c r="C30" s="18">
        <v>40.821599999999997</v>
      </c>
      <c r="D30" s="18">
        <v>14.115399999999999</v>
      </c>
    </row>
    <row r="31" spans="1:4" x14ac:dyDescent="0.25">
      <c r="A31" t="s">
        <v>113</v>
      </c>
      <c r="B31" t="s">
        <v>114</v>
      </c>
      <c r="C31" s="18">
        <v>38.109425000000002</v>
      </c>
      <c r="D31" s="18">
        <v>15.634658</v>
      </c>
    </row>
    <row r="32" spans="1:4" x14ac:dyDescent="0.25">
      <c r="A32" t="s">
        <v>50</v>
      </c>
      <c r="B32" t="s">
        <v>51</v>
      </c>
      <c r="C32" s="18">
        <v>36.444963999999999</v>
      </c>
      <c r="D32" s="18">
        <v>28.230091999999999</v>
      </c>
    </row>
    <row r="33" spans="1:4" x14ac:dyDescent="0.25">
      <c r="A33" t="s">
        <v>135</v>
      </c>
      <c r="B33" t="s">
        <v>136</v>
      </c>
      <c r="C33" s="18">
        <v>35.314</v>
      </c>
      <c r="D33" s="18">
        <v>26.311399999999999</v>
      </c>
    </row>
    <row r="34" spans="1:4" x14ac:dyDescent="0.25">
      <c r="A34" t="s">
        <v>37</v>
      </c>
      <c r="B34" t="s">
        <v>38</v>
      </c>
      <c r="C34" s="18">
        <v>36.119233000000001</v>
      </c>
      <c r="D34" s="18">
        <v>35.922154999999997</v>
      </c>
    </row>
    <row r="35" spans="1:4" x14ac:dyDescent="0.25">
      <c r="A35" t="s">
        <v>30</v>
      </c>
      <c r="B35" t="s">
        <v>31</v>
      </c>
      <c r="C35" s="18">
        <v>33.564495000000001</v>
      </c>
      <c r="D35" s="18">
        <v>35.368274999999997</v>
      </c>
    </row>
    <row r="36" spans="1:4" x14ac:dyDescent="0.25">
      <c r="A36" t="s">
        <v>59</v>
      </c>
      <c r="B36" t="s">
        <v>36</v>
      </c>
      <c r="C36" s="18">
        <v>33.276017000000003</v>
      </c>
      <c r="D36" s="18">
        <v>35.195343999999999</v>
      </c>
    </row>
    <row r="37" spans="1:4" x14ac:dyDescent="0.25">
      <c r="A37" t="s">
        <v>110</v>
      </c>
      <c r="B37" t="s">
        <v>109</v>
      </c>
      <c r="C37" s="18">
        <v>37.788296000000003</v>
      </c>
      <c r="D37" s="18">
        <v>20.898833</v>
      </c>
    </row>
  </sheetData>
  <sortState xmlns:xlrd2="http://schemas.microsoft.com/office/spreadsheetml/2017/richdata2" ref="A4:D36">
    <sortCondition ref="A4:A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2020-03-20T18:12:05Z</dcterms:modified>
</cp:coreProperties>
</file>