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" documentId="8_{3D9EB948-FDA7-4620-AA01-BE19C9B2321D}" xr6:coauthVersionLast="45" xr6:coauthVersionMax="45" xr10:uidLastSave="{F573A4ED-1C4D-4D56-A28C-2F842D707548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<sst xmlns="http://schemas.openxmlformats.org/spreadsheetml/2006/main" count="2404" uniqueCount="204">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</sst>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Cephalis</v>
      </c>
      <c r="C3" s="81" t="str">
        <f>IF(Segment2!$D$4="","",B4)</f>
        <v/>
      </c>
      <c r="D3" s="81" t="str">
        <f>IF(Segment3!$D$4="","",C4)</f>
        <v/>
      </c>
      <c r="E3" s="57" t="str">
        <f>B3</f>
        <v>Cephalis</v>
      </c>
    </row>
    <row r="4" spans="1:5" s="57" customFormat="1" x14ac:dyDescent="0.25">
      <c r="A4" s="57" t="s">
        <v>25</v>
      </c>
      <c r="B4" s="81" t="str">
        <f>Segment1!$D$4</f>
        <v>Berenike Hesp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Berenike Hesp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245.75531667685698</v>
      </c>
      <c r="C6" s="56">
        <f>IFERROR(Segment2!$E$14,0)</f>
        <v>0</v>
      </c>
      <c r="D6" s="56">
        <f>IFERROR(Segment3!$E$14,0)</f>
        <v>0</v>
      </c>
      <c r="E6" s="56">
        <f>SUM(B6:D6)</f>
        <v>245.75531667685698</v>
      </c>
    </row>
    <row r="7" spans="1:5" x14ac:dyDescent="0.25">
      <c r="A7" s="57" t="s">
        <v>124</v>
      </c>
      <c r="B7" s="11">
        <f>Segment1!$A6</f>
        <v>3216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3217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3218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3219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3219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3219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3219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3219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3219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3219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3219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3219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3219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3219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3219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3219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3219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3219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3219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3219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252.09206772686665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252.09206772686665</v>
      </c>
    </row>
    <row r="28" spans="1:5" x14ac:dyDescent="0.25">
      <c r="A28" s="57" t="s">
        <v>85</v>
      </c>
      <c r="B28" s="65">
        <f>Segment1!$E$20</f>
        <v>72.665622246325285</v>
      </c>
      <c r="C28" s="65">
        <f>IFERROR(Segment2!$E$20,0)</f>
        <v>0</v>
      </c>
      <c r="D28" s="65">
        <f>IFERROR(Segment3!$E$20,0)</f>
        <v>0</v>
      </c>
      <c r="E28" s="65">
        <f t="shared" si="0"/>
        <v>72.665622246325285</v>
      </c>
    </row>
    <row r="29" spans="1:5" x14ac:dyDescent="0.25">
      <c r="A29" s="57" t="s">
        <v>88</v>
      </c>
      <c r="B29" s="48">
        <f>Segment1!$E$21</f>
        <v>3.46920675738953</v>
      </c>
      <c r="C29" s="48">
        <f>IFERROR(Segment2!$E$21,0)</f>
        <v>0</v>
      </c>
      <c r="D29" s="48">
        <f>IFERROR(Segment3!$E$21,0)</f>
        <v>0</v>
      </c>
      <c r="E29" s="48">
        <f>E27/E28</f>
        <v>3.46920675738953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194</v>
      </c>
      <c r="B4" s="8">
        <f>VLOOKUP(A4,Harbours!A4:D148,3,FALSE)</f>
        <v>32.363188000000001</v>
      </c>
      <c r="C4" s="8">
        <f>VLOOKUP(A4,Harbours!A4:D148,4,FALSE)</f>
        <v>15.232037999999999</v>
      </c>
      <c r="D4" s="12" t="s">
        <v>183</v>
      </c>
      <c r="E4" s="8">
        <f>VLOOKUP(D4,Harbours!A4:D148,3,FALSE)</f>
        <v>32.124499999999998</v>
      </c>
      <c r="F4" s="8">
        <f>VLOOKUP(D4,Harbours!A4:D148,4,FALSE)</f>
        <v>20.063700000000001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3216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3217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3218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3219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3219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3219</v>
      </c>
      <c r="B11" s="64" t="str">
        <f>VLOOKUP($A11,ShipSpeeds!$A$7:$J$888,10,FALSE)</f>
        <v>ok</v>
      </c>
      <c r="H11" s="14"/>
    </row>
    <row r="12" spans="1:10" x14ac:dyDescent="0.25">
      <c r="A12" s="3">
        <v>3219</v>
      </c>
      <c r="B12" s="64" t="str">
        <f>VLOOKUP($A12,ShipSpeeds!$A$7:$J$888,10,FALSE)</f>
        <v>ok</v>
      </c>
    </row>
    <row r="13" spans="1:10" ht="15.75" thickBot="1" x14ac:dyDescent="0.3">
      <c r="A13" s="3">
        <v>3219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3219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245.75531667685698</v>
      </c>
      <c r="G14" s="41"/>
      <c r="H14" s="14"/>
      <c r="I14" s="40"/>
      <c r="J14" s="14"/>
    </row>
    <row r="15" spans="1:10" ht="15.75" thickBot="1" x14ac:dyDescent="0.3">
      <c r="A15" s="3">
        <v>3219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92.05131529801757</v>
      </c>
      <c r="G15" s="41"/>
      <c r="H15" s="14"/>
      <c r="I15" s="40"/>
      <c r="J15" s="14"/>
    </row>
    <row r="16" spans="1:10" x14ac:dyDescent="0.25">
      <c r="A16" s="3">
        <v>3219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3219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3219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3219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252.09206772686665</v>
      </c>
      <c r="H19" s="14"/>
    </row>
    <row r="20" spans="1:8" x14ac:dyDescent="0.25">
      <c r="A20" s="3">
        <v>3219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72.665622246325285</v>
      </c>
      <c r="H20" s="14"/>
    </row>
    <row r="21" spans="1:8" ht="15.75" thickBot="1" x14ac:dyDescent="0.3">
      <c r="A21" s="3">
        <v>3219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3.46920675738953</v>
      </c>
      <c r="H21" s="14"/>
    </row>
    <row r="22" spans="1:8" x14ac:dyDescent="0.25">
      <c r="A22" s="3">
        <v>3219</v>
      </c>
      <c r="B22" s="64" t="str">
        <f>VLOOKUP($A22,ShipSpeeds!$A$7:$J$888,10,FALSE)</f>
        <v>ok</v>
      </c>
      <c r="H22" s="14"/>
    </row>
    <row r="23" spans="1:8" x14ac:dyDescent="0.25">
      <c r="A23" s="3">
        <v>3219</v>
      </c>
      <c r="B23" s="64" t="str">
        <f>VLOOKUP($A23,ShipSpeeds!$A$7:$J$888,10,FALSE)</f>
        <v>ok</v>
      </c>
      <c r="H23" s="14"/>
    </row>
    <row r="24" spans="1:8" x14ac:dyDescent="0.25">
      <c r="A24" s="3">
        <v>3219</v>
      </c>
      <c r="B24" s="64" t="str">
        <f>VLOOKUP($A24,ShipSpeeds!$A$7:$J$888,10,FALSE)</f>
        <v>ok</v>
      </c>
      <c r="H24" s="14"/>
    </row>
    <row r="25" spans="1:8" x14ac:dyDescent="0.25">
      <c r="A25" s="3">
        <v>3219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32.363188000000001</v>
      </c>
      <c r="C29" s="39">
        <f>C4</f>
        <v>15.232037999999999</v>
      </c>
      <c r="D29" s="38">
        <f>D30</f>
        <v>118.99030475456455</v>
      </c>
      <c r="E29" s="37"/>
      <c r="F29" s="37">
        <f>F30</f>
        <v>32164</v>
      </c>
      <c r="G29" s="37"/>
      <c r="H29" s="37"/>
    </row>
    <row r="30" spans="1:8" s="3" customFormat="1" x14ac:dyDescent="0.25">
      <c r="A30" s="36">
        <f>A6</f>
        <v>3216</v>
      </c>
      <c r="B30" s="26">
        <f>INT(A30/100)</f>
        <v>32</v>
      </c>
      <c r="C30" s="26">
        <f>A30-B30*100</f>
        <v>16</v>
      </c>
      <c r="D30" s="30">
        <f>IFERROR(DEGREES(MOD(ATAN2(COS(RADIANS(B29))*SIN(RADIANS(B30))-SIN(RADIANS(B29))*COS(RADIANS(B30))*COS(RADIANS(C30-C29)),SIN(RADIANS(C30-C29))*COS(RADIANS(B30))),2*PI())),"")</f>
        <v>118.99030475456455</v>
      </c>
      <c r="E30" s="30">
        <f>ACOS(SIN(RADIANS(B29))*SIN(RADIANS(B30))+COS(RADIANS(B29))*COS(RADIANS(B30))*COS((RADIANS(C30-C29))))*6371/1.852</f>
        <v>44.703696739062927</v>
      </c>
      <c r="F30" s="26">
        <f>A30*10+$C$2</f>
        <v>32164</v>
      </c>
      <c r="G30" s="31">
        <f>IFERROR(Interpol1!C4,"")</f>
        <v>3.4145184861114508</v>
      </c>
      <c r="H30" s="30">
        <f>IFERROR(E30/G30,"")</f>
        <v>13.092240361531253</v>
      </c>
    </row>
    <row r="31" spans="1:8" s="3" customFormat="1" x14ac:dyDescent="0.25">
      <c r="A31" s="34">
        <f>A30</f>
        <v>3216</v>
      </c>
      <c r="B31" s="32">
        <f t="shared" ref="B31:B60" si="0">INT(A31/100)</f>
        <v>32</v>
      </c>
      <c r="C31" s="32">
        <f t="shared" ref="C31:C60" si="1">A31-B31*100</f>
        <v>16</v>
      </c>
      <c r="D31" s="35">
        <f>D32</f>
        <v>89.735035530596875</v>
      </c>
      <c r="E31" s="35">
        <f>E32</f>
        <v>25.458506948256137</v>
      </c>
      <c r="F31" s="32">
        <f t="shared" ref="F31:F60" si="2">A31*10+$C$2</f>
        <v>32164</v>
      </c>
      <c r="G31" s="33">
        <f>IFERROR(Interpol1!C5,"")</f>
        <v>3.1435970586296249</v>
      </c>
      <c r="H31" s="35">
        <f t="shared" ref="H31:H32" si="3">IFERROR(E31/G31,"")</f>
        <v>8.098527410938015</v>
      </c>
    </row>
    <row r="32" spans="1:8" s="3" customFormat="1" x14ac:dyDescent="0.25">
      <c r="A32" s="36">
        <f>A7</f>
        <v>3217</v>
      </c>
      <c r="B32" s="26">
        <f t="shared" si="0"/>
        <v>32</v>
      </c>
      <c r="C32" s="26">
        <f t="shared" si="1"/>
        <v>17</v>
      </c>
      <c r="D32" s="30">
        <f>IFERROR(DEGREES(MOD(ATAN2(COS(RADIANS(B31))*SIN(RADIANS(B32))-SIN(RADIANS(B31))*COS(RADIANS(B32))*COS(RADIANS(C32-C31)),SIN(RADIANS(C32-C31))*COS(RADIANS(B32))),2*PI())),"")</f>
        <v>89.735035530596875</v>
      </c>
      <c r="E32" s="30">
        <f>ACOS(SIN(RADIANS(B31))*SIN(RADIANS(B32))+COS(RADIANS(B31))*COS(RADIANS(B32))*COS((RADIANS(C32-C31))))*6371/1.852/2</f>
        <v>25.458506948256137</v>
      </c>
      <c r="F32" s="26">
        <f t="shared" si="2"/>
        <v>32174</v>
      </c>
      <c r="G32" s="31">
        <f>IFERROR(Interpol1!C6,"")</f>
        <v>3.2358475035861796</v>
      </c>
      <c r="H32" s="30">
        <f t="shared" si="3"/>
        <v>7.8676473227002637</v>
      </c>
    </row>
    <row r="33" spans="1:8" s="3" customFormat="1" x14ac:dyDescent="0.25">
      <c r="A33" s="34">
        <f>A32</f>
        <v>3217</v>
      </c>
      <c r="B33" s="32">
        <f t="shared" si="0"/>
        <v>32</v>
      </c>
      <c r="C33" s="32">
        <f t="shared" si="1"/>
        <v>17</v>
      </c>
      <c r="D33" s="35">
        <f>D34</f>
        <v>89.735035530596875</v>
      </c>
      <c r="E33" s="35">
        <f>E34</f>
        <v>25.458506948256137</v>
      </c>
      <c r="F33" s="32">
        <f t="shared" si="2"/>
        <v>32174</v>
      </c>
      <c r="G33" s="33">
        <f>IFERROR(Interpol1!C7,"")</f>
        <v>3.2358475035861796</v>
      </c>
      <c r="H33" s="35">
        <f t="shared" ref="H33:H70" si="4">IFERROR(E33/G33,"")</f>
        <v>7.8676473227002637</v>
      </c>
    </row>
    <row r="34" spans="1:8" s="3" customFormat="1" x14ac:dyDescent="0.25">
      <c r="A34" s="36">
        <f>A8</f>
        <v>3218</v>
      </c>
      <c r="B34" s="26">
        <f t="shared" si="0"/>
        <v>32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89.735035530596875</v>
      </c>
      <c r="E34" s="30">
        <f>ACOS(SIN(RADIANS(B33))*SIN(RADIANS(B34))+COS(RADIANS(B33))*COS(RADIANS(B34))*COS((RADIANS(C34-C33))))*6371/1.852/2</f>
        <v>25.458506948256137</v>
      </c>
      <c r="F34" s="26">
        <f t="shared" si="2"/>
        <v>32184</v>
      </c>
      <c r="G34" s="31">
        <f>IFERROR(Interpol1!C8,"")</f>
        <v>3.5030445675743755</v>
      </c>
      <c r="H34" s="30">
        <f t="shared" si="4"/>
        <v>7.2675372685550652</v>
      </c>
    </row>
    <row r="35" spans="1:8" s="3" customFormat="1" x14ac:dyDescent="0.25">
      <c r="A35" s="34">
        <f>A34</f>
        <v>3218</v>
      </c>
      <c r="B35" s="32">
        <f t="shared" si="0"/>
        <v>32</v>
      </c>
      <c r="C35" s="32">
        <f t="shared" si="1"/>
        <v>18</v>
      </c>
      <c r="D35" s="35">
        <f>D36</f>
        <v>89.735035530596875</v>
      </c>
      <c r="E35" s="35">
        <f>E36</f>
        <v>25.458506948256137</v>
      </c>
      <c r="F35" s="32">
        <f t="shared" si="2"/>
        <v>32184</v>
      </c>
      <c r="G35" s="33">
        <f>IFERROR(Interpol1!C9,"")</f>
        <v>3.5030445675743755</v>
      </c>
      <c r="H35" s="35">
        <f t="shared" si="4"/>
        <v>7.2675372685550652</v>
      </c>
    </row>
    <row r="36" spans="1:8" s="3" customFormat="1" x14ac:dyDescent="0.25">
      <c r="A36" s="36">
        <f>A9</f>
        <v>3219</v>
      </c>
      <c r="B36" s="26">
        <f t="shared" si="0"/>
        <v>32</v>
      </c>
      <c r="C36" s="26">
        <f t="shared" si="1"/>
        <v>19</v>
      </c>
      <c r="D36" s="30">
        <f>IFERROR(DEGREES(MOD(ATAN2(COS(RADIANS(B35))*SIN(RADIANS(B36))-SIN(RADIANS(B35))*COS(RADIANS(B36))*COS(RADIANS(C36-C35)),SIN(RADIANS(C36-C35))*COS(RADIANS(B36))),2*PI())),"")</f>
        <v>89.735035530596875</v>
      </c>
      <c r="E36" s="30">
        <f>ACOS(SIN(RADIANS(B35))*SIN(RADIANS(B36))+COS(RADIANS(B35))*COS(RADIANS(B36))*COS((RADIANS(C36-C35))))*6371/1.852/2</f>
        <v>25.458506948256137</v>
      </c>
      <c r="F36" s="26">
        <f t="shared" si="2"/>
        <v>32194</v>
      </c>
      <c r="G36" s="31">
        <f>IFERROR(Interpol1!C10,"")</f>
        <v>3.8794275001242005</v>
      </c>
      <c r="H36" s="30">
        <f t="shared" si="4"/>
        <v>6.5624391607888226</v>
      </c>
    </row>
    <row r="37" spans="1:8" s="3" customFormat="1" x14ac:dyDescent="0.25">
      <c r="A37" s="34">
        <f>A36</f>
        <v>3219</v>
      </c>
      <c r="B37" s="32">
        <f t="shared" si="0"/>
        <v>32</v>
      </c>
      <c r="C37" s="32">
        <f t="shared" si="1"/>
        <v>19</v>
      </c>
      <c r="D37" s="35" t="str">
        <f>D38</f>
        <v/>
      </c>
      <c r="E37" s="35">
        <f>E38</f>
        <v>0</v>
      </c>
      <c r="F37" s="32">
        <f t="shared" si="2"/>
        <v>32194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3219</v>
      </c>
      <c r="B38" s="26">
        <f t="shared" si="0"/>
        <v>32</v>
      </c>
      <c r="C38" s="26">
        <f t="shared" si="1"/>
        <v>19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32194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3219</v>
      </c>
      <c r="B39" s="32">
        <f t="shared" si="0"/>
        <v>32</v>
      </c>
      <c r="C39" s="32">
        <f t="shared" si="1"/>
        <v>19</v>
      </c>
      <c r="D39" s="35" t="str">
        <f>D40</f>
        <v/>
      </c>
      <c r="E39" s="35">
        <f>E40</f>
        <v>0</v>
      </c>
      <c r="F39" s="32">
        <f t="shared" si="2"/>
        <v>32194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3219</v>
      </c>
      <c r="B40" s="26">
        <f t="shared" ref="B40:B46" si="5">INT(A40/100)</f>
        <v>32</v>
      </c>
      <c r="C40" s="26">
        <f t="shared" ref="C40:C46" si="6">A40-B40*100</f>
        <v>19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32194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3219</v>
      </c>
      <c r="B41" s="32">
        <f t="shared" si="5"/>
        <v>32</v>
      </c>
      <c r="C41" s="32">
        <f t="shared" si="6"/>
        <v>19</v>
      </c>
      <c r="D41" s="35" t="str">
        <f>D42</f>
        <v/>
      </c>
      <c r="E41" s="35">
        <f>E42</f>
        <v>0</v>
      </c>
      <c r="F41" s="32">
        <f t="shared" si="7"/>
        <v>32194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3219</v>
      </c>
      <c r="B42" s="26">
        <f t="shared" si="5"/>
        <v>32</v>
      </c>
      <c r="C42" s="26">
        <f t="shared" si="6"/>
        <v>19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32194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3219</v>
      </c>
      <c r="B43" s="32">
        <f t="shared" si="5"/>
        <v>32</v>
      </c>
      <c r="C43" s="32">
        <f t="shared" si="6"/>
        <v>19</v>
      </c>
      <c r="D43" s="35" t="str">
        <f>D44</f>
        <v/>
      </c>
      <c r="E43" s="35">
        <f>E44</f>
        <v>0</v>
      </c>
      <c r="F43" s="32">
        <f t="shared" si="7"/>
        <v>32194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3219</v>
      </c>
      <c r="B44" s="26">
        <f t="shared" si="5"/>
        <v>32</v>
      </c>
      <c r="C44" s="26">
        <f t="shared" si="6"/>
        <v>19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32194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3219</v>
      </c>
      <c r="B45" s="32">
        <f t="shared" si="5"/>
        <v>32</v>
      </c>
      <c r="C45" s="32">
        <f t="shared" si="6"/>
        <v>19</v>
      </c>
      <c r="D45" s="35" t="str">
        <f>D46</f>
        <v/>
      </c>
      <c r="E45" s="35">
        <f>E46</f>
        <v>0</v>
      </c>
      <c r="F45" s="32">
        <f t="shared" si="7"/>
        <v>32194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3219</v>
      </c>
      <c r="B46" s="26">
        <f t="shared" si="5"/>
        <v>32</v>
      </c>
      <c r="C46" s="26">
        <f t="shared" si="6"/>
        <v>19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32194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3219</v>
      </c>
      <c r="B47" s="32">
        <f t="shared" si="0"/>
        <v>32</v>
      </c>
      <c r="C47" s="32">
        <f t="shared" si="1"/>
        <v>19</v>
      </c>
      <c r="D47" s="35" t="str">
        <f>D48</f>
        <v/>
      </c>
      <c r="E47" s="35">
        <f>E48</f>
        <v>0</v>
      </c>
      <c r="F47" s="32">
        <f t="shared" si="2"/>
        <v>32194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3219</v>
      </c>
      <c r="B48" s="26">
        <f t="shared" si="0"/>
        <v>32</v>
      </c>
      <c r="C48" s="26">
        <f t="shared" si="1"/>
        <v>19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32194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3219</v>
      </c>
      <c r="B49" s="32">
        <f t="shared" si="0"/>
        <v>32</v>
      </c>
      <c r="C49" s="32">
        <f t="shared" si="1"/>
        <v>19</v>
      </c>
      <c r="D49" s="35" t="str">
        <f>D50</f>
        <v/>
      </c>
      <c r="E49" s="35">
        <f>E50</f>
        <v>0</v>
      </c>
      <c r="F49" s="32">
        <f t="shared" si="2"/>
        <v>32194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3219</v>
      </c>
      <c r="B50" s="26">
        <f t="shared" si="0"/>
        <v>32</v>
      </c>
      <c r="C50" s="26">
        <f t="shared" si="1"/>
        <v>19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32194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3219</v>
      </c>
      <c r="B51" s="32">
        <f t="shared" si="0"/>
        <v>32</v>
      </c>
      <c r="C51" s="32">
        <f t="shared" si="1"/>
        <v>19</v>
      </c>
      <c r="D51" s="35" t="str">
        <f>D52</f>
        <v/>
      </c>
      <c r="E51" s="35">
        <f>E52</f>
        <v>0</v>
      </c>
      <c r="F51" s="32">
        <f t="shared" si="2"/>
        <v>32194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3219</v>
      </c>
      <c r="B52" s="26">
        <f t="shared" ref="B52:B53" si="8">INT(A52/100)</f>
        <v>32</v>
      </c>
      <c r="C52" s="26">
        <f t="shared" ref="C52:C53" si="9">A52-B52*100</f>
        <v>19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32194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3219</v>
      </c>
      <c r="B53" s="32">
        <f t="shared" si="8"/>
        <v>32</v>
      </c>
      <c r="C53" s="32">
        <f t="shared" si="9"/>
        <v>19</v>
      </c>
      <c r="D53" s="35" t="str">
        <f>D54</f>
        <v/>
      </c>
      <c r="E53" s="35">
        <f>E54</f>
        <v>0</v>
      </c>
      <c r="F53" s="32">
        <f t="shared" si="10"/>
        <v>32194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3219</v>
      </c>
      <c r="B54" s="26">
        <f t="shared" si="0"/>
        <v>32</v>
      </c>
      <c r="C54" s="26">
        <f t="shared" si="1"/>
        <v>19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32194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3219</v>
      </c>
      <c r="B55" s="32">
        <f t="shared" si="0"/>
        <v>32</v>
      </c>
      <c r="C55" s="32">
        <f t="shared" si="1"/>
        <v>19</v>
      </c>
      <c r="D55" s="35" t="str">
        <f>D56</f>
        <v/>
      </c>
      <c r="E55" s="35">
        <f>E56</f>
        <v>0</v>
      </c>
      <c r="F55" s="32">
        <f t="shared" si="2"/>
        <v>32194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3219</v>
      </c>
      <c r="B56" s="26">
        <f t="shared" si="0"/>
        <v>32</v>
      </c>
      <c r="C56" s="26">
        <f t="shared" si="1"/>
        <v>19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32194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3219</v>
      </c>
      <c r="B57" s="32">
        <f t="shared" si="0"/>
        <v>32</v>
      </c>
      <c r="C57" s="32">
        <f t="shared" si="1"/>
        <v>19</v>
      </c>
      <c r="D57" s="35" t="str">
        <f>D58</f>
        <v/>
      </c>
      <c r="E57" s="35">
        <f>E58</f>
        <v>0</v>
      </c>
      <c r="F57" s="32">
        <f t="shared" si="2"/>
        <v>32194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3219</v>
      </c>
      <c r="B58" s="26">
        <f t="shared" si="0"/>
        <v>32</v>
      </c>
      <c r="C58" s="26">
        <f t="shared" si="1"/>
        <v>19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32194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3219</v>
      </c>
      <c r="B59" s="32">
        <f t="shared" si="0"/>
        <v>32</v>
      </c>
      <c r="C59" s="32">
        <f t="shared" si="1"/>
        <v>19</v>
      </c>
      <c r="D59" s="35" t="str">
        <f>D60</f>
        <v/>
      </c>
      <c r="E59" s="35">
        <f>E60</f>
        <v>0</v>
      </c>
      <c r="F59" s="32">
        <f t="shared" si="2"/>
        <v>32194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3219</v>
      </c>
      <c r="B60" s="26">
        <f t="shared" si="0"/>
        <v>32</v>
      </c>
      <c r="C60" s="26">
        <f t="shared" si="1"/>
        <v>19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32194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3219</v>
      </c>
      <c r="B61" s="32">
        <f t="shared" ref="B61:B69" si="11">INT(A61/100)</f>
        <v>32</v>
      </c>
      <c r="C61" s="32">
        <f t="shared" ref="C61:C69" si="12">A61-B61*100</f>
        <v>19</v>
      </c>
      <c r="D61" s="35" t="str">
        <f>D62</f>
        <v/>
      </c>
      <c r="E61" s="35">
        <f>E62</f>
        <v>0</v>
      </c>
      <c r="F61" s="32">
        <f t="shared" ref="F61:F69" si="13">A61*10+$C$2</f>
        <v>32194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3219</v>
      </c>
      <c r="B62" s="26">
        <f t="shared" si="11"/>
        <v>32</v>
      </c>
      <c r="C62" s="26">
        <f t="shared" si="12"/>
        <v>19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32194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3219</v>
      </c>
      <c r="B63" s="32">
        <f t="shared" si="11"/>
        <v>32</v>
      </c>
      <c r="C63" s="32">
        <f t="shared" si="12"/>
        <v>19</v>
      </c>
      <c r="D63" s="35" t="str">
        <f>D64</f>
        <v/>
      </c>
      <c r="E63" s="35">
        <f>E64</f>
        <v>0</v>
      </c>
      <c r="F63" s="32">
        <f t="shared" si="13"/>
        <v>32194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3219</v>
      </c>
      <c r="B64" s="26">
        <f t="shared" si="11"/>
        <v>32</v>
      </c>
      <c r="C64" s="26">
        <f t="shared" si="12"/>
        <v>19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32194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3219</v>
      </c>
      <c r="B65" s="32">
        <f t="shared" si="11"/>
        <v>32</v>
      </c>
      <c r="C65" s="32">
        <f t="shared" si="12"/>
        <v>19</v>
      </c>
      <c r="D65" s="35" t="str">
        <f>D66</f>
        <v/>
      </c>
      <c r="E65" s="35">
        <f>E66</f>
        <v>0</v>
      </c>
      <c r="F65" s="32">
        <f t="shared" si="13"/>
        <v>32194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3219</v>
      </c>
      <c r="B66" s="26">
        <f t="shared" si="11"/>
        <v>32</v>
      </c>
      <c r="C66" s="26">
        <f t="shared" si="12"/>
        <v>19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32194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3219</v>
      </c>
      <c r="B67" s="32">
        <f t="shared" si="11"/>
        <v>32</v>
      </c>
      <c r="C67" s="32">
        <f t="shared" si="12"/>
        <v>19</v>
      </c>
      <c r="D67" s="35" t="str">
        <f>D68</f>
        <v/>
      </c>
      <c r="E67" s="35">
        <f>E68</f>
        <v>0</v>
      </c>
      <c r="F67" s="32">
        <f t="shared" si="13"/>
        <v>32194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3219</v>
      </c>
      <c r="B68" s="26">
        <f t="shared" si="11"/>
        <v>32</v>
      </c>
      <c r="C68" s="26">
        <f t="shared" si="12"/>
        <v>19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32194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3219</v>
      </c>
      <c r="B69" s="32">
        <f t="shared" si="11"/>
        <v>32</v>
      </c>
      <c r="C69" s="32">
        <f t="shared" si="12"/>
        <v>19</v>
      </c>
      <c r="D69" s="35">
        <f>D70</f>
        <v>81.854519434271566</v>
      </c>
      <c r="E69" s="35">
        <f>E70</f>
        <v>27.318664649133446</v>
      </c>
      <c r="F69" s="32">
        <f t="shared" si="13"/>
        <v>32194</v>
      </c>
      <c r="G69" s="33">
        <f>IFERROR(Interpol1!C43,"")</f>
        <v>3.7315364813831629</v>
      </c>
      <c r="H69" s="35">
        <f t="shared" si="4"/>
        <v>7.3210230652782684</v>
      </c>
    </row>
    <row r="70" spans="1:11" x14ac:dyDescent="0.25">
      <c r="A70" s="39" t="s">
        <v>67</v>
      </c>
      <c r="B70" s="39">
        <f>E4</f>
        <v>32.124499999999998</v>
      </c>
      <c r="C70" s="39">
        <f>F4</f>
        <v>20.063700000000001</v>
      </c>
      <c r="D70" s="38">
        <f>DEGREES(MOD(ATAN2(COS(RADIANS(B69))*SIN(RADIANS(B70))-SIN(RADIANS(B69))*COS(RADIANS(B70))*COS(RADIANS(C70-C69)),SIN(RADIANS(C70-C69))*COS(RADIANS(B70))),2*PI()))</f>
        <v>81.854519434271566</v>
      </c>
      <c r="E70" s="38">
        <f>ACOS(SIN(RADIANS(B55))*SIN(RADIANS(B70))+COS(RADIANS(B55))*COS(RADIANS(B70))*COS((RADIANS(C70-C55))))*6371/1.852/2</f>
        <v>27.318664649133446</v>
      </c>
      <c r="F70" s="38">
        <f>F54</f>
        <v>32194</v>
      </c>
      <c r="G70" s="39">
        <f>IFERROR(Interpol1!C44,"")</f>
        <v>3.7315364813831629</v>
      </c>
      <c r="H70" s="38">
        <f t="shared" si="4"/>
        <v>7.3210230652782684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252.09206772686665</v>
      </c>
      <c r="F72" s="43"/>
      <c r="G72" s="46" t="s">
        <v>79</v>
      </c>
      <c r="H72" s="45">
        <f>SUM(H30:H70)</f>
        <v>72.665622246325285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118.99030475456455</v>
      </c>
      <c r="B4" s="24">
        <f>Segment1!F30</f>
        <v>32164</v>
      </c>
      <c r="C4" s="29">
        <f>SUM(M4:T4)</f>
        <v>3.4145184861114508</v>
      </c>
      <c r="D4" s="8">
        <f>VLOOKUP($B4,ShipSpeeds!$A$7:$I$888,2,FALSE)</f>
        <v>3.2559</v>
      </c>
      <c r="E4" s="8">
        <f>VLOOKUP($B4,ShipSpeeds!$A$7:$I$888,3,FALSE)</f>
        <v>3.0418000000000003</v>
      </c>
      <c r="F4" s="8">
        <f>VLOOKUP($B4,ShipSpeeds!$A$7:$I$888,4,FALSE)</f>
        <v>3.1442000000000001</v>
      </c>
      <c r="G4" s="8">
        <f>VLOOKUP($B4,ShipSpeeds!$A$7:$I$888,5,FALSE)</f>
        <v>3.5638000000000001</v>
      </c>
      <c r="H4" s="8">
        <f>VLOOKUP($B4,ShipSpeeds!$A$7:$I$888,6,FALSE)</f>
        <v>4.0566000000000004</v>
      </c>
      <c r="I4" s="8">
        <f>VLOOKUP($B4,ShipSpeeds!$A$7:$I$888,7,FALSE)</f>
        <v>4.4331999999999994</v>
      </c>
      <c r="J4" s="8">
        <f>VLOOKUP($B4,ShipSpeeds!$A$7:$I$888,8,FALSE)</f>
        <v>4.3743999999999996</v>
      </c>
      <c r="K4" s="8">
        <f>VLOOKUP($B4,ShipSpeeds!$A$7:$I$888,9,FALSE)</f>
        <v>3.8923000000000001</v>
      </c>
      <c r="L4" s="47">
        <f>VLOOKUP($B4,ShipSpeeds!$A$7:$I$888,2,FALSE)</f>
        <v>3.2559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3.4145184861114508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89.735035530596875</v>
      </c>
      <c r="B5" s="24">
        <f>Segment1!F31</f>
        <v>32164</v>
      </c>
      <c r="C5" s="29">
        <f t="shared" ref="C5:C44" si="1">SUM(M5:T5)</f>
        <v>3.1435970586296249</v>
      </c>
      <c r="D5" s="8">
        <f>VLOOKUP($B5,ShipSpeeds!$A$7:$I$888,2,FALSE)</f>
        <v>3.2559</v>
      </c>
      <c r="E5" s="8">
        <f>VLOOKUP($B5,ShipSpeeds!$A$7:$I$888,3,FALSE)</f>
        <v>3.0418000000000003</v>
      </c>
      <c r="F5" s="8">
        <f>VLOOKUP($B5,ShipSpeeds!$A$7:$I$888,4,FALSE)</f>
        <v>3.1442000000000001</v>
      </c>
      <c r="G5" s="8">
        <f>VLOOKUP($B5,ShipSpeeds!$A$7:$I$888,5,FALSE)</f>
        <v>3.5638000000000001</v>
      </c>
      <c r="H5" s="8">
        <f>VLOOKUP($B5,ShipSpeeds!$A$7:$I$888,6,FALSE)</f>
        <v>4.0566000000000004</v>
      </c>
      <c r="I5" s="8">
        <f>VLOOKUP($B5,ShipSpeeds!$A$7:$I$888,7,FALSE)</f>
        <v>4.4331999999999994</v>
      </c>
      <c r="J5" s="8">
        <f>VLOOKUP($B5,ShipSpeeds!$A$7:$I$888,8,FALSE)</f>
        <v>4.3743999999999996</v>
      </c>
      <c r="K5" s="8">
        <f>VLOOKUP($B5,ShipSpeeds!$A$7:$I$888,9,FALSE)</f>
        <v>3.8923000000000001</v>
      </c>
      <c r="L5" s="47">
        <f>VLOOKUP($B5,ShipSpeeds!$A$7:$I$888,2,FALSE)</f>
        <v>3.2559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3.1435970586296249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89.735035530596875</v>
      </c>
      <c r="B6" s="24">
        <f>Segment1!F32</f>
        <v>32174</v>
      </c>
      <c r="C6" s="29">
        <f t="shared" si="1"/>
        <v>3.2358475035861796</v>
      </c>
      <c r="D6" s="8">
        <f>VLOOKUP($B6,ShipSpeeds!$A$7:$I$888,2,FALSE)</f>
        <v>3.1459999999999999</v>
      </c>
      <c r="E6" s="8">
        <f>VLOOKUP($B6,ShipSpeeds!$A$7:$I$888,3,FALSE)</f>
        <v>3.0074999999999998</v>
      </c>
      <c r="F6" s="8">
        <f>VLOOKUP($B6,ShipSpeeds!$A$7:$I$888,4,FALSE)</f>
        <v>3.2371999999999996</v>
      </c>
      <c r="G6" s="8">
        <f>VLOOKUP($B6,ShipSpeeds!$A$7:$I$888,5,FALSE)</f>
        <v>3.5930999999999993</v>
      </c>
      <c r="H6" s="8">
        <f>VLOOKUP($B6,ShipSpeeds!$A$7:$I$888,6,FALSE)</f>
        <v>4.0617000000000001</v>
      </c>
      <c r="I6" s="8">
        <f>VLOOKUP($B6,ShipSpeeds!$A$7:$I$888,7,FALSE)</f>
        <v>4.3222000000000005</v>
      </c>
      <c r="J6" s="8">
        <f>VLOOKUP($B6,ShipSpeeds!$A$7:$I$888,8,FALSE)</f>
        <v>4.2082999999999995</v>
      </c>
      <c r="K6" s="8">
        <f>VLOOKUP($B6,ShipSpeeds!$A$7:$I$888,9,FALSE)</f>
        <v>3.6356000000000002</v>
      </c>
      <c r="L6" s="47">
        <f>VLOOKUP($B6,ShipSpeeds!$A$7:$I$888,2,FALSE)</f>
        <v>3.1459999999999999</v>
      </c>
      <c r="M6" s="8">
        <f t="shared" si="2"/>
        <v>0</v>
      </c>
      <c r="N6" s="8">
        <f t="shared" si="3"/>
        <v>3.2358475035861796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89.735035530596875</v>
      </c>
      <c r="B7" s="24">
        <f>Segment1!F33</f>
        <v>32174</v>
      </c>
      <c r="C7" s="29">
        <f t="shared" si="1"/>
        <v>3.2358475035861796</v>
      </c>
      <c r="D7" s="8">
        <f>VLOOKUP($B7,ShipSpeeds!$A$7:$I$888,2,FALSE)</f>
        <v>3.1459999999999999</v>
      </c>
      <c r="E7" s="8">
        <f>VLOOKUP($B7,ShipSpeeds!$A$7:$I$888,3,FALSE)</f>
        <v>3.0074999999999998</v>
      </c>
      <c r="F7" s="8">
        <f>VLOOKUP($B7,ShipSpeeds!$A$7:$I$888,4,FALSE)</f>
        <v>3.2371999999999996</v>
      </c>
      <c r="G7" s="8">
        <f>VLOOKUP($B7,ShipSpeeds!$A$7:$I$888,5,FALSE)</f>
        <v>3.5930999999999993</v>
      </c>
      <c r="H7" s="8">
        <f>VLOOKUP($B7,ShipSpeeds!$A$7:$I$888,6,FALSE)</f>
        <v>4.0617000000000001</v>
      </c>
      <c r="I7" s="8">
        <f>VLOOKUP($B7,ShipSpeeds!$A$7:$I$888,7,FALSE)</f>
        <v>4.3222000000000005</v>
      </c>
      <c r="J7" s="8">
        <f>VLOOKUP($B7,ShipSpeeds!$A$7:$I$888,8,FALSE)</f>
        <v>4.2082999999999995</v>
      </c>
      <c r="K7" s="8">
        <f>VLOOKUP($B7,ShipSpeeds!$A$7:$I$888,9,FALSE)</f>
        <v>3.6356000000000002</v>
      </c>
      <c r="L7" s="47">
        <f>VLOOKUP($B7,ShipSpeeds!$A$7:$I$888,2,FALSE)</f>
        <v>3.1459999999999999</v>
      </c>
      <c r="M7" s="8">
        <f t="shared" si="2"/>
        <v>0</v>
      </c>
      <c r="N7" s="8">
        <f t="shared" si="3"/>
        <v>3.2358475035861796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89.735035530596875</v>
      </c>
      <c r="B8" s="24">
        <f>Segment1!F34</f>
        <v>32184</v>
      </c>
      <c r="C8" s="29">
        <f t="shared" si="1"/>
        <v>3.5030445675743755</v>
      </c>
      <c r="D8" s="8">
        <f>VLOOKUP($B8,ShipSpeeds!$A$7:$I$888,2,FALSE)</f>
        <v>2.8496999999999999</v>
      </c>
      <c r="E8" s="8">
        <f>VLOOKUP($B8,ShipSpeeds!$A$7:$I$888,3,FALSE)</f>
        <v>2.9702999999999999</v>
      </c>
      <c r="F8" s="8">
        <f>VLOOKUP($B8,ShipSpeeds!$A$7:$I$888,4,FALSE)</f>
        <v>3.5062000000000006</v>
      </c>
      <c r="G8" s="8">
        <f>VLOOKUP($B8,ShipSpeeds!$A$7:$I$888,5,FALSE)</f>
        <v>3.8407999999999998</v>
      </c>
      <c r="H8" s="8">
        <f>VLOOKUP($B8,ShipSpeeds!$A$7:$I$888,6,FALSE)</f>
        <v>4.1363000000000003</v>
      </c>
      <c r="I8" s="8">
        <f>VLOOKUP($B8,ShipSpeeds!$A$7:$I$888,7,FALSE)</f>
        <v>4.2326999999999995</v>
      </c>
      <c r="J8" s="8">
        <f>VLOOKUP($B8,ShipSpeeds!$A$7:$I$888,8,FALSE)</f>
        <v>4.0030999999999999</v>
      </c>
      <c r="K8" s="8">
        <f>VLOOKUP($B8,ShipSpeeds!$A$7:$I$888,9,FALSE)</f>
        <v>3.2803999999999993</v>
      </c>
      <c r="L8" s="47">
        <f>VLOOKUP($B8,ShipSpeeds!$A$7:$I$888,2,FALSE)</f>
        <v>2.8496999999999999</v>
      </c>
      <c r="M8" s="8">
        <f t="shared" si="2"/>
        <v>0</v>
      </c>
      <c r="N8" s="8">
        <f t="shared" si="3"/>
        <v>3.5030445675743755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89.735035530596875</v>
      </c>
      <c r="B9" s="24">
        <f>Segment1!F35</f>
        <v>32184</v>
      </c>
      <c r="C9" s="29">
        <f t="shared" si="1"/>
        <v>3.5030445675743755</v>
      </c>
      <c r="D9" s="8">
        <f>VLOOKUP($B9,ShipSpeeds!$A$7:$I$888,2,FALSE)</f>
        <v>2.8496999999999999</v>
      </c>
      <c r="E9" s="8">
        <f>VLOOKUP($B9,ShipSpeeds!$A$7:$I$888,3,FALSE)</f>
        <v>2.9702999999999999</v>
      </c>
      <c r="F9" s="8">
        <f>VLOOKUP($B9,ShipSpeeds!$A$7:$I$888,4,FALSE)</f>
        <v>3.5062000000000006</v>
      </c>
      <c r="G9" s="8">
        <f>VLOOKUP($B9,ShipSpeeds!$A$7:$I$888,5,FALSE)</f>
        <v>3.8407999999999998</v>
      </c>
      <c r="H9" s="8">
        <f>VLOOKUP($B9,ShipSpeeds!$A$7:$I$888,6,FALSE)</f>
        <v>4.1363000000000003</v>
      </c>
      <c r="I9" s="8">
        <f>VLOOKUP($B9,ShipSpeeds!$A$7:$I$888,7,FALSE)</f>
        <v>4.2326999999999995</v>
      </c>
      <c r="J9" s="8">
        <f>VLOOKUP($B9,ShipSpeeds!$A$7:$I$888,8,FALSE)</f>
        <v>4.0030999999999999</v>
      </c>
      <c r="K9" s="8">
        <f>VLOOKUP($B9,ShipSpeeds!$A$7:$I$888,9,FALSE)</f>
        <v>3.2803999999999993</v>
      </c>
      <c r="L9" s="47">
        <f>VLOOKUP($B9,ShipSpeeds!$A$7:$I$888,2,FALSE)</f>
        <v>2.8496999999999999</v>
      </c>
      <c r="M9" s="8">
        <f t="shared" si="2"/>
        <v>0</v>
      </c>
      <c r="N9" s="8">
        <f t="shared" si="3"/>
        <v>3.5030445675743755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89.735035530596875</v>
      </c>
      <c r="B10" s="24">
        <f>Segment1!F36</f>
        <v>32194</v>
      </c>
      <c r="C10" s="29">
        <f t="shared" si="1"/>
        <v>3.8794275001242005</v>
      </c>
      <c r="D10" s="8">
        <f>VLOOKUP($B10,ShipSpeeds!$A$7:$I$888,2,FALSE)</f>
        <v>2.5621</v>
      </c>
      <c r="E10" s="8">
        <f>VLOOKUP($B10,ShipSpeeds!$A$7:$I$888,3,FALSE)</f>
        <v>3.0399000000000007</v>
      </c>
      <c r="F10" s="8">
        <f>VLOOKUP($B10,ShipSpeeds!$A$7:$I$888,4,FALSE)</f>
        <v>3.8843999999999994</v>
      </c>
      <c r="G10" s="8">
        <f>VLOOKUP($B10,ShipSpeeds!$A$7:$I$888,5,FALSE)</f>
        <v>4.3101000000000003</v>
      </c>
      <c r="H10" s="8">
        <f>VLOOKUP($B10,ShipSpeeds!$A$7:$I$888,6,FALSE)</f>
        <v>4.4328000000000003</v>
      </c>
      <c r="I10" s="8">
        <f>VLOOKUP($B10,ShipSpeeds!$A$7:$I$888,7,FALSE)</f>
        <v>4.4542000000000002</v>
      </c>
      <c r="J10" s="8">
        <f>VLOOKUP($B10,ShipSpeeds!$A$7:$I$888,8,FALSE)</f>
        <v>4.0466000000000006</v>
      </c>
      <c r="K10" s="8">
        <f>VLOOKUP($B10,ShipSpeeds!$A$7:$I$888,9,FALSE)</f>
        <v>3.1069</v>
      </c>
      <c r="L10" s="47">
        <f>VLOOKUP($B10,ShipSpeeds!$A$7:$I$888,2,FALSE)</f>
        <v>2.5621</v>
      </c>
      <c r="M10" s="8">
        <f t="shared" si="2"/>
        <v>0</v>
      </c>
      <c r="N10" s="8">
        <f t="shared" si="3"/>
        <v>3.8794275001242005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32194</v>
      </c>
      <c r="C11" s="29">
        <f t="shared" si="1"/>
        <v>0</v>
      </c>
      <c r="D11" s="8">
        <f>VLOOKUP($B11,ShipSpeeds!$A$7:$I$888,2,FALSE)</f>
        <v>2.5621</v>
      </c>
      <c r="E11" s="8">
        <f>VLOOKUP($B11,ShipSpeeds!$A$7:$I$888,3,FALSE)</f>
        <v>3.0399000000000007</v>
      </c>
      <c r="F11" s="8">
        <f>VLOOKUP($B11,ShipSpeeds!$A$7:$I$888,4,FALSE)</f>
        <v>3.8843999999999994</v>
      </c>
      <c r="G11" s="8">
        <f>VLOOKUP($B11,ShipSpeeds!$A$7:$I$888,5,FALSE)</f>
        <v>4.3101000000000003</v>
      </c>
      <c r="H11" s="8">
        <f>VLOOKUP($B11,ShipSpeeds!$A$7:$I$888,6,FALSE)</f>
        <v>4.4328000000000003</v>
      </c>
      <c r="I11" s="8">
        <f>VLOOKUP($B11,ShipSpeeds!$A$7:$I$888,7,FALSE)</f>
        <v>4.4542000000000002</v>
      </c>
      <c r="J11" s="8">
        <f>VLOOKUP($B11,ShipSpeeds!$A$7:$I$888,8,FALSE)</f>
        <v>4.0466000000000006</v>
      </c>
      <c r="K11" s="8">
        <f>VLOOKUP($B11,ShipSpeeds!$A$7:$I$888,9,FALSE)</f>
        <v>3.1069</v>
      </c>
      <c r="L11" s="47">
        <f>VLOOKUP($B11,ShipSpeeds!$A$7:$I$888,2,FALSE)</f>
        <v>2.5621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32194</v>
      </c>
      <c r="C12" s="29">
        <f t="shared" si="1"/>
        <v>0</v>
      </c>
      <c r="D12" s="8">
        <f>VLOOKUP($B12,ShipSpeeds!$A$7:$I$888,2,FALSE)</f>
        <v>2.5621</v>
      </c>
      <c r="E12" s="8">
        <f>VLOOKUP($B12,ShipSpeeds!$A$7:$I$888,3,FALSE)</f>
        <v>3.0399000000000007</v>
      </c>
      <c r="F12" s="8">
        <f>VLOOKUP($B12,ShipSpeeds!$A$7:$I$888,4,FALSE)</f>
        <v>3.8843999999999994</v>
      </c>
      <c r="G12" s="8">
        <f>VLOOKUP($B12,ShipSpeeds!$A$7:$I$888,5,FALSE)</f>
        <v>4.3101000000000003</v>
      </c>
      <c r="H12" s="8">
        <f>VLOOKUP($B12,ShipSpeeds!$A$7:$I$888,6,FALSE)</f>
        <v>4.4328000000000003</v>
      </c>
      <c r="I12" s="8">
        <f>VLOOKUP($B12,ShipSpeeds!$A$7:$I$888,7,FALSE)</f>
        <v>4.4542000000000002</v>
      </c>
      <c r="J12" s="8">
        <f>VLOOKUP($B12,ShipSpeeds!$A$7:$I$888,8,FALSE)</f>
        <v>4.0466000000000006</v>
      </c>
      <c r="K12" s="8">
        <f>VLOOKUP($B12,ShipSpeeds!$A$7:$I$888,9,FALSE)</f>
        <v>3.1069</v>
      </c>
      <c r="L12" s="47">
        <f>VLOOKUP($B12,ShipSpeeds!$A$7:$I$888,2,FALSE)</f>
        <v>2.5621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32194</v>
      </c>
      <c r="C13" s="29">
        <f t="shared" si="1"/>
        <v>0</v>
      </c>
      <c r="D13" s="8">
        <f>VLOOKUP($B13,ShipSpeeds!$A$7:$I$888,2,FALSE)</f>
        <v>2.5621</v>
      </c>
      <c r="E13" s="8">
        <f>VLOOKUP($B13,ShipSpeeds!$A$7:$I$888,3,FALSE)</f>
        <v>3.0399000000000007</v>
      </c>
      <c r="F13" s="8">
        <f>VLOOKUP($B13,ShipSpeeds!$A$7:$I$888,4,FALSE)</f>
        <v>3.8843999999999994</v>
      </c>
      <c r="G13" s="8">
        <f>VLOOKUP($B13,ShipSpeeds!$A$7:$I$888,5,FALSE)</f>
        <v>4.3101000000000003</v>
      </c>
      <c r="H13" s="8">
        <f>VLOOKUP($B13,ShipSpeeds!$A$7:$I$888,6,FALSE)</f>
        <v>4.4328000000000003</v>
      </c>
      <c r="I13" s="8">
        <f>VLOOKUP($B13,ShipSpeeds!$A$7:$I$888,7,FALSE)</f>
        <v>4.4542000000000002</v>
      </c>
      <c r="J13" s="8">
        <f>VLOOKUP($B13,ShipSpeeds!$A$7:$I$888,8,FALSE)</f>
        <v>4.0466000000000006</v>
      </c>
      <c r="K13" s="8">
        <f>VLOOKUP($B13,ShipSpeeds!$A$7:$I$888,9,FALSE)</f>
        <v>3.1069</v>
      </c>
      <c r="L13" s="47">
        <f>VLOOKUP($B13,ShipSpeeds!$A$7:$I$888,2,FALSE)</f>
        <v>2.5621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32194</v>
      </c>
      <c r="C14" s="29">
        <f t="shared" si="1"/>
        <v>0</v>
      </c>
      <c r="D14" s="8">
        <f>VLOOKUP($B14,ShipSpeeds!$A$7:$I$888,2,FALSE)</f>
        <v>2.5621</v>
      </c>
      <c r="E14" s="8">
        <f>VLOOKUP($B14,ShipSpeeds!$A$7:$I$888,3,FALSE)</f>
        <v>3.0399000000000007</v>
      </c>
      <c r="F14" s="8">
        <f>VLOOKUP($B14,ShipSpeeds!$A$7:$I$888,4,FALSE)</f>
        <v>3.8843999999999994</v>
      </c>
      <c r="G14" s="8">
        <f>VLOOKUP($B14,ShipSpeeds!$A$7:$I$888,5,FALSE)</f>
        <v>4.3101000000000003</v>
      </c>
      <c r="H14" s="8">
        <f>VLOOKUP($B14,ShipSpeeds!$A$7:$I$888,6,FALSE)</f>
        <v>4.4328000000000003</v>
      </c>
      <c r="I14" s="8">
        <f>VLOOKUP($B14,ShipSpeeds!$A$7:$I$888,7,FALSE)</f>
        <v>4.4542000000000002</v>
      </c>
      <c r="J14" s="8">
        <f>VLOOKUP($B14,ShipSpeeds!$A$7:$I$888,8,FALSE)</f>
        <v>4.0466000000000006</v>
      </c>
      <c r="K14" s="8">
        <f>VLOOKUP($B14,ShipSpeeds!$A$7:$I$888,9,FALSE)</f>
        <v>3.1069</v>
      </c>
      <c r="L14" s="47">
        <f>VLOOKUP($B14,ShipSpeeds!$A$7:$I$888,2,FALSE)</f>
        <v>2.5621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32194</v>
      </c>
      <c r="C15" s="29">
        <f t="shared" si="1"/>
        <v>0</v>
      </c>
      <c r="D15" s="8">
        <f>VLOOKUP($B15,ShipSpeeds!$A$7:$I$888,2,FALSE)</f>
        <v>2.5621</v>
      </c>
      <c r="E15" s="8">
        <f>VLOOKUP($B15,ShipSpeeds!$A$7:$I$888,3,FALSE)</f>
        <v>3.0399000000000007</v>
      </c>
      <c r="F15" s="8">
        <f>VLOOKUP($B15,ShipSpeeds!$A$7:$I$888,4,FALSE)</f>
        <v>3.8843999999999994</v>
      </c>
      <c r="G15" s="8">
        <f>VLOOKUP($B15,ShipSpeeds!$A$7:$I$888,5,FALSE)</f>
        <v>4.3101000000000003</v>
      </c>
      <c r="H15" s="8">
        <f>VLOOKUP($B15,ShipSpeeds!$A$7:$I$888,6,FALSE)</f>
        <v>4.4328000000000003</v>
      </c>
      <c r="I15" s="8">
        <f>VLOOKUP($B15,ShipSpeeds!$A$7:$I$888,7,FALSE)</f>
        <v>4.4542000000000002</v>
      </c>
      <c r="J15" s="8">
        <f>VLOOKUP($B15,ShipSpeeds!$A$7:$I$888,8,FALSE)</f>
        <v>4.0466000000000006</v>
      </c>
      <c r="K15" s="8">
        <f>VLOOKUP($B15,ShipSpeeds!$A$7:$I$888,9,FALSE)</f>
        <v>3.1069</v>
      </c>
      <c r="L15" s="47">
        <f>VLOOKUP($B15,ShipSpeeds!$A$7:$I$888,2,FALSE)</f>
        <v>2.5621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32194</v>
      </c>
      <c r="C16" s="29">
        <f t="shared" si="1"/>
        <v>0</v>
      </c>
      <c r="D16" s="8">
        <f>VLOOKUP($B16,ShipSpeeds!$A$7:$I$888,2,FALSE)</f>
        <v>2.5621</v>
      </c>
      <c r="E16" s="8">
        <f>VLOOKUP($B16,ShipSpeeds!$A$7:$I$888,3,FALSE)</f>
        <v>3.0399000000000007</v>
      </c>
      <c r="F16" s="8">
        <f>VLOOKUP($B16,ShipSpeeds!$A$7:$I$888,4,FALSE)</f>
        <v>3.8843999999999994</v>
      </c>
      <c r="G16" s="8">
        <f>VLOOKUP($B16,ShipSpeeds!$A$7:$I$888,5,FALSE)</f>
        <v>4.3101000000000003</v>
      </c>
      <c r="H16" s="8">
        <f>VLOOKUP($B16,ShipSpeeds!$A$7:$I$888,6,FALSE)</f>
        <v>4.4328000000000003</v>
      </c>
      <c r="I16" s="8">
        <f>VLOOKUP($B16,ShipSpeeds!$A$7:$I$888,7,FALSE)</f>
        <v>4.4542000000000002</v>
      </c>
      <c r="J16" s="8">
        <f>VLOOKUP($B16,ShipSpeeds!$A$7:$I$888,8,FALSE)</f>
        <v>4.0466000000000006</v>
      </c>
      <c r="K16" s="8">
        <f>VLOOKUP($B16,ShipSpeeds!$A$7:$I$888,9,FALSE)</f>
        <v>3.1069</v>
      </c>
      <c r="L16" s="47">
        <f>VLOOKUP($B16,ShipSpeeds!$A$7:$I$888,2,FALSE)</f>
        <v>2.5621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32194</v>
      </c>
      <c r="C17" s="29">
        <f t="shared" si="1"/>
        <v>0</v>
      </c>
      <c r="D17" s="8">
        <f>VLOOKUP($B17,ShipSpeeds!$A$7:$I$888,2,FALSE)</f>
        <v>2.5621</v>
      </c>
      <c r="E17" s="8">
        <f>VLOOKUP($B17,ShipSpeeds!$A$7:$I$888,3,FALSE)</f>
        <v>3.0399000000000007</v>
      </c>
      <c r="F17" s="8">
        <f>VLOOKUP($B17,ShipSpeeds!$A$7:$I$888,4,FALSE)</f>
        <v>3.8843999999999994</v>
      </c>
      <c r="G17" s="8">
        <f>VLOOKUP($B17,ShipSpeeds!$A$7:$I$888,5,FALSE)</f>
        <v>4.3101000000000003</v>
      </c>
      <c r="H17" s="8">
        <f>VLOOKUP($B17,ShipSpeeds!$A$7:$I$888,6,FALSE)</f>
        <v>4.4328000000000003</v>
      </c>
      <c r="I17" s="8">
        <f>VLOOKUP($B17,ShipSpeeds!$A$7:$I$888,7,FALSE)</f>
        <v>4.4542000000000002</v>
      </c>
      <c r="J17" s="8">
        <f>VLOOKUP($B17,ShipSpeeds!$A$7:$I$888,8,FALSE)</f>
        <v>4.0466000000000006</v>
      </c>
      <c r="K17" s="8">
        <f>VLOOKUP($B17,ShipSpeeds!$A$7:$I$888,9,FALSE)</f>
        <v>3.1069</v>
      </c>
      <c r="L17" s="47">
        <f>VLOOKUP($B17,ShipSpeeds!$A$7:$I$888,2,FALSE)</f>
        <v>2.5621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32194</v>
      </c>
      <c r="C18" s="29">
        <f t="shared" si="1"/>
        <v>0</v>
      </c>
      <c r="D18" s="8">
        <f>VLOOKUP($B18,ShipSpeeds!$A$7:$I$888,2,FALSE)</f>
        <v>2.5621</v>
      </c>
      <c r="E18" s="8">
        <f>VLOOKUP($B18,ShipSpeeds!$A$7:$I$888,3,FALSE)</f>
        <v>3.0399000000000007</v>
      </c>
      <c r="F18" s="8">
        <f>VLOOKUP($B18,ShipSpeeds!$A$7:$I$888,4,FALSE)</f>
        <v>3.8843999999999994</v>
      </c>
      <c r="G18" s="8">
        <f>VLOOKUP($B18,ShipSpeeds!$A$7:$I$888,5,FALSE)</f>
        <v>4.3101000000000003</v>
      </c>
      <c r="H18" s="8">
        <f>VLOOKUP($B18,ShipSpeeds!$A$7:$I$888,6,FALSE)</f>
        <v>4.4328000000000003</v>
      </c>
      <c r="I18" s="8">
        <f>VLOOKUP($B18,ShipSpeeds!$A$7:$I$888,7,FALSE)</f>
        <v>4.4542000000000002</v>
      </c>
      <c r="J18" s="8">
        <f>VLOOKUP($B18,ShipSpeeds!$A$7:$I$888,8,FALSE)</f>
        <v>4.0466000000000006</v>
      </c>
      <c r="K18" s="8">
        <f>VLOOKUP($B18,ShipSpeeds!$A$7:$I$888,9,FALSE)</f>
        <v>3.1069</v>
      </c>
      <c r="L18" s="47">
        <f>VLOOKUP($B18,ShipSpeeds!$A$7:$I$888,2,FALSE)</f>
        <v>2.5621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32194</v>
      </c>
      <c r="C19" s="29">
        <f t="shared" si="1"/>
        <v>0</v>
      </c>
      <c r="D19" s="8">
        <f>VLOOKUP($B19,ShipSpeeds!$A$7:$I$888,2,FALSE)</f>
        <v>2.5621</v>
      </c>
      <c r="E19" s="8">
        <f>VLOOKUP($B19,ShipSpeeds!$A$7:$I$888,3,FALSE)</f>
        <v>3.0399000000000007</v>
      </c>
      <c r="F19" s="8">
        <f>VLOOKUP($B19,ShipSpeeds!$A$7:$I$888,4,FALSE)</f>
        <v>3.8843999999999994</v>
      </c>
      <c r="G19" s="8">
        <f>VLOOKUP($B19,ShipSpeeds!$A$7:$I$888,5,FALSE)</f>
        <v>4.3101000000000003</v>
      </c>
      <c r="H19" s="8">
        <f>VLOOKUP($B19,ShipSpeeds!$A$7:$I$888,6,FALSE)</f>
        <v>4.4328000000000003</v>
      </c>
      <c r="I19" s="8">
        <f>VLOOKUP($B19,ShipSpeeds!$A$7:$I$888,7,FALSE)</f>
        <v>4.4542000000000002</v>
      </c>
      <c r="J19" s="8">
        <f>VLOOKUP($B19,ShipSpeeds!$A$7:$I$888,8,FALSE)</f>
        <v>4.0466000000000006</v>
      </c>
      <c r="K19" s="8">
        <f>VLOOKUP($B19,ShipSpeeds!$A$7:$I$888,9,FALSE)</f>
        <v>3.1069</v>
      </c>
      <c r="L19" s="47">
        <f>VLOOKUP($B19,ShipSpeeds!$A$7:$I$888,2,FALSE)</f>
        <v>2.5621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32194</v>
      </c>
      <c r="C20" s="29">
        <f t="shared" si="1"/>
        <v>0</v>
      </c>
      <c r="D20" s="8">
        <f>VLOOKUP($B20,ShipSpeeds!$A$7:$I$888,2,FALSE)</f>
        <v>2.5621</v>
      </c>
      <c r="E20" s="8">
        <f>VLOOKUP($B20,ShipSpeeds!$A$7:$I$888,3,FALSE)</f>
        <v>3.0399000000000007</v>
      </c>
      <c r="F20" s="8">
        <f>VLOOKUP($B20,ShipSpeeds!$A$7:$I$888,4,FALSE)</f>
        <v>3.8843999999999994</v>
      </c>
      <c r="G20" s="8">
        <f>VLOOKUP($B20,ShipSpeeds!$A$7:$I$888,5,FALSE)</f>
        <v>4.3101000000000003</v>
      </c>
      <c r="H20" s="8">
        <f>VLOOKUP($B20,ShipSpeeds!$A$7:$I$888,6,FALSE)</f>
        <v>4.4328000000000003</v>
      </c>
      <c r="I20" s="8">
        <f>VLOOKUP($B20,ShipSpeeds!$A$7:$I$888,7,FALSE)</f>
        <v>4.4542000000000002</v>
      </c>
      <c r="J20" s="8">
        <f>VLOOKUP($B20,ShipSpeeds!$A$7:$I$888,8,FALSE)</f>
        <v>4.0466000000000006</v>
      </c>
      <c r="K20" s="8">
        <f>VLOOKUP($B20,ShipSpeeds!$A$7:$I$888,9,FALSE)</f>
        <v>3.1069</v>
      </c>
      <c r="L20" s="47">
        <f>VLOOKUP($B20,ShipSpeeds!$A$7:$I$888,2,FALSE)</f>
        <v>2.5621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32194</v>
      </c>
      <c r="C21" s="29">
        <f t="shared" si="1"/>
        <v>0</v>
      </c>
      <c r="D21" s="8">
        <f>VLOOKUP($B21,ShipSpeeds!$A$7:$I$888,2,FALSE)</f>
        <v>2.5621</v>
      </c>
      <c r="E21" s="8">
        <f>VLOOKUP($B21,ShipSpeeds!$A$7:$I$888,3,FALSE)</f>
        <v>3.0399000000000007</v>
      </c>
      <c r="F21" s="8">
        <f>VLOOKUP($B21,ShipSpeeds!$A$7:$I$888,4,FALSE)</f>
        <v>3.8843999999999994</v>
      </c>
      <c r="G21" s="8">
        <f>VLOOKUP($B21,ShipSpeeds!$A$7:$I$888,5,FALSE)</f>
        <v>4.3101000000000003</v>
      </c>
      <c r="H21" s="8">
        <f>VLOOKUP($B21,ShipSpeeds!$A$7:$I$888,6,FALSE)</f>
        <v>4.4328000000000003</v>
      </c>
      <c r="I21" s="8">
        <f>VLOOKUP($B21,ShipSpeeds!$A$7:$I$888,7,FALSE)</f>
        <v>4.4542000000000002</v>
      </c>
      <c r="J21" s="8">
        <f>VLOOKUP($B21,ShipSpeeds!$A$7:$I$888,8,FALSE)</f>
        <v>4.0466000000000006</v>
      </c>
      <c r="K21" s="8">
        <f>VLOOKUP($B21,ShipSpeeds!$A$7:$I$888,9,FALSE)</f>
        <v>3.1069</v>
      </c>
      <c r="L21" s="47">
        <f>VLOOKUP($B21,ShipSpeeds!$A$7:$I$888,2,FALSE)</f>
        <v>2.5621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32194</v>
      </c>
      <c r="C22" s="29">
        <f t="shared" si="1"/>
        <v>0</v>
      </c>
      <c r="D22" s="8">
        <f>VLOOKUP($B22,ShipSpeeds!$A$7:$I$888,2,FALSE)</f>
        <v>2.5621</v>
      </c>
      <c r="E22" s="8">
        <f>VLOOKUP($B22,ShipSpeeds!$A$7:$I$888,3,FALSE)</f>
        <v>3.0399000000000007</v>
      </c>
      <c r="F22" s="8">
        <f>VLOOKUP($B22,ShipSpeeds!$A$7:$I$888,4,FALSE)</f>
        <v>3.8843999999999994</v>
      </c>
      <c r="G22" s="8">
        <f>VLOOKUP($B22,ShipSpeeds!$A$7:$I$888,5,FALSE)</f>
        <v>4.3101000000000003</v>
      </c>
      <c r="H22" s="8">
        <f>VLOOKUP($B22,ShipSpeeds!$A$7:$I$888,6,FALSE)</f>
        <v>4.4328000000000003</v>
      </c>
      <c r="I22" s="8">
        <f>VLOOKUP($B22,ShipSpeeds!$A$7:$I$888,7,FALSE)</f>
        <v>4.4542000000000002</v>
      </c>
      <c r="J22" s="8">
        <f>VLOOKUP($B22,ShipSpeeds!$A$7:$I$888,8,FALSE)</f>
        <v>4.0466000000000006</v>
      </c>
      <c r="K22" s="8">
        <f>VLOOKUP($B22,ShipSpeeds!$A$7:$I$888,9,FALSE)</f>
        <v>3.1069</v>
      </c>
      <c r="L22" s="47">
        <f>VLOOKUP($B22,ShipSpeeds!$A$7:$I$888,2,FALSE)</f>
        <v>2.5621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32194</v>
      </c>
      <c r="C23" s="29">
        <f t="shared" si="1"/>
        <v>0</v>
      </c>
      <c r="D23" s="8">
        <f>VLOOKUP($B23,ShipSpeeds!$A$7:$I$888,2,FALSE)</f>
        <v>2.5621</v>
      </c>
      <c r="E23" s="8">
        <f>VLOOKUP($B23,ShipSpeeds!$A$7:$I$888,3,FALSE)</f>
        <v>3.0399000000000007</v>
      </c>
      <c r="F23" s="8">
        <f>VLOOKUP($B23,ShipSpeeds!$A$7:$I$888,4,FALSE)</f>
        <v>3.8843999999999994</v>
      </c>
      <c r="G23" s="8">
        <f>VLOOKUP($B23,ShipSpeeds!$A$7:$I$888,5,FALSE)</f>
        <v>4.3101000000000003</v>
      </c>
      <c r="H23" s="8">
        <f>VLOOKUP($B23,ShipSpeeds!$A$7:$I$888,6,FALSE)</f>
        <v>4.4328000000000003</v>
      </c>
      <c r="I23" s="8">
        <f>VLOOKUP($B23,ShipSpeeds!$A$7:$I$888,7,FALSE)</f>
        <v>4.4542000000000002</v>
      </c>
      <c r="J23" s="8">
        <f>VLOOKUP($B23,ShipSpeeds!$A$7:$I$888,8,FALSE)</f>
        <v>4.0466000000000006</v>
      </c>
      <c r="K23" s="8">
        <f>VLOOKUP($B23,ShipSpeeds!$A$7:$I$888,9,FALSE)</f>
        <v>3.1069</v>
      </c>
      <c r="L23" s="47">
        <f>VLOOKUP($B23,ShipSpeeds!$A$7:$I$888,2,FALSE)</f>
        <v>2.5621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32194</v>
      </c>
      <c r="C24" s="29">
        <f t="shared" si="1"/>
        <v>0</v>
      </c>
      <c r="D24" s="8">
        <f>VLOOKUP($B24,ShipSpeeds!$A$7:$I$888,2,FALSE)</f>
        <v>2.5621</v>
      </c>
      <c r="E24" s="8">
        <f>VLOOKUP($B24,ShipSpeeds!$A$7:$I$888,3,FALSE)</f>
        <v>3.0399000000000007</v>
      </c>
      <c r="F24" s="8">
        <f>VLOOKUP($B24,ShipSpeeds!$A$7:$I$888,4,FALSE)</f>
        <v>3.8843999999999994</v>
      </c>
      <c r="G24" s="8">
        <f>VLOOKUP($B24,ShipSpeeds!$A$7:$I$888,5,FALSE)</f>
        <v>4.3101000000000003</v>
      </c>
      <c r="H24" s="8">
        <f>VLOOKUP($B24,ShipSpeeds!$A$7:$I$888,6,FALSE)</f>
        <v>4.4328000000000003</v>
      </c>
      <c r="I24" s="8">
        <f>VLOOKUP($B24,ShipSpeeds!$A$7:$I$888,7,FALSE)</f>
        <v>4.4542000000000002</v>
      </c>
      <c r="J24" s="8">
        <f>VLOOKUP($B24,ShipSpeeds!$A$7:$I$888,8,FALSE)</f>
        <v>4.0466000000000006</v>
      </c>
      <c r="K24" s="8">
        <f>VLOOKUP($B24,ShipSpeeds!$A$7:$I$888,9,FALSE)</f>
        <v>3.1069</v>
      </c>
      <c r="L24" s="47">
        <f>VLOOKUP($B24,ShipSpeeds!$A$7:$I$888,2,FALSE)</f>
        <v>2.5621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32194</v>
      </c>
      <c r="C25" s="29">
        <f t="shared" si="1"/>
        <v>0</v>
      </c>
      <c r="D25" s="8">
        <f>VLOOKUP($B25,ShipSpeeds!$A$7:$I$888,2,FALSE)</f>
        <v>2.5621</v>
      </c>
      <c r="E25" s="8">
        <f>VLOOKUP($B25,ShipSpeeds!$A$7:$I$888,3,FALSE)</f>
        <v>3.0399000000000007</v>
      </c>
      <c r="F25" s="8">
        <f>VLOOKUP($B25,ShipSpeeds!$A$7:$I$888,4,FALSE)</f>
        <v>3.8843999999999994</v>
      </c>
      <c r="G25" s="8">
        <f>VLOOKUP($B25,ShipSpeeds!$A$7:$I$888,5,FALSE)</f>
        <v>4.3101000000000003</v>
      </c>
      <c r="H25" s="8">
        <f>VLOOKUP($B25,ShipSpeeds!$A$7:$I$888,6,FALSE)</f>
        <v>4.4328000000000003</v>
      </c>
      <c r="I25" s="8">
        <f>VLOOKUP($B25,ShipSpeeds!$A$7:$I$888,7,FALSE)</f>
        <v>4.4542000000000002</v>
      </c>
      <c r="J25" s="8">
        <f>VLOOKUP($B25,ShipSpeeds!$A$7:$I$888,8,FALSE)</f>
        <v>4.0466000000000006</v>
      </c>
      <c r="K25" s="8">
        <f>VLOOKUP($B25,ShipSpeeds!$A$7:$I$888,9,FALSE)</f>
        <v>3.1069</v>
      </c>
      <c r="L25" s="47">
        <f>VLOOKUP($B25,ShipSpeeds!$A$7:$I$888,2,FALSE)</f>
        <v>2.5621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32194</v>
      </c>
      <c r="C26" s="29">
        <f t="shared" si="1"/>
        <v>0</v>
      </c>
      <c r="D26" s="8">
        <f>VLOOKUP($B26,ShipSpeeds!$A$7:$I$888,2,FALSE)</f>
        <v>2.5621</v>
      </c>
      <c r="E26" s="8">
        <f>VLOOKUP($B26,ShipSpeeds!$A$7:$I$888,3,FALSE)</f>
        <v>3.0399000000000007</v>
      </c>
      <c r="F26" s="8">
        <f>VLOOKUP($B26,ShipSpeeds!$A$7:$I$888,4,FALSE)</f>
        <v>3.8843999999999994</v>
      </c>
      <c r="G26" s="8">
        <f>VLOOKUP($B26,ShipSpeeds!$A$7:$I$888,5,FALSE)</f>
        <v>4.3101000000000003</v>
      </c>
      <c r="H26" s="8">
        <f>VLOOKUP($B26,ShipSpeeds!$A$7:$I$888,6,FALSE)</f>
        <v>4.4328000000000003</v>
      </c>
      <c r="I26" s="8">
        <f>VLOOKUP($B26,ShipSpeeds!$A$7:$I$888,7,FALSE)</f>
        <v>4.4542000000000002</v>
      </c>
      <c r="J26" s="8">
        <f>VLOOKUP($B26,ShipSpeeds!$A$7:$I$888,8,FALSE)</f>
        <v>4.0466000000000006</v>
      </c>
      <c r="K26" s="8">
        <f>VLOOKUP($B26,ShipSpeeds!$A$7:$I$888,9,FALSE)</f>
        <v>3.1069</v>
      </c>
      <c r="L26" s="47">
        <f>VLOOKUP($B26,ShipSpeeds!$A$7:$I$888,2,FALSE)</f>
        <v>2.5621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32194</v>
      </c>
      <c r="C27" s="29">
        <f t="shared" si="1"/>
        <v>0</v>
      </c>
      <c r="D27" s="8">
        <f>VLOOKUP($B27,ShipSpeeds!$A$7:$I$888,2,FALSE)</f>
        <v>2.5621</v>
      </c>
      <c r="E27" s="8">
        <f>VLOOKUP($B27,ShipSpeeds!$A$7:$I$888,3,FALSE)</f>
        <v>3.0399000000000007</v>
      </c>
      <c r="F27" s="8">
        <f>VLOOKUP($B27,ShipSpeeds!$A$7:$I$888,4,FALSE)</f>
        <v>3.8843999999999994</v>
      </c>
      <c r="G27" s="8">
        <f>VLOOKUP($B27,ShipSpeeds!$A$7:$I$888,5,FALSE)</f>
        <v>4.3101000000000003</v>
      </c>
      <c r="H27" s="8">
        <f>VLOOKUP($B27,ShipSpeeds!$A$7:$I$888,6,FALSE)</f>
        <v>4.4328000000000003</v>
      </c>
      <c r="I27" s="8">
        <f>VLOOKUP($B27,ShipSpeeds!$A$7:$I$888,7,FALSE)</f>
        <v>4.4542000000000002</v>
      </c>
      <c r="J27" s="8">
        <f>VLOOKUP($B27,ShipSpeeds!$A$7:$I$888,8,FALSE)</f>
        <v>4.0466000000000006</v>
      </c>
      <c r="K27" s="8">
        <f>VLOOKUP($B27,ShipSpeeds!$A$7:$I$888,9,FALSE)</f>
        <v>3.1069</v>
      </c>
      <c r="L27" s="47">
        <f>VLOOKUP($B27,ShipSpeeds!$A$7:$I$888,2,FALSE)</f>
        <v>2.5621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32194</v>
      </c>
      <c r="C28" s="29">
        <f t="shared" si="1"/>
        <v>0</v>
      </c>
      <c r="D28" s="8">
        <f>VLOOKUP($B28,ShipSpeeds!$A$7:$I$888,2,FALSE)</f>
        <v>2.5621</v>
      </c>
      <c r="E28" s="8">
        <f>VLOOKUP($B28,ShipSpeeds!$A$7:$I$888,3,FALSE)</f>
        <v>3.0399000000000007</v>
      </c>
      <c r="F28" s="8">
        <f>VLOOKUP($B28,ShipSpeeds!$A$7:$I$888,4,FALSE)</f>
        <v>3.8843999999999994</v>
      </c>
      <c r="G28" s="8">
        <f>VLOOKUP($B28,ShipSpeeds!$A$7:$I$888,5,FALSE)</f>
        <v>4.3101000000000003</v>
      </c>
      <c r="H28" s="8">
        <f>VLOOKUP($B28,ShipSpeeds!$A$7:$I$888,6,FALSE)</f>
        <v>4.4328000000000003</v>
      </c>
      <c r="I28" s="8">
        <f>VLOOKUP($B28,ShipSpeeds!$A$7:$I$888,7,FALSE)</f>
        <v>4.4542000000000002</v>
      </c>
      <c r="J28" s="8">
        <f>VLOOKUP($B28,ShipSpeeds!$A$7:$I$888,8,FALSE)</f>
        <v>4.0466000000000006</v>
      </c>
      <c r="K28" s="8">
        <f>VLOOKUP($B28,ShipSpeeds!$A$7:$I$888,9,FALSE)</f>
        <v>3.1069</v>
      </c>
      <c r="L28" s="47">
        <f>VLOOKUP($B28,ShipSpeeds!$A$7:$I$888,2,FALSE)</f>
        <v>2.5621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32194</v>
      </c>
      <c r="C29" s="29">
        <f t="shared" si="1"/>
        <v>0</v>
      </c>
      <c r="D29" s="8">
        <f>VLOOKUP($B29,ShipSpeeds!$A$7:$I$888,2,FALSE)</f>
        <v>2.5621</v>
      </c>
      <c r="E29" s="8">
        <f>VLOOKUP($B29,ShipSpeeds!$A$7:$I$888,3,FALSE)</f>
        <v>3.0399000000000007</v>
      </c>
      <c r="F29" s="8">
        <f>VLOOKUP($B29,ShipSpeeds!$A$7:$I$888,4,FALSE)</f>
        <v>3.8843999999999994</v>
      </c>
      <c r="G29" s="8">
        <f>VLOOKUP($B29,ShipSpeeds!$A$7:$I$888,5,FALSE)</f>
        <v>4.3101000000000003</v>
      </c>
      <c r="H29" s="8">
        <f>VLOOKUP($B29,ShipSpeeds!$A$7:$I$888,6,FALSE)</f>
        <v>4.4328000000000003</v>
      </c>
      <c r="I29" s="8">
        <f>VLOOKUP($B29,ShipSpeeds!$A$7:$I$888,7,FALSE)</f>
        <v>4.4542000000000002</v>
      </c>
      <c r="J29" s="8">
        <f>VLOOKUP($B29,ShipSpeeds!$A$7:$I$888,8,FALSE)</f>
        <v>4.0466000000000006</v>
      </c>
      <c r="K29" s="8">
        <f>VLOOKUP($B29,ShipSpeeds!$A$7:$I$888,9,FALSE)</f>
        <v>3.1069</v>
      </c>
      <c r="L29" s="47">
        <f>VLOOKUP($B29,ShipSpeeds!$A$7:$I$888,2,FALSE)</f>
        <v>2.5621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32194</v>
      </c>
      <c r="C30" s="29">
        <f t="shared" si="1"/>
        <v>0</v>
      </c>
      <c r="D30" s="8">
        <f>VLOOKUP($B30,ShipSpeeds!$A$7:$I$888,2,FALSE)</f>
        <v>2.5621</v>
      </c>
      <c r="E30" s="8">
        <f>VLOOKUP($B30,ShipSpeeds!$A$7:$I$888,3,FALSE)</f>
        <v>3.0399000000000007</v>
      </c>
      <c r="F30" s="8">
        <f>VLOOKUP($B30,ShipSpeeds!$A$7:$I$888,4,FALSE)</f>
        <v>3.8843999999999994</v>
      </c>
      <c r="G30" s="8">
        <f>VLOOKUP($B30,ShipSpeeds!$A$7:$I$888,5,FALSE)</f>
        <v>4.3101000000000003</v>
      </c>
      <c r="H30" s="8">
        <f>VLOOKUP($B30,ShipSpeeds!$A$7:$I$888,6,FALSE)</f>
        <v>4.4328000000000003</v>
      </c>
      <c r="I30" s="8">
        <f>VLOOKUP($B30,ShipSpeeds!$A$7:$I$888,7,FALSE)</f>
        <v>4.4542000000000002</v>
      </c>
      <c r="J30" s="8">
        <f>VLOOKUP($B30,ShipSpeeds!$A$7:$I$888,8,FALSE)</f>
        <v>4.0466000000000006</v>
      </c>
      <c r="K30" s="8">
        <f>VLOOKUP($B30,ShipSpeeds!$A$7:$I$888,9,FALSE)</f>
        <v>3.1069</v>
      </c>
      <c r="L30" s="47">
        <f>VLOOKUP($B30,ShipSpeeds!$A$7:$I$888,2,FALSE)</f>
        <v>2.5621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32194</v>
      </c>
      <c r="C31" s="29">
        <f t="shared" si="1"/>
        <v>0</v>
      </c>
      <c r="D31" s="8">
        <f>VLOOKUP($B31,ShipSpeeds!$A$7:$I$888,2,FALSE)</f>
        <v>2.5621</v>
      </c>
      <c r="E31" s="8">
        <f>VLOOKUP($B31,ShipSpeeds!$A$7:$I$888,3,FALSE)</f>
        <v>3.0399000000000007</v>
      </c>
      <c r="F31" s="8">
        <f>VLOOKUP($B31,ShipSpeeds!$A$7:$I$888,4,FALSE)</f>
        <v>3.8843999999999994</v>
      </c>
      <c r="G31" s="8">
        <f>VLOOKUP($B31,ShipSpeeds!$A$7:$I$888,5,FALSE)</f>
        <v>4.3101000000000003</v>
      </c>
      <c r="H31" s="8">
        <f>VLOOKUP($B31,ShipSpeeds!$A$7:$I$888,6,FALSE)</f>
        <v>4.4328000000000003</v>
      </c>
      <c r="I31" s="8">
        <f>VLOOKUP($B31,ShipSpeeds!$A$7:$I$888,7,FALSE)</f>
        <v>4.4542000000000002</v>
      </c>
      <c r="J31" s="8">
        <f>VLOOKUP($B31,ShipSpeeds!$A$7:$I$888,8,FALSE)</f>
        <v>4.0466000000000006</v>
      </c>
      <c r="K31" s="8">
        <f>VLOOKUP($B31,ShipSpeeds!$A$7:$I$888,9,FALSE)</f>
        <v>3.1069</v>
      </c>
      <c r="L31" s="47">
        <f>VLOOKUP($B31,ShipSpeeds!$A$7:$I$888,2,FALSE)</f>
        <v>2.5621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32194</v>
      </c>
      <c r="C32" s="29">
        <f t="shared" si="1"/>
        <v>0</v>
      </c>
      <c r="D32" s="8">
        <f>VLOOKUP($B32,ShipSpeeds!$A$7:$I$888,2,FALSE)</f>
        <v>2.5621</v>
      </c>
      <c r="E32" s="8">
        <f>VLOOKUP($B32,ShipSpeeds!$A$7:$I$888,3,FALSE)</f>
        <v>3.0399000000000007</v>
      </c>
      <c r="F32" s="8">
        <f>VLOOKUP($B32,ShipSpeeds!$A$7:$I$888,4,FALSE)</f>
        <v>3.8843999999999994</v>
      </c>
      <c r="G32" s="8">
        <f>VLOOKUP($B32,ShipSpeeds!$A$7:$I$888,5,FALSE)</f>
        <v>4.3101000000000003</v>
      </c>
      <c r="H32" s="8">
        <f>VLOOKUP($B32,ShipSpeeds!$A$7:$I$888,6,FALSE)</f>
        <v>4.4328000000000003</v>
      </c>
      <c r="I32" s="8">
        <f>VLOOKUP($B32,ShipSpeeds!$A$7:$I$888,7,FALSE)</f>
        <v>4.4542000000000002</v>
      </c>
      <c r="J32" s="8">
        <f>VLOOKUP($B32,ShipSpeeds!$A$7:$I$888,8,FALSE)</f>
        <v>4.0466000000000006</v>
      </c>
      <c r="K32" s="8">
        <f>VLOOKUP($B32,ShipSpeeds!$A$7:$I$888,9,FALSE)</f>
        <v>3.1069</v>
      </c>
      <c r="L32" s="47">
        <f>VLOOKUP($B32,ShipSpeeds!$A$7:$I$888,2,FALSE)</f>
        <v>2.5621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32194</v>
      </c>
      <c r="C33" s="29">
        <f t="shared" si="1"/>
        <v>0</v>
      </c>
      <c r="D33" s="8">
        <f>VLOOKUP($B33,ShipSpeeds!$A$7:$I$888,2,FALSE)</f>
        <v>2.5621</v>
      </c>
      <c r="E33" s="8">
        <f>VLOOKUP($B33,ShipSpeeds!$A$7:$I$888,3,FALSE)</f>
        <v>3.0399000000000007</v>
      </c>
      <c r="F33" s="8">
        <f>VLOOKUP($B33,ShipSpeeds!$A$7:$I$888,4,FALSE)</f>
        <v>3.8843999999999994</v>
      </c>
      <c r="G33" s="8">
        <f>VLOOKUP($B33,ShipSpeeds!$A$7:$I$888,5,FALSE)</f>
        <v>4.3101000000000003</v>
      </c>
      <c r="H33" s="8">
        <f>VLOOKUP($B33,ShipSpeeds!$A$7:$I$888,6,FALSE)</f>
        <v>4.4328000000000003</v>
      </c>
      <c r="I33" s="8">
        <f>VLOOKUP($B33,ShipSpeeds!$A$7:$I$888,7,FALSE)</f>
        <v>4.4542000000000002</v>
      </c>
      <c r="J33" s="8">
        <f>VLOOKUP($B33,ShipSpeeds!$A$7:$I$888,8,FALSE)</f>
        <v>4.0466000000000006</v>
      </c>
      <c r="K33" s="8">
        <f>VLOOKUP($B33,ShipSpeeds!$A$7:$I$888,9,FALSE)</f>
        <v>3.1069</v>
      </c>
      <c r="L33" s="47">
        <f>VLOOKUP($B33,ShipSpeeds!$A$7:$I$888,2,FALSE)</f>
        <v>2.5621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32194</v>
      </c>
      <c r="C34" s="29">
        <f t="shared" si="1"/>
        <v>0</v>
      </c>
      <c r="D34" s="8">
        <f>VLOOKUP($B34,ShipSpeeds!$A$7:$I$888,2,FALSE)</f>
        <v>2.5621</v>
      </c>
      <c r="E34" s="8">
        <f>VLOOKUP($B34,ShipSpeeds!$A$7:$I$888,3,FALSE)</f>
        <v>3.0399000000000007</v>
      </c>
      <c r="F34" s="8">
        <f>VLOOKUP($B34,ShipSpeeds!$A$7:$I$888,4,FALSE)</f>
        <v>3.8843999999999994</v>
      </c>
      <c r="G34" s="8">
        <f>VLOOKUP($B34,ShipSpeeds!$A$7:$I$888,5,FALSE)</f>
        <v>4.3101000000000003</v>
      </c>
      <c r="H34" s="8">
        <f>VLOOKUP($B34,ShipSpeeds!$A$7:$I$888,6,FALSE)</f>
        <v>4.4328000000000003</v>
      </c>
      <c r="I34" s="8">
        <f>VLOOKUP($B34,ShipSpeeds!$A$7:$I$888,7,FALSE)</f>
        <v>4.4542000000000002</v>
      </c>
      <c r="J34" s="8">
        <f>VLOOKUP($B34,ShipSpeeds!$A$7:$I$888,8,FALSE)</f>
        <v>4.0466000000000006</v>
      </c>
      <c r="K34" s="8">
        <f>VLOOKUP($B34,ShipSpeeds!$A$7:$I$888,9,FALSE)</f>
        <v>3.1069</v>
      </c>
      <c r="L34" s="47">
        <f>VLOOKUP($B34,ShipSpeeds!$A$7:$I$888,2,FALSE)</f>
        <v>2.5621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32194</v>
      </c>
      <c r="C35" s="29">
        <f t="shared" si="1"/>
        <v>0</v>
      </c>
      <c r="D35" s="8">
        <f>VLOOKUP($B35,ShipSpeeds!$A$7:$I$888,2,FALSE)</f>
        <v>2.5621</v>
      </c>
      <c r="E35" s="8">
        <f>VLOOKUP($B35,ShipSpeeds!$A$7:$I$888,3,FALSE)</f>
        <v>3.0399000000000007</v>
      </c>
      <c r="F35" s="8">
        <f>VLOOKUP($B35,ShipSpeeds!$A$7:$I$888,4,FALSE)</f>
        <v>3.8843999999999994</v>
      </c>
      <c r="G35" s="8">
        <f>VLOOKUP($B35,ShipSpeeds!$A$7:$I$888,5,FALSE)</f>
        <v>4.3101000000000003</v>
      </c>
      <c r="H35" s="8">
        <f>VLOOKUP($B35,ShipSpeeds!$A$7:$I$888,6,FALSE)</f>
        <v>4.4328000000000003</v>
      </c>
      <c r="I35" s="8">
        <f>VLOOKUP($B35,ShipSpeeds!$A$7:$I$888,7,FALSE)</f>
        <v>4.4542000000000002</v>
      </c>
      <c r="J35" s="8">
        <f>VLOOKUP($B35,ShipSpeeds!$A$7:$I$888,8,FALSE)</f>
        <v>4.0466000000000006</v>
      </c>
      <c r="K35" s="8">
        <f>VLOOKUP($B35,ShipSpeeds!$A$7:$I$888,9,FALSE)</f>
        <v>3.1069</v>
      </c>
      <c r="L35" s="47">
        <f>VLOOKUP($B35,ShipSpeeds!$A$7:$I$888,2,FALSE)</f>
        <v>2.5621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32194</v>
      </c>
      <c r="C36" s="29">
        <f t="shared" si="1"/>
        <v>0</v>
      </c>
      <c r="D36" s="8">
        <f>VLOOKUP($B36,ShipSpeeds!$A$7:$I$888,2,FALSE)</f>
        <v>2.5621</v>
      </c>
      <c r="E36" s="8">
        <f>VLOOKUP($B36,ShipSpeeds!$A$7:$I$888,3,FALSE)</f>
        <v>3.0399000000000007</v>
      </c>
      <c r="F36" s="8">
        <f>VLOOKUP($B36,ShipSpeeds!$A$7:$I$888,4,FALSE)</f>
        <v>3.8843999999999994</v>
      </c>
      <c r="G36" s="8">
        <f>VLOOKUP($B36,ShipSpeeds!$A$7:$I$888,5,FALSE)</f>
        <v>4.3101000000000003</v>
      </c>
      <c r="H36" s="8">
        <f>VLOOKUP($B36,ShipSpeeds!$A$7:$I$888,6,FALSE)</f>
        <v>4.4328000000000003</v>
      </c>
      <c r="I36" s="8">
        <f>VLOOKUP($B36,ShipSpeeds!$A$7:$I$888,7,FALSE)</f>
        <v>4.4542000000000002</v>
      </c>
      <c r="J36" s="8">
        <f>VLOOKUP($B36,ShipSpeeds!$A$7:$I$888,8,FALSE)</f>
        <v>4.0466000000000006</v>
      </c>
      <c r="K36" s="8">
        <f>VLOOKUP($B36,ShipSpeeds!$A$7:$I$888,9,FALSE)</f>
        <v>3.1069</v>
      </c>
      <c r="L36" s="47">
        <f>VLOOKUP($B36,ShipSpeeds!$A$7:$I$888,2,FALSE)</f>
        <v>2.5621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32194</v>
      </c>
      <c r="C37" s="29">
        <f t="shared" si="1"/>
        <v>0</v>
      </c>
      <c r="D37" s="8">
        <f>VLOOKUP($B37,ShipSpeeds!$A$7:$I$888,2,FALSE)</f>
        <v>2.5621</v>
      </c>
      <c r="E37" s="8">
        <f>VLOOKUP($B37,ShipSpeeds!$A$7:$I$888,3,FALSE)</f>
        <v>3.0399000000000007</v>
      </c>
      <c r="F37" s="8">
        <f>VLOOKUP($B37,ShipSpeeds!$A$7:$I$888,4,FALSE)</f>
        <v>3.8843999999999994</v>
      </c>
      <c r="G37" s="8">
        <f>VLOOKUP($B37,ShipSpeeds!$A$7:$I$888,5,FALSE)</f>
        <v>4.3101000000000003</v>
      </c>
      <c r="H37" s="8">
        <f>VLOOKUP($B37,ShipSpeeds!$A$7:$I$888,6,FALSE)</f>
        <v>4.4328000000000003</v>
      </c>
      <c r="I37" s="8">
        <f>VLOOKUP($B37,ShipSpeeds!$A$7:$I$888,7,FALSE)</f>
        <v>4.4542000000000002</v>
      </c>
      <c r="J37" s="8">
        <f>VLOOKUP($B37,ShipSpeeds!$A$7:$I$888,8,FALSE)</f>
        <v>4.0466000000000006</v>
      </c>
      <c r="K37" s="8">
        <f>VLOOKUP($B37,ShipSpeeds!$A$7:$I$888,9,FALSE)</f>
        <v>3.1069</v>
      </c>
      <c r="L37" s="47">
        <f>VLOOKUP($B37,ShipSpeeds!$A$7:$I$888,2,FALSE)</f>
        <v>2.5621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32194</v>
      </c>
      <c r="C38" s="29">
        <f t="shared" si="1"/>
        <v>0</v>
      </c>
      <c r="D38" s="8">
        <f>VLOOKUP($B38,ShipSpeeds!$A$7:$I$888,2,FALSE)</f>
        <v>2.5621</v>
      </c>
      <c r="E38" s="8">
        <f>VLOOKUP($B38,ShipSpeeds!$A$7:$I$888,3,FALSE)</f>
        <v>3.0399000000000007</v>
      </c>
      <c r="F38" s="8">
        <f>VLOOKUP($B38,ShipSpeeds!$A$7:$I$888,4,FALSE)</f>
        <v>3.8843999999999994</v>
      </c>
      <c r="G38" s="8">
        <f>VLOOKUP($B38,ShipSpeeds!$A$7:$I$888,5,FALSE)</f>
        <v>4.3101000000000003</v>
      </c>
      <c r="H38" s="8">
        <f>VLOOKUP($B38,ShipSpeeds!$A$7:$I$888,6,FALSE)</f>
        <v>4.4328000000000003</v>
      </c>
      <c r="I38" s="8">
        <f>VLOOKUP($B38,ShipSpeeds!$A$7:$I$888,7,FALSE)</f>
        <v>4.4542000000000002</v>
      </c>
      <c r="J38" s="8">
        <f>VLOOKUP($B38,ShipSpeeds!$A$7:$I$888,8,FALSE)</f>
        <v>4.0466000000000006</v>
      </c>
      <c r="K38" s="8">
        <f>VLOOKUP($B38,ShipSpeeds!$A$7:$I$888,9,FALSE)</f>
        <v>3.1069</v>
      </c>
      <c r="L38" s="47">
        <f>VLOOKUP($B38,ShipSpeeds!$A$7:$I$888,2,FALSE)</f>
        <v>2.5621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32194</v>
      </c>
      <c r="C39" s="29">
        <f t="shared" si="1"/>
        <v>0</v>
      </c>
      <c r="D39" s="8">
        <f>VLOOKUP($B39,ShipSpeeds!$A$7:$I$888,2,FALSE)</f>
        <v>2.5621</v>
      </c>
      <c r="E39" s="8">
        <f>VLOOKUP($B39,ShipSpeeds!$A$7:$I$888,3,FALSE)</f>
        <v>3.0399000000000007</v>
      </c>
      <c r="F39" s="8">
        <f>VLOOKUP($B39,ShipSpeeds!$A$7:$I$888,4,FALSE)</f>
        <v>3.8843999999999994</v>
      </c>
      <c r="G39" s="8">
        <f>VLOOKUP($B39,ShipSpeeds!$A$7:$I$888,5,FALSE)</f>
        <v>4.3101000000000003</v>
      </c>
      <c r="H39" s="8">
        <f>VLOOKUP($B39,ShipSpeeds!$A$7:$I$888,6,FALSE)</f>
        <v>4.4328000000000003</v>
      </c>
      <c r="I39" s="8">
        <f>VLOOKUP($B39,ShipSpeeds!$A$7:$I$888,7,FALSE)</f>
        <v>4.4542000000000002</v>
      </c>
      <c r="J39" s="8">
        <f>VLOOKUP($B39,ShipSpeeds!$A$7:$I$888,8,FALSE)</f>
        <v>4.0466000000000006</v>
      </c>
      <c r="K39" s="8">
        <f>VLOOKUP($B39,ShipSpeeds!$A$7:$I$888,9,FALSE)</f>
        <v>3.1069</v>
      </c>
      <c r="L39" s="47">
        <f>VLOOKUP($B39,ShipSpeeds!$A$7:$I$888,2,FALSE)</f>
        <v>2.5621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32194</v>
      </c>
      <c r="C40" s="29">
        <f t="shared" si="1"/>
        <v>0</v>
      </c>
      <c r="D40" s="8">
        <f>VLOOKUP($B40,ShipSpeeds!$A$7:$I$888,2,FALSE)</f>
        <v>2.5621</v>
      </c>
      <c r="E40" s="8">
        <f>VLOOKUP($B40,ShipSpeeds!$A$7:$I$888,3,FALSE)</f>
        <v>3.0399000000000007</v>
      </c>
      <c r="F40" s="8">
        <f>VLOOKUP($B40,ShipSpeeds!$A$7:$I$888,4,FALSE)</f>
        <v>3.8843999999999994</v>
      </c>
      <c r="G40" s="8">
        <f>VLOOKUP($B40,ShipSpeeds!$A$7:$I$888,5,FALSE)</f>
        <v>4.3101000000000003</v>
      </c>
      <c r="H40" s="8">
        <f>VLOOKUP($B40,ShipSpeeds!$A$7:$I$888,6,FALSE)</f>
        <v>4.4328000000000003</v>
      </c>
      <c r="I40" s="8">
        <f>VLOOKUP($B40,ShipSpeeds!$A$7:$I$888,7,FALSE)</f>
        <v>4.4542000000000002</v>
      </c>
      <c r="J40" s="8">
        <f>VLOOKUP($B40,ShipSpeeds!$A$7:$I$888,8,FALSE)</f>
        <v>4.0466000000000006</v>
      </c>
      <c r="K40" s="8">
        <f>VLOOKUP($B40,ShipSpeeds!$A$7:$I$888,9,FALSE)</f>
        <v>3.1069</v>
      </c>
      <c r="L40" s="47">
        <f>VLOOKUP($B40,ShipSpeeds!$A$7:$I$888,2,FALSE)</f>
        <v>2.5621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32194</v>
      </c>
      <c r="C41" s="29">
        <f t="shared" si="1"/>
        <v>0</v>
      </c>
      <c r="D41" s="8">
        <f>VLOOKUP($B41,ShipSpeeds!$A$7:$I$888,2,FALSE)</f>
        <v>2.5621</v>
      </c>
      <c r="E41" s="8">
        <f>VLOOKUP($B41,ShipSpeeds!$A$7:$I$888,3,FALSE)</f>
        <v>3.0399000000000007</v>
      </c>
      <c r="F41" s="8">
        <f>VLOOKUP($B41,ShipSpeeds!$A$7:$I$888,4,FALSE)</f>
        <v>3.8843999999999994</v>
      </c>
      <c r="G41" s="8">
        <f>VLOOKUP($B41,ShipSpeeds!$A$7:$I$888,5,FALSE)</f>
        <v>4.3101000000000003</v>
      </c>
      <c r="H41" s="8">
        <f>VLOOKUP($B41,ShipSpeeds!$A$7:$I$888,6,FALSE)</f>
        <v>4.4328000000000003</v>
      </c>
      <c r="I41" s="8">
        <f>VLOOKUP($B41,ShipSpeeds!$A$7:$I$888,7,FALSE)</f>
        <v>4.4542000000000002</v>
      </c>
      <c r="J41" s="8">
        <f>VLOOKUP($B41,ShipSpeeds!$A$7:$I$888,8,FALSE)</f>
        <v>4.0466000000000006</v>
      </c>
      <c r="K41" s="8">
        <f>VLOOKUP($B41,ShipSpeeds!$A$7:$I$888,9,FALSE)</f>
        <v>3.1069</v>
      </c>
      <c r="L41" s="47">
        <f>VLOOKUP($B41,ShipSpeeds!$A$7:$I$888,2,FALSE)</f>
        <v>2.5621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32194</v>
      </c>
      <c r="C42" s="29">
        <f t="shared" si="1"/>
        <v>0</v>
      </c>
      <c r="D42" s="8">
        <f>VLOOKUP($B42,ShipSpeeds!$A$7:$I$888,2,FALSE)</f>
        <v>2.5621</v>
      </c>
      <c r="E42" s="8">
        <f>VLOOKUP($B42,ShipSpeeds!$A$7:$I$888,3,FALSE)</f>
        <v>3.0399000000000007</v>
      </c>
      <c r="F42" s="8">
        <f>VLOOKUP($B42,ShipSpeeds!$A$7:$I$888,4,FALSE)</f>
        <v>3.8843999999999994</v>
      </c>
      <c r="G42" s="8">
        <f>VLOOKUP($B42,ShipSpeeds!$A$7:$I$888,5,FALSE)</f>
        <v>4.3101000000000003</v>
      </c>
      <c r="H42" s="8">
        <f>VLOOKUP($B42,ShipSpeeds!$A$7:$I$888,6,FALSE)</f>
        <v>4.4328000000000003</v>
      </c>
      <c r="I42" s="8">
        <f>VLOOKUP($B42,ShipSpeeds!$A$7:$I$888,7,FALSE)</f>
        <v>4.4542000000000002</v>
      </c>
      <c r="J42" s="8">
        <f>VLOOKUP($B42,ShipSpeeds!$A$7:$I$888,8,FALSE)</f>
        <v>4.0466000000000006</v>
      </c>
      <c r="K42" s="8">
        <f>VLOOKUP($B42,ShipSpeeds!$A$7:$I$888,9,FALSE)</f>
        <v>3.1069</v>
      </c>
      <c r="L42" s="47">
        <f>VLOOKUP($B42,ShipSpeeds!$A$7:$I$888,2,FALSE)</f>
        <v>2.5621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81.854519434271566</v>
      </c>
      <c r="B43" s="24">
        <f>Segment1!F69</f>
        <v>32194</v>
      </c>
      <c r="C43" s="29">
        <f t="shared" si="1"/>
        <v>3.7315364813831629</v>
      </c>
      <c r="D43" s="8">
        <f>VLOOKUP($B43,ShipSpeeds!$A$7:$I$888,2,FALSE)</f>
        <v>2.5621</v>
      </c>
      <c r="E43" s="8">
        <f>VLOOKUP($B43,ShipSpeeds!$A$7:$I$888,3,FALSE)</f>
        <v>3.0399000000000007</v>
      </c>
      <c r="F43" s="8">
        <f>VLOOKUP($B43,ShipSpeeds!$A$7:$I$888,4,FALSE)</f>
        <v>3.8843999999999994</v>
      </c>
      <c r="G43" s="8">
        <f>VLOOKUP($B43,ShipSpeeds!$A$7:$I$888,5,FALSE)</f>
        <v>4.3101000000000003</v>
      </c>
      <c r="H43" s="8">
        <f>VLOOKUP($B43,ShipSpeeds!$A$7:$I$888,6,FALSE)</f>
        <v>4.4328000000000003</v>
      </c>
      <c r="I43" s="8">
        <f>VLOOKUP($B43,ShipSpeeds!$A$7:$I$888,7,FALSE)</f>
        <v>4.4542000000000002</v>
      </c>
      <c r="J43" s="8">
        <f>VLOOKUP($B43,ShipSpeeds!$A$7:$I$888,8,FALSE)</f>
        <v>4.0466000000000006</v>
      </c>
      <c r="K43" s="8">
        <f>VLOOKUP($B43,ShipSpeeds!$A$7:$I$888,9,FALSE)</f>
        <v>3.1069</v>
      </c>
      <c r="L43" s="47">
        <f>VLOOKUP($B43,ShipSpeeds!$A$7:$I$888,2,FALSE)</f>
        <v>2.5621</v>
      </c>
      <c r="M43" s="8">
        <f t="shared" si="10"/>
        <v>0</v>
      </c>
      <c r="N43" s="8">
        <f>IF(AND($A43&gt;=E$2,$A43&lt;F$2),E43+($A43-E$2)*(F43-E43)/(F$2-E$2),0)</f>
        <v>3.7315364813831629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81.854519434271566</v>
      </c>
      <c r="B44" s="24">
        <f>Segment1!F70</f>
        <v>32194</v>
      </c>
      <c r="C44" s="29">
        <f t="shared" si="1"/>
        <v>3.7315364813831629</v>
      </c>
      <c r="D44" s="8">
        <f>VLOOKUP($B44,ShipSpeeds!$A$7:$I$888,2,FALSE)</f>
        <v>2.5621</v>
      </c>
      <c r="E44" s="8">
        <f>VLOOKUP($B44,ShipSpeeds!$A$7:$I$888,3,FALSE)</f>
        <v>3.0399000000000007</v>
      </c>
      <c r="F44" s="8">
        <f>VLOOKUP($B44,ShipSpeeds!$A$7:$I$888,4,FALSE)</f>
        <v>3.8843999999999994</v>
      </c>
      <c r="G44" s="8">
        <f>VLOOKUP($B44,ShipSpeeds!$A$7:$I$888,5,FALSE)</f>
        <v>4.3101000000000003</v>
      </c>
      <c r="H44" s="8">
        <f>VLOOKUP($B44,ShipSpeeds!$A$7:$I$888,6,FALSE)</f>
        <v>4.4328000000000003</v>
      </c>
      <c r="I44" s="8">
        <f>VLOOKUP($B44,ShipSpeeds!$A$7:$I$888,7,FALSE)</f>
        <v>4.4542000000000002</v>
      </c>
      <c r="J44" s="8">
        <f>VLOOKUP($B44,ShipSpeeds!$A$7:$I$888,8,FALSE)</f>
        <v>4.0466000000000006</v>
      </c>
      <c r="K44" s="8">
        <f>VLOOKUP($B44,ShipSpeeds!$A$7:$I$888,9,FALSE)</f>
        <v>3.1069</v>
      </c>
      <c r="L44" s="47">
        <f>VLOOKUP($B44,ShipSpeeds!$A$7:$I$888,2,FALSE)</f>
        <v>2.5621</v>
      </c>
      <c r="M44" s="8">
        <f t="shared" si="10"/>
        <v>0</v>
      </c>
      <c r="N44" s="8">
        <f>IF(AND($A44&gt;=E$2,$A44&lt;F$2),E44+($A44-E$2)*(F44-E44)/(F$2-E$2),0)</f>
        <v>3.7315364813831629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2020-03-28T12:31:02Z</dcterms:modified>
</cp:coreProperties>
</file>