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4" documentId="8_{6AF84547-F652-4B3D-A5FB-43A5FA7C686B}" xr6:coauthVersionLast="45" xr6:coauthVersionMax="45" xr10:uidLastSave="{08DEAECE-2576-4F54-94F4-1C8556A227EC}"/>
  <bookViews>
    <workbookView xWindow="6840" yWindow="1530" windowWidth="19170" windowHeight="13845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0" l="1"/>
  <c r="A4" i="10"/>
  <c r="A4" i="11"/>
  <c r="D4" i="6" l="1"/>
  <c r="D3" i="6"/>
  <c r="C4" i="6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" i="13" l="1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T15" i="2" l="1"/>
  <c r="I11" i="2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O44" i="2" l="1"/>
  <c r="T44" i="2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C28" i="6" s="1"/>
  <c r="H72" i="3"/>
  <c r="E20" i="3" s="1"/>
  <c r="E21" i="3" s="1"/>
  <c r="B29" i="6" s="1"/>
  <c r="E20" i="11" l="1"/>
  <c r="D28" i="6" s="1"/>
  <c r="E21" i="10"/>
  <c r="C29" i="6" s="1"/>
  <c r="B28" i="6"/>
  <c r="E21" i="11" l="1"/>
  <c r="D29" i="6" s="1"/>
  <c r="E28" i="6"/>
  <c r="E29" i="6" s="1"/>
</calcChain>
</file>

<file path=xl/sharedStrings.xml><?xml version="1.0" encoding="utf-8"?>
<sst xmlns="http://schemas.openxmlformats.org/spreadsheetml/2006/main" count="2404" uniqueCount="204">
  <si>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</si>
  <si>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</si>
  <si>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</si>
  <si>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</si>
  <si>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</si>
  <si>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</si>
  <si>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</si>
  <si>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</si>
  <si>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</si>
  <si>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</si>
  <si>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</si>
  <si>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</si>
  <si>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</si>
  <si>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</si>
  <si>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</si>
  <si>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</si>
  <si>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</si>
  <si>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</si>
  <si>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</si>
  <si>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</si>
  <si>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</si>
  <si>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</si>
  <si>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</si>
  <si>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</si>
  <si>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</si>
  <si>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</si>
  <si>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</si>
  <si>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</si>
  <si>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</si>
  <si>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</si>
  <si>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</si>
  <si>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</si>
  <si>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</si>
  <si>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</si>
  <si>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</si>
  <si>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</si>
  <si>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</si>
  <si>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</si>
  <si>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</si>
  <si>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</si>
  <si>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</si>
  <si>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</si>
  <si>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</si>
  <si>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</si>
  <si>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</si>
  <si>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</si>
  <si>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</si>
  <si>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</si>
  <si>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</si>
  <si>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</si>
  <si>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</si>
  <si>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</si>
  <si>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</si>
  <si>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</si>
  <si>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</si>
  <si>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</si>
  <si>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</si>
  <si>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</si>
  <si>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</si>
  <si>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</si>
  <si>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</si>
  <si>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</si>
  <si>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</si>
  <si>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</si>
  <si>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</si>
  <si>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</si>
  <si>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</si>
  <si>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</si>
  <si>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</si>
  <si>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</si>
  <si>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</si>
  <si>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</si>
  <si>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</si>
  <si>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</si>
  <si>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</si>
  <si>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</si>
  <si>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</si>
  <si>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</si>
  <si>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</si>
  <si>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</si>
  <si>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</si>
  <si>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</si>
  <si>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</si>
  <si>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</si>
  <si>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</si>
  <si>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</si>
  <si>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</si>
  <si>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</si>
  <si>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</si>
  <si>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</si>
  <si>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</si>
  <si>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</si>
  <si>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</si>
  <si>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</si>
  <si>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</si>
  <si>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</si>
  <si>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</si>
  <si>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</si>
  <si>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</si>
  <si>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</si>
  <si>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</si>
  <si>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</si>
  <si>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</si>
  <si>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</si>
  <si>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</si>
  <si>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</si>
  <si>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</si>
  <si>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</si>
  <si>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</si>
  <si>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</si>
  <si>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</si>
  <si>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</si>
  <si>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</si>
  <si>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</si>
  <si>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</si>
  <si>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</si>
  <si>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</si>
  <si>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</si>
  <si>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</si>
  <si>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</si>
  <si>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</si>
  <si>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</si>
  <si>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</si>
  <si>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</si>
  <si>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</si>
  <si>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</si>
  <si>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</si>
  <si>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</si>
  <si>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</si>
  <si>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</si>
  <si>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</si>
  <si>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</si>
  <si>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</si>
  <si>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</si>
  <si>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</si>
  <si>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</si>
  <si>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</si>
  <si>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</si>
  <si>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</si>
  <si>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</si>
  <si>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</si>
  <si>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</si>
  <si>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</si>
  <si>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</si>
  <si>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</si>
  <si>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</si>
  <si>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</si>
  <si>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</si>
  <si>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</si>
  <si>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</si>
  <si>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</si>
  <si>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</si>
  <si>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</si>
  <si>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</si>
  <si>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</si>
  <si>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</si>
  <si>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</si>
  <si>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</si>
  <si>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</si>
  <si>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</si>
  <si>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</si>
  <si>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</si>
  <si>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</si>
  <si>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</si>
  <si>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</si>
  <si>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</si>
  <si>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</si>
  <si>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</si>
  <si>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</si>
  <si>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</si>
  <si>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</si>
  <si>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</si>
  <si>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</si>
  <si>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</si>
  <si>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</si>
  <si>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</si>
  <si>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</si>
  <si>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</si>
  <si>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</si>
  <si>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</si>
  <si>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</si>
  <si>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</si>
  <si>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</si>
  <si>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</si>
  <si>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</si>
  <si>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</si>
  <si>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</si>
  <si>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</si>
  <si>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</si>
  <si>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</si>
  <si>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</si>
  <si>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</si>
  <si>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</si>
  <si>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</si>
  <si>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</si>
  <si>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</si>
  <si>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</si>
  <si>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</si>
  <si>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</si>
  <si>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</si>
  <si>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</si>
  <si>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Zacynthos</t>
  </si>
  <si>
    <t>Cherso Libya</t>
  </si>
  <si>
    <t>Cherso 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</si>
</sst>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117</v>
      </c>
      <c r="B1" s="57" t="s">
        <v>121</v>
      </c>
      <c r="C1" s="57" t="s">
        <v>122</v>
      </c>
      <c r="D1" s="57" t="s">
        <v>123</v>
      </c>
      <c r="E1" s="57" t="s">
        <v>118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Berenike Hesp</v>
      </c>
      <c r="C3" s="81" t="str">
        <f>IF(Segment2!$D$4="","",B4)</f>
        <v/>
      </c>
      <c r="D3" s="81" t="str">
        <f>IF(Segment3!$D$4="","",C4)</f>
        <v/>
      </c>
      <c r="E3" s="57" t="str">
        <f>B3</f>
        <v>Berenike Hesp</v>
      </c>
    </row>
    <row r="4" spans="1:5" s="57" customFormat="1" x14ac:dyDescent="0.25">
      <c r="A4" s="57" t="s">
        <v>25</v>
      </c>
      <c r="B4" s="81" t="str">
        <f>Segment1!$D$4</f>
        <v>Methone</v>
      </c>
      <c r="C4" s="81" t="str">
        <f>IF(Segment2!$D$4="","",Segment2!$D$4)</f>
        <v/>
      </c>
      <c r="D4" s="81" t="str">
        <f>IF(Segment3!$D$4="","",Segment3!$D$4)</f>
        <v/>
      </c>
      <c r="E4" s="57" t="str">
        <f>IF(C4="",B4,IF(D4="",C4,D4))</f>
        <v>Methone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120</v>
      </c>
    </row>
    <row r="6" spans="1:5" x14ac:dyDescent="0.25">
      <c r="A6" s="58" t="s">
        <v>82</v>
      </c>
      <c r="B6" s="56">
        <f>Segment1!$E$14</f>
        <v>293.1854436470129</v>
      </c>
      <c r="C6" s="56">
        <f>IFERROR(Segment2!$E$14,0)</f>
        <v>0</v>
      </c>
      <c r="D6" s="56">
        <f>IFERROR(Segment3!$E$14,0)</f>
        <v>0</v>
      </c>
      <c r="E6" s="56">
        <f>SUM(B6:D6)</f>
        <v>293.1854436470129</v>
      </c>
    </row>
    <row r="7" spans="1:5" x14ac:dyDescent="0.25">
      <c r="A7" s="57" t="s">
        <v>124</v>
      </c>
      <c r="B7" s="11">
        <f>Segment1!$A6</f>
        <v>3320</v>
      </c>
      <c r="C7" s="11">
        <f>Segment2!$A6</f>
        <v>3820</v>
      </c>
      <c r="D7" s="11">
        <f>Segment3!$A6</f>
        <v>3915</v>
      </c>
    </row>
    <row r="8" spans="1:5" x14ac:dyDescent="0.25">
      <c r="A8" s="57"/>
      <c r="B8" s="11">
        <f>Segment1!$A7</f>
        <v>3420</v>
      </c>
      <c r="C8" s="11">
        <f>Segment2!$A7</f>
        <v>3819</v>
      </c>
      <c r="D8" s="11">
        <f>Segment3!$A7</f>
        <v>4014</v>
      </c>
    </row>
    <row r="9" spans="1:5" x14ac:dyDescent="0.25">
      <c r="A9" s="57"/>
      <c r="B9" s="11">
        <f>Segment1!$A8</f>
        <v>3521</v>
      </c>
      <c r="C9" s="11">
        <f>Segment2!$A8</f>
        <v>3818</v>
      </c>
      <c r="D9" s="11">
        <f>Segment3!$A8</f>
        <v>4014</v>
      </c>
    </row>
    <row r="10" spans="1:5" x14ac:dyDescent="0.25">
      <c r="A10" s="57"/>
      <c r="B10" s="11">
        <f>Segment1!$A9</f>
        <v>3621</v>
      </c>
      <c r="C10" s="11">
        <f>Segment2!$A9</f>
        <v>3817</v>
      </c>
      <c r="D10" s="11">
        <f>Segment3!$A9</f>
        <v>4014</v>
      </c>
    </row>
    <row r="11" spans="1:5" x14ac:dyDescent="0.25">
      <c r="A11" s="57"/>
      <c r="B11" s="11">
        <f>Segment1!$A10</f>
        <v>3621</v>
      </c>
      <c r="C11" s="11">
        <f>Segment2!$A10</f>
        <v>3817</v>
      </c>
      <c r="D11" s="11">
        <f>Segment3!$A10</f>
        <v>4014</v>
      </c>
    </row>
    <row r="12" spans="1:5" x14ac:dyDescent="0.25">
      <c r="A12" s="57"/>
      <c r="B12" s="11">
        <f>Segment1!$A11</f>
        <v>3621</v>
      </c>
      <c r="C12" s="11">
        <f>Segment2!$A11</f>
        <v>3817</v>
      </c>
      <c r="D12" s="11">
        <f>Segment3!$A11</f>
        <v>4014</v>
      </c>
    </row>
    <row r="13" spans="1:5" x14ac:dyDescent="0.25">
      <c r="A13" s="57"/>
      <c r="B13" s="11">
        <f>Segment1!$A12</f>
        <v>3621</v>
      </c>
      <c r="C13" s="11">
        <f>Segment2!$A12</f>
        <v>3817</v>
      </c>
      <c r="D13" s="11">
        <f>Segment3!$A12</f>
        <v>4014</v>
      </c>
    </row>
    <row r="14" spans="1:5" x14ac:dyDescent="0.25">
      <c r="A14" s="57"/>
      <c r="B14" s="11">
        <f>Segment1!$A13</f>
        <v>3621</v>
      </c>
      <c r="C14" s="11">
        <f>Segment2!$A13</f>
        <v>3817</v>
      </c>
      <c r="D14" s="11">
        <f>Segment3!$A13</f>
        <v>4014</v>
      </c>
    </row>
    <row r="15" spans="1:5" x14ac:dyDescent="0.25">
      <c r="A15" s="57"/>
      <c r="B15" s="11">
        <f>Segment1!$A14</f>
        <v>3621</v>
      </c>
      <c r="C15" s="11">
        <f>Segment2!$A14</f>
        <v>3817</v>
      </c>
      <c r="D15" s="11">
        <f>Segment3!$A14</f>
        <v>4014</v>
      </c>
    </row>
    <row r="16" spans="1:5" x14ac:dyDescent="0.25">
      <c r="A16" s="57"/>
      <c r="B16" s="11">
        <f>Segment1!$A15</f>
        <v>3621</v>
      </c>
      <c r="C16" s="11">
        <f>Segment2!$A15</f>
        <v>3817</v>
      </c>
      <c r="D16" s="11">
        <f>Segment3!$A15</f>
        <v>4014</v>
      </c>
    </row>
    <row r="17" spans="1:5" x14ac:dyDescent="0.25">
      <c r="A17" s="57"/>
      <c r="B17" s="11">
        <f>Segment1!$A16</f>
        <v>3621</v>
      </c>
      <c r="C17" s="11">
        <f>Segment2!$A16</f>
        <v>3817</v>
      </c>
      <c r="D17" s="11">
        <f>Segment3!$A16</f>
        <v>4014</v>
      </c>
    </row>
    <row r="18" spans="1:5" x14ac:dyDescent="0.25">
      <c r="A18" s="57"/>
      <c r="B18" s="11">
        <f>Segment1!$A17</f>
        <v>3621</v>
      </c>
      <c r="C18" s="11">
        <f>Segment2!$A17</f>
        <v>3817</v>
      </c>
      <c r="D18" s="11">
        <f>Segment3!$A17</f>
        <v>4014</v>
      </c>
    </row>
    <row r="19" spans="1:5" x14ac:dyDescent="0.25">
      <c r="A19" s="57"/>
      <c r="B19" s="11">
        <f>Segment1!$A18</f>
        <v>3621</v>
      </c>
      <c r="C19" s="11">
        <f>Segment2!$A18</f>
        <v>3817</v>
      </c>
      <c r="D19" s="11">
        <f>Segment3!$A18</f>
        <v>4014</v>
      </c>
    </row>
    <row r="20" spans="1:5" x14ac:dyDescent="0.25">
      <c r="A20" s="57"/>
      <c r="B20" s="11">
        <f>Segment1!$A19</f>
        <v>3621</v>
      </c>
      <c r="C20" s="11">
        <f>Segment2!$A19</f>
        <v>3817</v>
      </c>
      <c r="D20" s="11">
        <f>Segment3!$A19</f>
        <v>4014</v>
      </c>
    </row>
    <row r="21" spans="1:5" x14ac:dyDescent="0.25">
      <c r="A21" s="57"/>
      <c r="B21" s="11">
        <f>Segment1!$A20</f>
        <v>3621</v>
      </c>
      <c r="C21" s="11">
        <f>Segment2!$A20</f>
        <v>3817</v>
      </c>
      <c r="D21" s="11">
        <f>Segment3!$A20</f>
        <v>4014</v>
      </c>
    </row>
    <row r="22" spans="1:5" x14ac:dyDescent="0.25">
      <c r="A22" s="57"/>
      <c r="B22" s="11">
        <f>Segment1!$A21</f>
        <v>3621</v>
      </c>
      <c r="C22" s="11">
        <f>Segment2!$A21</f>
        <v>3817</v>
      </c>
      <c r="D22" s="11">
        <f>Segment3!$A21</f>
        <v>4014</v>
      </c>
    </row>
    <row r="23" spans="1:5" x14ac:dyDescent="0.25">
      <c r="A23" s="57"/>
      <c r="B23" s="11">
        <f>Segment1!$A22</f>
        <v>3621</v>
      </c>
      <c r="C23" s="11">
        <f>Segment2!$A22</f>
        <v>3817</v>
      </c>
      <c r="D23" s="11">
        <f>Segment3!$A22</f>
        <v>4014</v>
      </c>
    </row>
    <row r="24" spans="1:5" x14ac:dyDescent="0.25">
      <c r="A24" s="57"/>
      <c r="B24" s="11">
        <f>Segment1!$A23</f>
        <v>3621</v>
      </c>
      <c r="C24" s="11">
        <f>Segment2!$A23</f>
        <v>3817</v>
      </c>
      <c r="D24" s="11">
        <f>Segment3!$A23</f>
        <v>4014</v>
      </c>
    </row>
    <row r="25" spans="1:5" x14ac:dyDescent="0.25">
      <c r="A25" s="57"/>
      <c r="B25" s="11">
        <f>Segment1!$A24</f>
        <v>3621</v>
      </c>
      <c r="C25" s="11">
        <f>Segment2!$A24</f>
        <v>3817</v>
      </c>
      <c r="D25" s="11">
        <f>Segment3!$A24</f>
        <v>4014</v>
      </c>
    </row>
    <row r="26" spans="1:5" x14ac:dyDescent="0.25">
      <c r="A26" s="58"/>
      <c r="B26" s="55">
        <f>Segment1!$A25</f>
        <v>3621</v>
      </c>
      <c r="C26" s="55">
        <f>Segment2!$A25</f>
        <v>3817</v>
      </c>
      <c r="D26" s="55">
        <f>Segment3!$A25</f>
        <v>4014</v>
      </c>
      <c r="E26" s="55"/>
    </row>
    <row r="27" spans="1:5" x14ac:dyDescent="0.25">
      <c r="A27" s="57" t="s">
        <v>61</v>
      </c>
      <c r="B27" s="65">
        <f>Segment1!$E$19</f>
        <v>310.24425019540672</v>
      </c>
      <c r="C27" s="65">
        <f>IFERROR(Segment2!$E$19,0)</f>
        <v>0</v>
      </c>
      <c r="D27" s="65">
        <f>IFERROR(Segment3!$E$19,0)</f>
        <v>0</v>
      </c>
      <c r="E27" s="65">
        <f t="shared" ref="E27:E28" si="0">SUM(B27:D27)</f>
        <v>310.24425019540672</v>
      </c>
    </row>
    <row r="28" spans="1:5" x14ac:dyDescent="0.25">
      <c r="A28" s="57" t="s">
        <v>85</v>
      </c>
      <c r="B28" s="65">
        <f>Segment1!$E$20</f>
        <v>99.683289611386556</v>
      </c>
      <c r="C28" s="65">
        <f>IFERROR(Segment2!$E$20,0)</f>
        <v>0</v>
      </c>
      <c r="D28" s="65">
        <f>IFERROR(Segment3!$E$20,0)</f>
        <v>0</v>
      </c>
      <c r="E28" s="65">
        <f t="shared" si="0"/>
        <v>99.683289611386556</v>
      </c>
    </row>
    <row r="29" spans="1:5" x14ac:dyDescent="0.25">
      <c r="A29" s="57" t="s">
        <v>88</v>
      </c>
      <c r="B29" s="48">
        <f>Segment1!$E$21</f>
        <v>3.1122994777247834</v>
      </c>
      <c r="C29" s="48">
        <f>IFERROR(Segment2!$E$21,0)</f>
        <v>0</v>
      </c>
      <c r="D29" s="48">
        <f>IFERROR(Segment3!$E$21,0)</f>
        <v>0</v>
      </c>
      <c r="E29" s="48">
        <f>E27/E28</f>
        <v>3.1122994777247834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F19" sqref="F19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183</v>
      </c>
      <c r="B4" s="8">
        <f>VLOOKUP(A4,Harbours!A4:D148,3,FALSE)</f>
        <v>32.124499999999998</v>
      </c>
      <c r="C4" s="8">
        <f>VLOOKUP(A4,Harbours!A4:D148,4,FALSE)</f>
        <v>20.063700000000001</v>
      </c>
      <c r="D4" s="12" t="s">
        <v>98</v>
      </c>
      <c r="E4" s="8">
        <f>VLOOKUP(D4,Harbours!A4:D148,3,FALSE)</f>
        <v>36.816800000000001</v>
      </c>
      <c r="F4" s="8">
        <f>VLOOKUP(D4,Harbours!A4:D148,4,FALSE)</f>
        <v>21.704499999999999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3320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3420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3521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3621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3621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3621</v>
      </c>
      <c r="B11" s="64" t="str">
        <f>VLOOKUP($A11,ShipSpeeds!$A$7:$J$888,10,FALSE)</f>
        <v>ok</v>
      </c>
      <c r="H11" s="14"/>
    </row>
    <row r="12" spans="1:10" x14ac:dyDescent="0.25">
      <c r="A12" s="3">
        <v>3621</v>
      </c>
      <c r="B12" s="64" t="str">
        <f>VLOOKUP($A12,ShipSpeeds!$A$7:$J$888,10,FALSE)</f>
        <v>ok</v>
      </c>
    </row>
    <row r="13" spans="1:10" ht="15.75" thickBot="1" x14ac:dyDescent="0.3">
      <c r="A13" s="3">
        <v>3621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3621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293.1854436470129</v>
      </c>
      <c r="G14" s="41"/>
      <c r="H14" s="14"/>
      <c r="I14" s="40"/>
      <c r="J14" s="14"/>
    </row>
    <row r="15" spans="1:10" ht="15.75" thickBot="1" x14ac:dyDescent="0.3">
      <c r="A15" s="3">
        <v>3621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15.62184056795415</v>
      </c>
      <c r="G15" s="41"/>
      <c r="H15" s="14"/>
      <c r="I15" s="40"/>
      <c r="J15" s="14"/>
    </row>
    <row r="16" spans="1:10" x14ac:dyDescent="0.25">
      <c r="A16" s="3">
        <v>3621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3621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3621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3621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310.24425019540672</v>
      </c>
      <c r="H19" s="14"/>
    </row>
    <row r="20" spans="1:8" x14ac:dyDescent="0.25">
      <c r="A20" s="3">
        <v>3621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99.683289611386556</v>
      </c>
      <c r="H20" s="14"/>
    </row>
    <row r="21" spans="1:8" ht="15.75" thickBot="1" x14ac:dyDescent="0.3">
      <c r="A21" s="3">
        <v>3621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3.1122994777247834</v>
      </c>
      <c r="H21" s="14"/>
    </row>
    <row r="22" spans="1:8" x14ac:dyDescent="0.25">
      <c r="A22" s="3">
        <v>3621</v>
      </c>
      <c r="B22" s="64" t="str">
        <f>VLOOKUP($A22,ShipSpeeds!$A$7:$J$888,10,FALSE)</f>
        <v>ok</v>
      </c>
      <c r="H22" s="14"/>
    </row>
    <row r="23" spans="1:8" x14ac:dyDescent="0.25">
      <c r="A23" s="3">
        <v>3621</v>
      </c>
      <c r="B23" s="64" t="str">
        <f>VLOOKUP($A23,ShipSpeeds!$A$7:$J$888,10,FALSE)</f>
        <v>ok</v>
      </c>
      <c r="H23" s="14"/>
    </row>
    <row r="24" spans="1:8" x14ac:dyDescent="0.25">
      <c r="A24" s="3">
        <v>3621</v>
      </c>
      <c r="B24" s="64" t="str">
        <f>VLOOKUP($A24,ShipSpeeds!$A$7:$J$888,10,FALSE)</f>
        <v>ok</v>
      </c>
      <c r="H24" s="14"/>
    </row>
    <row r="25" spans="1:8" x14ac:dyDescent="0.25">
      <c r="A25" s="3">
        <v>3621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32.124499999999998</v>
      </c>
      <c r="C29" s="39">
        <f>C4</f>
        <v>20.063700000000001</v>
      </c>
      <c r="D29" s="38">
        <f>D30</f>
        <v>356.50804924780817</v>
      </c>
      <c r="E29" s="37"/>
      <c r="F29" s="37">
        <f>F30</f>
        <v>33204</v>
      </c>
      <c r="G29" s="37"/>
      <c r="H29" s="37"/>
    </row>
    <row r="30" spans="1:8" s="3" customFormat="1" x14ac:dyDescent="0.25">
      <c r="A30" s="36">
        <f>A6</f>
        <v>3320</v>
      </c>
      <c r="B30" s="26">
        <f>INT(A30/100)</f>
        <v>33</v>
      </c>
      <c r="C30" s="26">
        <f>A30-B30*100</f>
        <v>20</v>
      </c>
      <c r="D30" s="30">
        <f>IFERROR(DEGREES(MOD(ATAN2(COS(RADIANS(B29))*SIN(RADIANS(B30))-SIN(RADIANS(B29))*COS(RADIANS(B30))*COS(RADIANS(C30-C29)),SIN(RADIANS(C30-C29))*COS(RADIANS(B30))),2*PI())),"")</f>
        <v>356.50804924780817</v>
      </c>
      <c r="E30" s="30">
        <f>ACOS(SIN(RADIANS(B29))*SIN(RADIANS(B30))+COS(RADIANS(B29))*COS(RADIANS(B30))*COS((RADIANS(C30-C29))))*6371/1.852</f>
        <v>52.664154227166101</v>
      </c>
      <c r="F30" s="26">
        <f>A30*10+$C$2</f>
        <v>33204</v>
      </c>
      <c r="G30" s="31">
        <f>IFERROR(Interpol1!C4,"")</f>
        <v>2.6356505260730754</v>
      </c>
      <c r="H30" s="30">
        <f>IFERROR(E30/G30,"")</f>
        <v>19.981463288166584</v>
      </c>
    </row>
    <row r="31" spans="1:8" s="3" customFormat="1" x14ac:dyDescent="0.25">
      <c r="A31" s="34">
        <f>A30</f>
        <v>3320</v>
      </c>
      <c r="B31" s="32">
        <f t="shared" ref="B31:B60" si="0">INT(A31/100)</f>
        <v>33</v>
      </c>
      <c r="C31" s="32">
        <f t="shared" ref="C31:C60" si="1">A31-B31*100</f>
        <v>20</v>
      </c>
      <c r="D31" s="35">
        <f>D32</f>
        <v>0</v>
      </c>
      <c r="E31" s="35">
        <f>E32</f>
        <v>30.020228575741786</v>
      </c>
      <c r="F31" s="32">
        <f t="shared" ref="F31:F60" si="2">A31*10+$C$2</f>
        <v>33204</v>
      </c>
      <c r="G31" s="33">
        <f>IFERROR(Interpol1!C5,"")</f>
        <v>2.6219000000000001</v>
      </c>
      <c r="H31" s="35">
        <f t="shared" ref="H31:H32" si="3">IFERROR(E31/G31,"")</f>
        <v>11.449799220314194</v>
      </c>
    </row>
    <row r="32" spans="1:8" s="3" customFormat="1" x14ac:dyDescent="0.25">
      <c r="A32" s="36">
        <f>A7</f>
        <v>3420</v>
      </c>
      <c r="B32" s="26">
        <f t="shared" si="0"/>
        <v>34</v>
      </c>
      <c r="C32" s="26">
        <f t="shared" si="1"/>
        <v>20</v>
      </c>
      <c r="D32" s="30">
        <f>IFERROR(DEGREES(MOD(ATAN2(COS(RADIANS(B31))*SIN(RADIANS(B32))-SIN(RADIANS(B31))*COS(RADIANS(B32))*COS(RADIANS(C32-C31)),SIN(RADIANS(C32-C31))*COS(RADIANS(B32))),2*PI())),"")</f>
        <v>0</v>
      </c>
      <c r="E32" s="30">
        <f>ACOS(SIN(RADIANS(B31))*SIN(RADIANS(B32))+COS(RADIANS(B31))*COS(RADIANS(B32))*COS((RADIANS(C32-C31))))*6371/1.852/2</f>
        <v>30.020228575741786</v>
      </c>
      <c r="F32" s="26">
        <f t="shared" si="2"/>
        <v>34204</v>
      </c>
      <c r="G32" s="31">
        <f>IFERROR(Interpol1!C6,"")</f>
        <v>2.7456999999999998</v>
      </c>
      <c r="H32" s="30">
        <f t="shared" si="3"/>
        <v>10.93354283998317</v>
      </c>
    </row>
    <row r="33" spans="1:8" s="3" customFormat="1" x14ac:dyDescent="0.25">
      <c r="A33" s="34">
        <f>A32</f>
        <v>3420</v>
      </c>
      <c r="B33" s="32">
        <f t="shared" si="0"/>
        <v>34</v>
      </c>
      <c r="C33" s="32">
        <f t="shared" si="1"/>
        <v>20</v>
      </c>
      <c r="D33" s="35">
        <f>D34</f>
        <v>39.210680527746625</v>
      </c>
      <c r="E33" s="35">
        <f>E34</f>
        <v>38.900665456756371</v>
      </c>
      <c r="F33" s="32">
        <f t="shared" si="2"/>
        <v>34204</v>
      </c>
      <c r="G33" s="33">
        <f>IFERROR(Interpol1!C7,"")</f>
        <v>3.5557055248576281</v>
      </c>
      <c r="H33" s="35">
        <f t="shared" ref="H33:H70" si="4">IFERROR(E33/G33,"")</f>
        <v>10.940350708123944</v>
      </c>
    </row>
    <row r="34" spans="1:8" s="3" customFormat="1" x14ac:dyDescent="0.25">
      <c r="A34" s="36">
        <f>A8</f>
        <v>3521</v>
      </c>
      <c r="B34" s="26">
        <f t="shared" si="0"/>
        <v>35</v>
      </c>
      <c r="C34" s="26">
        <f t="shared" si="1"/>
        <v>21</v>
      </c>
      <c r="D34" s="30">
        <f>IFERROR(DEGREES(MOD(ATAN2(COS(RADIANS(B33))*SIN(RADIANS(B34))-SIN(RADIANS(B33))*COS(RADIANS(B34))*COS(RADIANS(C34-C33)),SIN(RADIANS(C34-C33))*COS(RADIANS(B34))),2*PI())),"")</f>
        <v>39.210680527746625</v>
      </c>
      <c r="E34" s="30">
        <f>ACOS(SIN(RADIANS(B33))*SIN(RADIANS(B34))+COS(RADIANS(B33))*COS(RADIANS(B34))*COS((RADIANS(C34-C33))))*6371/1.852/2</f>
        <v>38.900665456756371</v>
      </c>
      <c r="F34" s="26">
        <f t="shared" si="2"/>
        <v>35214</v>
      </c>
      <c r="G34" s="31">
        <f>IFERROR(Interpol1!C8,"")</f>
        <v>3.8151337579943907</v>
      </c>
      <c r="H34" s="30">
        <f t="shared" si="4"/>
        <v>10.196409333025951</v>
      </c>
    </row>
    <row r="35" spans="1:8" s="3" customFormat="1" x14ac:dyDescent="0.25">
      <c r="A35" s="34">
        <f>A34</f>
        <v>3521</v>
      </c>
      <c r="B35" s="32">
        <f t="shared" si="0"/>
        <v>35</v>
      </c>
      <c r="C35" s="32">
        <f t="shared" si="1"/>
        <v>21</v>
      </c>
      <c r="D35" s="35">
        <f>D36</f>
        <v>0</v>
      </c>
      <c r="E35" s="35">
        <f>E36</f>
        <v>30.020228575741786</v>
      </c>
      <c r="F35" s="32">
        <f t="shared" si="2"/>
        <v>35214</v>
      </c>
      <c r="G35" s="33">
        <f>IFERROR(Interpol1!C9,"")</f>
        <v>2.8150000000000004</v>
      </c>
      <c r="H35" s="35">
        <f t="shared" si="4"/>
        <v>10.66437960061875</v>
      </c>
    </row>
    <row r="36" spans="1:8" s="3" customFormat="1" x14ac:dyDescent="0.25">
      <c r="A36" s="36">
        <f>A9</f>
        <v>3621</v>
      </c>
      <c r="B36" s="26">
        <f t="shared" si="0"/>
        <v>36</v>
      </c>
      <c r="C36" s="26">
        <f t="shared" si="1"/>
        <v>21</v>
      </c>
      <c r="D36" s="30">
        <f>IFERROR(DEGREES(MOD(ATAN2(COS(RADIANS(B35))*SIN(RADIANS(B36))-SIN(RADIANS(B35))*COS(RADIANS(B36))*COS(RADIANS(C36-C35)),SIN(RADIANS(C36-C35))*COS(RADIANS(B36))),2*PI())),"")</f>
        <v>0</v>
      </c>
      <c r="E36" s="30">
        <f>ACOS(SIN(RADIANS(B35))*SIN(RADIANS(B36))+COS(RADIANS(B35))*COS(RADIANS(B36))*COS((RADIANS(C36-C35))))*6371/1.852/2</f>
        <v>30.020228575741786</v>
      </c>
      <c r="F36" s="26">
        <f t="shared" si="2"/>
        <v>36214</v>
      </c>
      <c r="G36" s="31">
        <f>IFERROR(Interpol1!C10,"")</f>
        <v>2.9799000000000002</v>
      </c>
      <c r="H36" s="30">
        <f t="shared" si="4"/>
        <v>10.074240268378732</v>
      </c>
    </row>
    <row r="37" spans="1:8" s="3" customFormat="1" x14ac:dyDescent="0.25">
      <c r="A37" s="34">
        <f>A36</f>
        <v>3621</v>
      </c>
      <c r="B37" s="32">
        <f t="shared" si="0"/>
        <v>36</v>
      </c>
      <c r="C37" s="32">
        <f t="shared" si="1"/>
        <v>21</v>
      </c>
      <c r="D37" s="35" t="str">
        <f>D38</f>
        <v/>
      </c>
      <c r="E37" s="35">
        <f>E38</f>
        <v>0</v>
      </c>
      <c r="F37" s="32">
        <f t="shared" si="2"/>
        <v>36214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3621</v>
      </c>
      <c r="B38" s="26">
        <f t="shared" si="0"/>
        <v>36</v>
      </c>
      <c r="C38" s="26">
        <f t="shared" si="1"/>
        <v>21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36214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3621</v>
      </c>
      <c r="B39" s="32">
        <f t="shared" si="0"/>
        <v>36</v>
      </c>
      <c r="C39" s="32">
        <f t="shared" si="1"/>
        <v>21</v>
      </c>
      <c r="D39" s="35" t="str">
        <f>D40</f>
        <v/>
      </c>
      <c r="E39" s="35">
        <f>E40</f>
        <v>0</v>
      </c>
      <c r="F39" s="32">
        <f t="shared" si="2"/>
        <v>36214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3621</v>
      </c>
      <c r="B40" s="26">
        <f t="shared" ref="B40:B46" si="5">INT(A40/100)</f>
        <v>36</v>
      </c>
      <c r="C40" s="26">
        <f t="shared" ref="C40:C46" si="6">A40-B40*100</f>
        <v>21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ref="F40:F46" si="7">A40*10+$C$2</f>
        <v>36214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3621</v>
      </c>
      <c r="B41" s="32">
        <f t="shared" si="5"/>
        <v>36</v>
      </c>
      <c r="C41" s="32">
        <f t="shared" si="6"/>
        <v>21</v>
      </c>
      <c r="D41" s="35" t="str">
        <f>D42</f>
        <v/>
      </c>
      <c r="E41" s="35">
        <f>E42</f>
        <v>0</v>
      </c>
      <c r="F41" s="32">
        <f t="shared" si="7"/>
        <v>36214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3621</v>
      </c>
      <c r="B42" s="26">
        <f t="shared" si="5"/>
        <v>36</v>
      </c>
      <c r="C42" s="26">
        <f t="shared" si="6"/>
        <v>21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36214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3621</v>
      </c>
      <c r="B43" s="32">
        <f t="shared" si="5"/>
        <v>36</v>
      </c>
      <c r="C43" s="32">
        <f t="shared" si="6"/>
        <v>21</v>
      </c>
      <c r="D43" s="35" t="str">
        <f>D44</f>
        <v/>
      </c>
      <c r="E43" s="35">
        <f>E44</f>
        <v>0</v>
      </c>
      <c r="F43" s="32">
        <f t="shared" si="7"/>
        <v>36214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3621</v>
      </c>
      <c r="B44" s="26">
        <f t="shared" si="5"/>
        <v>36</v>
      </c>
      <c r="C44" s="26">
        <f t="shared" si="6"/>
        <v>21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36214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3621</v>
      </c>
      <c r="B45" s="32">
        <f t="shared" si="5"/>
        <v>36</v>
      </c>
      <c r="C45" s="32">
        <f t="shared" si="6"/>
        <v>21</v>
      </c>
      <c r="D45" s="35" t="str">
        <f>D46</f>
        <v/>
      </c>
      <c r="E45" s="35">
        <f>E46</f>
        <v>0</v>
      </c>
      <c r="F45" s="32">
        <f t="shared" si="7"/>
        <v>36214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3621</v>
      </c>
      <c r="B46" s="26">
        <f t="shared" si="5"/>
        <v>36</v>
      </c>
      <c r="C46" s="26">
        <f t="shared" si="6"/>
        <v>21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36214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3621</v>
      </c>
      <c r="B47" s="32">
        <f t="shared" si="0"/>
        <v>36</v>
      </c>
      <c r="C47" s="32">
        <f t="shared" si="1"/>
        <v>21</v>
      </c>
      <c r="D47" s="35" t="str">
        <f>D48</f>
        <v/>
      </c>
      <c r="E47" s="35">
        <f>E48</f>
        <v>0</v>
      </c>
      <c r="F47" s="32">
        <f t="shared" si="2"/>
        <v>36214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3621</v>
      </c>
      <c r="B48" s="26">
        <f t="shared" si="0"/>
        <v>36</v>
      </c>
      <c r="C48" s="26">
        <f t="shared" si="1"/>
        <v>21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36214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3621</v>
      </c>
      <c r="B49" s="32">
        <f t="shared" si="0"/>
        <v>36</v>
      </c>
      <c r="C49" s="32">
        <f t="shared" si="1"/>
        <v>21</v>
      </c>
      <c r="D49" s="35" t="str">
        <f>D50</f>
        <v/>
      </c>
      <c r="E49" s="35">
        <f>E50</f>
        <v>0</v>
      </c>
      <c r="F49" s="32">
        <f t="shared" si="2"/>
        <v>36214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3621</v>
      </c>
      <c r="B50" s="26">
        <f t="shared" si="0"/>
        <v>36</v>
      </c>
      <c r="C50" s="26">
        <f t="shared" si="1"/>
        <v>21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36214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3621</v>
      </c>
      <c r="B51" s="32">
        <f t="shared" si="0"/>
        <v>36</v>
      </c>
      <c r="C51" s="32">
        <f t="shared" si="1"/>
        <v>21</v>
      </c>
      <c r="D51" s="35" t="str">
        <f>D52</f>
        <v/>
      </c>
      <c r="E51" s="35">
        <f>E52</f>
        <v>0</v>
      </c>
      <c r="F51" s="32">
        <f t="shared" si="2"/>
        <v>36214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3621</v>
      </c>
      <c r="B52" s="26">
        <f t="shared" ref="B52:B53" si="8">INT(A52/100)</f>
        <v>36</v>
      </c>
      <c r="C52" s="26">
        <f t="shared" ref="C52:C53" si="9">A52-B52*100</f>
        <v>21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36214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3621</v>
      </c>
      <c r="B53" s="32">
        <f t="shared" si="8"/>
        <v>36</v>
      </c>
      <c r="C53" s="32">
        <f t="shared" si="9"/>
        <v>21</v>
      </c>
      <c r="D53" s="35" t="str">
        <f>D54</f>
        <v/>
      </c>
      <c r="E53" s="35">
        <f>E54</f>
        <v>0</v>
      </c>
      <c r="F53" s="32">
        <f t="shared" si="10"/>
        <v>36214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3621</v>
      </c>
      <c r="B54" s="26">
        <f t="shared" si="0"/>
        <v>36</v>
      </c>
      <c r="C54" s="26">
        <f t="shared" si="1"/>
        <v>21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36214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3621</v>
      </c>
      <c r="B55" s="32">
        <f t="shared" si="0"/>
        <v>36</v>
      </c>
      <c r="C55" s="32">
        <f t="shared" si="1"/>
        <v>21</v>
      </c>
      <c r="D55" s="35" t="str">
        <f>D56</f>
        <v/>
      </c>
      <c r="E55" s="35">
        <f>E56</f>
        <v>0</v>
      </c>
      <c r="F55" s="32">
        <f t="shared" si="2"/>
        <v>36214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3621</v>
      </c>
      <c r="B56" s="26">
        <f t="shared" si="0"/>
        <v>36</v>
      </c>
      <c r="C56" s="26">
        <f t="shared" si="1"/>
        <v>21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36214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3621</v>
      </c>
      <c r="B57" s="32">
        <f t="shared" si="0"/>
        <v>36</v>
      </c>
      <c r="C57" s="32">
        <f t="shared" si="1"/>
        <v>21</v>
      </c>
      <c r="D57" s="35" t="str">
        <f>D58</f>
        <v/>
      </c>
      <c r="E57" s="35">
        <f>E58</f>
        <v>0</v>
      </c>
      <c r="F57" s="32">
        <f t="shared" si="2"/>
        <v>36214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3621</v>
      </c>
      <c r="B58" s="26">
        <f t="shared" si="0"/>
        <v>36</v>
      </c>
      <c r="C58" s="26">
        <f t="shared" si="1"/>
        <v>21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36214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3621</v>
      </c>
      <c r="B59" s="32">
        <f t="shared" si="0"/>
        <v>36</v>
      </c>
      <c r="C59" s="32">
        <f t="shared" si="1"/>
        <v>21</v>
      </c>
      <c r="D59" s="35" t="str">
        <f>D60</f>
        <v/>
      </c>
      <c r="E59" s="35">
        <f>E60</f>
        <v>0</v>
      </c>
      <c r="F59" s="32">
        <f t="shared" si="2"/>
        <v>36214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3621</v>
      </c>
      <c r="B60" s="26">
        <f t="shared" si="0"/>
        <v>36</v>
      </c>
      <c r="C60" s="26">
        <f t="shared" si="1"/>
        <v>21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36214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3621</v>
      </c>
      <c r="B61" s="32">
        <f t="shared" ref="B61:B69" si="11">INT(A61/100)</f>
        <v>36</v>
      </c>
      <c r="C61" s="32">
        <f t="shared" ref="C61:C69" si="12">A61-B61*100</f>
        <v>21</v>
      </c>
      <c r="D61" s="35" t="str">
        <f>D62</f>
        <v/>
      </c>
      <c r="E61" s="35">
        <f>E62</f>
        <v>0</v>
      </c>
      <c r="F61" s="32">
        <f t="shared" ref="F61:F69" si="13">A61*10+$C$2</f>
        <v>36214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3621</v>
      </c>
      <c r="B62" s="26">
        <f t="shared" si="11"/>
        <v>36</v>
      </c>
      <c r="C62" s="26">
        <f t="shared" si="12"/>
        <v>21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36214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3621</v>
      </c>
      <c r="B63" s="32">
        <f t="shared" si="11"/>
        <v>36</v>
      </c>
      <c r="C63" s="32">
        <f t="shared" si="12"/>
        <v>21</v>
      </c>
      <c r="D63" s="35" t="str">
        <f>D64</f>
        <v/>
      </c>
      <c r="E63" s="35">
        <f>E64</f>
        <v>0</v>
      </c>
      <c r="F63" s="32">
        <f t="shared" si="13"/>
        <v>36214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3621</v>
      </c>
      <c r="B64" s="26">
        <f t="shared" si="11"/>
        <v>36</v>
      </c>
      <c r="C64" s="26">
        <f t="shared" si="12"/>
        <v>21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36214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3621</v>
      </c>
      <c r="B65" s="32">
        <f t="shared" si="11"/>
        <v>36</v>
      </c>
      <c r="C65" s="32">
        <f t="shared" si="12"/>
        <v>21</v>
      </c>
      <c r="D65" s="35" t="str">
        <f>D66</f>
        <v/>
      </c>
      <c r="E65" s="35">
        <f>E66</f>
        <v>0</v>
      </c>
      <c r="F65" s="32">
        <f t="shared" si="13"/>
        <v>36214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3621</v>
      </c>
      <c r="B66" s="26">
        <f t="shared" si="11"/>
        <v>36</v>
      </c>
      <c r="C66" s="26">
        <f t="shared" si="12"/>
        <v>21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36214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3621</v>
      </c>
      <c r="B67" s="32">
        <f t="shared" si="11"/>
        <v>36</v>
      </c>
      <c r="C67" s="32">
        <f t="shared" si="12"/>
        <v>21</v>
      </c>
      <c r="D67" s="35" t="str">
        <f>D68</f>
        <v/>
      </c>
      <c r="E67" s="35">
        <f>E68</f>
        <v>0</v>
      </c>
      <c r="F67" s="32">
        <f t="shared" si="13"/>
        <v>36214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3621</v>
      </c>
      <c r="B68" s="26">
        <f t="shared" si="11"/>
        <v>36</v>
      </c>
      <c r="C68" s="26">
        <f t="shared" si="12"/>
        <v>21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36214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3621</v>
      </c>
      <c r="B69" s="32">
        <f t="shared" si="11"/>
        <v>36</v>
      </c>
      <c r="C69" s="32">
        <f t="shared" si="12"/>
        <v>21</v>
      </c>
      <c r="D69" s="35">
        <f>D70</f>
        <v>34.558153958142249</v>
      </c>
      <c r="E69" s="35">
        <f>E70</f>
        <v>29.848925375880366</v>
      </c>
      <c r="F69" s="32">
        <f t="shared" si="13"/>
        <v>36214</v>
      </c>
      <c r="G69" s="33">
        <f>IFERROR(Interpol1!C43,"")</f>
        <v>3.8656638838960284</v>
      </c>
      <c r="H69" s="35">
        <f t="shared" si="4"/>
        <v>7.721552176387612</v>
      </c>
    </row>
    <row r="70" spans="1:11" x14ac:dyDescent="0.25">
      <c r="A70" s="39" t="s">
        <v>67</v>
      </c>
      <c r="B70" s="39">
        <f>E4</f>
        <v>36.816800000000001</v>
      </c>
      <c r="C70" s="39">
        <f>F4</f>
        <v>21.704499999999999</v>
      </c>
      <c r="D70" s="38">
        <f>DEGREES(MOD(ATAN2(COS(RADIANS(B69))*SIN(RADIANS(B70))-SIN(RADIANS(B69))*COS(RADIANS(B70))*COS(RADIANS(C70-C69)),SIN(RADIANS(C70-C69))*COS(RADIANS(B70))),2*PI()))</f>
        <v>34.558153958142249</v>
      </c>
      <c r="E70" s="38">
        <f>ACOS(SIN(RADIANS(B55))*SIN(RADIANS(B70))+COS(RADIANS(B55))*COS(RADIANS(B70))*COS((RADIANS(C70-C55))))*6371/1.852/2</f>
        <v>29.848925375880366</v>
      </c>
      <c r="F70" s="38">
        <f>F54</f>
        <v>36214</v>
      </c>
      <c r="G70" s="39">
        <f>IFERROR(Interpol1!C44,"")</f>
        <v>3.8656638838960284</v>
      </c>
      <c r="H70" s="38">
        <f t="shared" si="4"/>
        <v>7.721552176387612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310.24425019540672</v>
      </c>
      <c r="F72" s="43"/>
      <c r="G72" s="46" t="s">
        <v>79</v>
      </c>
      <c r="H72" s="45">
        <f>SUM(H30:H70)</f>
        <v>99.683289611386556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/>
      </c>
      <c r="B4" s="8" t="e">
        <f>VLOOKUP(A4,Harbours!A4:D148,3,FALSE)</f>
        <v>#N/A</v>
      </c>
      <c r="C4" s="8" t="e">
        <f>VLOOKUP(A4,Harbours!A4:D148,4,FALSE)</f>
        <v>#N/A</v>
      </c>
      <c r="D4" s="12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3820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3819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3818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3817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3817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3817</v>
      </c>
      <c r="B11" s="64" t="str">
        <f>VLOOKUP($A11,ShipSpeeds!$A$7:$J$888,10,FALSE)</f>
        <v>ok</v>
      </c>
      <c r="H11" s="14"/>
    </row>
    <row r="12" spans="1:10" x14ac:dyDescent="0.25">
      <c r="A12" s="3">
        <v>3817</v>
      </c>
      <c r="B12" s="64" t="str">
        <f>VLOOKUP($A12,ShipSpeeds!$A$7:$J$888,10,FALSE)</f>
        <v>ok</v>
      </c>
    </row>
    <row r="13" spans="1:10" ht="15.75" thickBot="1" x14ac:dyDescent="0.3">
      <c r="A13" s="3">
        <v>3817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3817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3817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3817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3817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3817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3817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3817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3817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3817</v>
      </c>
      <c r="B22" s="64" t="str">
        <f>VLOOKUP($A22,ShipSpeeds!$A$7:$J$888,10,FALSE)</f>
        <v>ok</v>
      </c>
      <c r="H22" s="14"/>
    </row>
    <row r="23" spans="1:8" x14ac:dyDescent="0.25">
      <c r="A23" s="3">
        <v>3817</v>
      </c>
      <c r="B23" s="64" t="str">
        <f>VLOOKUP($A23,ShipSpeeds!$A$7:$J$888,10,FALSE)</f>
        <v>ok</v>
      </c>
      <c r="H23" s="14"/>
    </row>
    <row r="24" spans="1:8" x14ac:dyDescent="0.25">
      <c r="A24" s="3">
        <v>3817</v>
      </c>
      <c r="B24" s="64" t="str">
        <f>VLOOKUP($A24,ShipSpeeds!$A$7:$J$888,10,FALSE)</f>
        <v>ok</v>
      </c>
      <c r="H24" s="14"/>
    </row>
    <row r="25" spans="1:8" x14ac:dyDescent="0.25">
      <c r="A25" s="3">
        <v>3817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38204</v>
      </c>
      <c r="G29" s="37"/>
      <c r="H29" s="37"/>
    </row>
    <row r="30" spans="1:8" s="3" customFormat="1" x14ac:dyDescent="0.25">
      <c r="A30" s="36">
        <f>A6</f>
        <v>3820</v>
      </c>
      <c r="B30" s="26">
        <f>INT(A30/100)</f>
        <v>38</v>
      </c>
      <c r="C30" s="26">
        <f>A30-B30*100</f>
        <v>20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38204</v>
      </c>
      <c r="G30" s="31">
        <f>IFERROR(Interpol2!C4,"")</f>
        <v>0</v>
      </c>
      <c r="H30" s="30" t="str">
        <f>IFERROR(E30/G30,"")</f>
        <v/>
      </c>
    </row>
    <row r="31" spans="1:8" s="3" customFormat="1" x14ac:dyDescent="0.25">
      <c r="A31" s="34">
        <f>A30</f>
        <v>3820</v>
      </c>
      <c r="B31" s="32">
        <f t="shared" ref="B31:B69" si="0">INT(A31/100)</f>
        <v>38</v>
      </c>
      <c r="C31" s="32">
        <f t="shared" ref="C31:C69" si="1">A31-B31*100</f>
        <v>20</v>
      </c>
      <c r="D31" s="35">
        <f>D32</f>
        <v>270.30783559005016</v>
      </c>
      <c r="E31" s="35">
        <f>E32</f>
        <v>23.656149133229611</v>
      </c>
      <c r="F31" s="32">
        <f t="shared" ref="F31:F69" si="2">A31*10+$C$2</f>
        <v>38204</v>
      </c>
      <c r="G31" s="33">
        <f>IFERROR(Interpol2!C5,"")</f>
        <v>2.9587468322225599</v>
      </c>
      <c r="H31" s="35">
        <f t="shared" ref="H31:H70" si="3">IFERROR(E31/G31,"")</f>
        <v>7.9953272363825461</v>
      </c>
    </row>
    <row r="32" spans="1:8" s="3" customFormat="1" x14ac:dyDescent="0.25">
      <c r="A32" s="36">
        <f>A7</f>
        <v>3819</v>
      </c>
      <c r="B32" s="26">
        <f t="shared" si="0"/>
        <v>38</v>
      </c>
      <c r="C32" s="26">
        <f t="shared" si="1"/>
        <v>19</v>
      </c>
      <c r="D32" s="30">
        <f>IFERROR(DEGREES(MOD(ATAN2(COS(RADIANS(B31))*SIN(RADIANS(B32))-SIN(RADIANS(B31))*COS(RADIANS(B32))*COS(RADIANS(C32-C31)),SIN(RADIANS(C32-C31))*COS(RADIANS(B32))),2*PI())),"")</f>
        <v>270.30783559005016</v>
      </c>
      <c r="E32" s="30">
        <f>ACOS(SIN(RADIANS(B31))*SIN(RADIANS(B32))+COS(RADIANS(B31))*COS(RADIANS(B32))*COS((RADIANS(C32-C31))))*6371/1.852/2</f>
        <v>23.656149133229611</v>
      </c>
      <c r="F32" s="26">
        <f t="shared" si="2"/>
        <v>38194</v>
      </c>
      <c r="G32" s="31">
        <f>IFERROR(Interpol2!C6,"")</f>
        <v>2.9032736341102625</v>
      </c>
      <c r="H32" s="30">
        <f t="shared" si="3"/>
        <v>8.1480949144083272</v>
      </c>
    </row>
    <row r="33" spans="1:8" s="3" customFormat="1" x14ac:dyDescent="0.25">
      <c r="A33" s="34">
        <f>A32</f>
        <v>3819</v>
      </c>
      <c r="B33" s="32">
        <f t="shared" si="0"/>
        <v>38</v>
      </c>
      <c r="C33" s="32">
        <f t="shared" si="1"/>
        <v>19</v>
      </c>
      <c r="D33" s="35">
        <f>D34</f>
        <v>270.30783559005016</v>
      </c>
      <c r="E33" s="35">
        <f>E34</f>
        <v>23.656149133229611</v>
      </c>
      <c r="F33" s="32">
        <f t="shared" si="2"/>
        <v>38194</v>
      </c>
      <c r="G33" s="33">
        <f>IFERROR(Interpol2!C7,"")</f>
        <v>2.9032736341102625</v>
      </c>
      <c r="H33" s="35">
        <f t="shared" si="3"/>
        <v>8.1480949144083272</v>
      </c>
    </row>
    <row r="34" spans="1:8" s="3" customFormat="1" x14ac:dyDescent="0.25">
      <c r="A34" s="36">
        <f>A8</f>
        <v>3818</v>
      </c>
      <c r="B34" s="26">
        <f t="shared" si="0"/>
        <v>38</v>
      </c>
      <c r="C34" s="26">
        <f t="shared" si="1"/>
        <v>18</v>
      </c>
      <c r="D34" s="30">
        <f>IFERROR(DEGREES(MOD(ATAN2(COS(RADIANS(B33))*SIN(RADIANS(B34))-SIN(RADIANS(B33))*COS(RADIANS(B34))*COS(RADIANS(C34-C33)),SIN(RADIANS(C34-C33))*COS(RADIANS(B34))),2*PI())),"")</f>
        <v>270.30783559005016</v>
      </c>
      <c r="E34" s="30">
        <f>ACOS(SIN(RADIANS(B33))*SIN(RADIANS(B34))+COS(RADIANS(B33))*COS(RADIANS(B34))*COS((RADIANS(C34-C33))))*6371/1.852/2</f>
        <v>23.656149133229611</v>
      </c>
      <c r="F34" s="26">
        <f t="shared" si="2"/>
        <v>38184</v>
      </c>
      <c r="G34" s="31">
        <f>IFERROR(Interpol2!C8,"")</f>
        <v>2.8227551623250844</v>
      </c>
      <c r="H34" s="30">
        <f t="shared" si="3"/>
        <v>8.3805175344163398</v>
      </c>
    </row>
    <row r="35" spans="1:8" s="3" customFormat="1" x14ac:dyDescent="0.25">
      <c r="A35" s="34">
        <f>A34</f>
        <v>3818</v>
      </c>
      <c r="B35" s="32">
        <f t="shared" si="0"/>
        <v>38</v>
      </c>
      <c r="C35" s="32">
        <f t="shared" si="1"/>
        <v>18</v>
      </c>
      <c r="D35" s="35">
        <f>D36</f>
        <v>270.30783559005016</v>
      </c>
      <c r="E35" s="35">
        <f>E36</f>
        <v>23.656149133229611</v>
      </c>
      <c r="F35" s="32">
        <f t="shared" si="2"/>
        <v>38184</v>
      </c>
      <c r="G35" s="33">
        <f>IFERROR(Interpol2!C9,"")</f>
        <v>2.8227551623250844</v>
      </c>
      <c r="H35" s="35">
        <f t="shared" si="3"/>
        <v>8.3805175344163398</v>
      </c>
    </row>
    <row r="36" spans="1:8" s="3" customFormat="1" x14ac:dyDescent="0.25">
      <c r="A36" s="36">
        <f>A9</f>
        <v>3817</v>
      </c>
      <c r="B36" s="26">
        <f t="shared" si="0"/>
        <v>38</v>
      </c>
      <c r="C36" s="26">
        <f t="shared" si="1"/>
        <v>17</v>
      </c>
      <c r="D36" s="30">
        <f>IFERROR(DEGREES(MOD(ATAN2(COS(RADIANS(B35))*SIN(RADIANS(B36))-SIN(RADIANS(B35))*COS(RADIANS(B36))*COS(RADIANS(C36-C35)),SIN(RADIANS(C36-C35))*COS(RADIANS(B36))),2*PI())),"")</f>
        <v>270.30783559005016</v>
      </c>
      <c r="E36" s="30">
        <f>ACOS(SIN(RADIANS(B35))*SIN(RADIANS(B36))+COS(RADIANS(B35))*COS(RADIANS(B36))*COS((RADIANS(C36-C35))))*6371/1.852/2</f>
        <v>23.656149133229611</v>
      </c>
      <c r="F36" s="26">
        <f t="shared" si="2"/>
        <v>38174</v>
      </c>
      <c r="G36" s="31">
        <f>IFERROR(Interpol2!C10,"")</f>
        <v>2.8335417304742041</v>
      </c>
      <c r="H36" s="30">
        <f t="shared" si="3"/>
        <v>8.3486150490787594</v>
      </c>
    </row>
    <row r="37" spans="1:8" s="3" customFormat="1" x14ac:dyDescent="0.25">
      <c r="A37" s="34">
        <f>A36</f>
        <v>3817</v>
      </c>
      <c r="B37" s="32">
        <f t="shared" si="0"/>
        <v>38</v>
      </c>
      <c r="C37" s="32">
        <f t="shared" si="1"/>
        <v>17</v>
      </c>
      <c r="D37" s="35" t="str">
        <f>D38</f>
        <v/>
      </c>
      <c r="E37" s="35">
        <f>E38</f>
        <v>0</v>
      </c>
      <c r="F37" s="32">
        <f t="shared" si="2"/>
        <v>38174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3817</v>
      </c>
      <c r="B38" s="26">
        <f t="shared" si="0"/>
        <v>38</v>
      </c>
      <c r="C38" s="26">
        <f t="shared" si="1"/>
        <v>17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38174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3817</v>
      </c>
      <c r="B39" s="32">
        <f t="shared" si="0"/>
        <v>38</v>
      </c>
      <c r="C39" s="32">
        <f t="shared" si="1"/>
        <v>17</v>
      </c>
      <c r="D39" s="35" t="str">
        <f>D40</f>
        <v/>
      </c>
      <c r="E39" s="35">
        <f>E40</f>
        <v>0</v>
      </c>
      <c r="F39" s="32">
        <f t="shared" si="2"/>
        <v>38174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3817</v>
      </c>
      <c r="B40" s="26">
        <f t="shared" si="0"/>
        <v>38</v>
      </c>
      <c r="C40" s="26">
        <f t="shared" si="1"/>
        <v>17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38174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3817</v>
      </c>
      <c r="B41" s="32">
        <f t="shared" si="0"/>
        <v>38</v>
      </c>
      <c r="C41" s="32">
        <f t="shared" si="1"/>
        <v>17</v>
      </c>
      <c r="D41" s="35" t="str">
        <f>D42</f>
        <v/>
      </c>
      <c r="E41" s="35">
        <f>E42</f>
        <v>0</v>
      </c>
      <c r="F41" s="32">
        <f t="shared" si="2"/>
        <v>38174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3817</v>
      </c>
      <c r="B42" s="26">
        <f t="shared" si="0"/>
        <v>38</v>
      </c>
      <c r="C42" s="26">
        <f t="shared" si="1"/>
        <v>17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38174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3817</v>
      </c>
      <c r="B43" s="32">
        <f t="shared" si="0"/>
        <v>38</v>
      </c>
      <c r="C43" s="32">
        <f t="shared" si="1"/>
        <v>17</v>
      </c>
      <c r="D43" s="35" t="str">
        <f>D44</f>
        <v/>
      </c>
      <c r="E43" s="35">
        <f>E44</f>
        <v>0</v>
      </c>
      <c r="F43" s="32">
        <f t="shared" si="2"/>
        <v>38174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3817</v>
      </c>
      <c r="B44" s="26">
        <f t="shared" si="0"/>
        <v>38</v>
      </c>
      <c r="C44" s="26">
        <f t="shared" si="1"/>
        <v>17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38174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3817</v>
      </c>
      <c r="B45" s="32">
        <f t="shared" si="0"/>
        <v>38</v>
      </c>
      <c r="C45" s="32">
        <f t="shared" si="1"/>
        <v>17</v>
      </c>
      <c r="D45" s="35" t="str">
        <f>D46</f>
        <v/>
      </c>
      <c r="E45" s="35">
        <f>E46</f>
        <v>0</v>
      </c>
      <c r="F45" s="32">
        <f t="shared" si="2"/>
        <v>38174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3817</v>
      </c>
      <c r="B46" s="26">
        <f t="shared" si="0"/>
        <v>38</v>
      </c>
      <c r="C46" s="26">
        <f t="shared" si="1"/>
        <v>17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38174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3817</v>
      </c>
      <c r="B47" s="32">
        <f t="shared" si="0"/>
        <v>38</v>
      </c>
      <c r="C47" s="32">
        <f t="shared" si="1"/>
        <v>17</v>
      </c>
      <c r="D47" s="35" t="str">
        <f>D48</f>
        <v/>
      </c>
      <c r="E47" s="35">
        <f>E48</f>
        <v>0</v>
      </c>
      <c r="F47" s="32">
        <f t="shared" si="2"/>
        <v>38174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3817</v>
      </c>
      <c r="B48" s="26">
        <f t="shared" si="0"/>
        <v>38</v>
      </c>
      <c r="C48" s="26">
        <f t="shared" si="1"/>
        <v>17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38174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3817</v>
      </c>
      <c r="B49" s="32">
        <f t="shared" si="0"/>
        <v>38</v>
      </c>
      <c r="C49" s="32">
        <f t="shared" si="1"/>
        <v>17</v>
      </c>
      <c r="D49" s="35" t="str">
        <f>D50</f>
        <v/>
      </c>
      <c r="E49" s="35">
        <f>E50</f>
        <v>0</v>
      </c>
      <c r="F49" s="32">
        <f t="shared" si="2"/>
        <v>38174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3817</v>
      </c>
      <c r="B50" s="26">
        <f t="shared" si="0"/>
        <v>38</v>
      </c>
      <c r="C50" s="26">
        <f t="shared" si="1"/>
        <v>17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38174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3817</v>
      </c>
      <c r="B51" s="32">
        <f t="shared" si="0"/>
        <v>38</v>
      </c>
      <c r="C51" s="32">
        <f t="shared" si="1"/>
        <v>17</v>
      </c>
      <c r="D51" s="35" t="str">
        <f>D52</f>
        <v/>
      </c>
      <c r="E51" s="35">
        <f>E52</f>
        <v>0</v>
      </c>
      <c r="F51" s="32">
        <f t="shared" si="2"/>
        <v>38174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3817</v>
      </c>
      <c r="B52" s="26">
        <f t="shared" si="0"/>
        <v>38</v>
      </c>
      <c r="C52" s="26">
        <f t="shared" si="1"/>
        <v>17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38174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3817</v>
      </c>
      <c r="B53" s="32">
        <f t="shared" si="0"/>
        <v>38</v>
      </c>
      <c r="C53" s="32">
        <f t="shared" si="1"/>
        <v>17</v>
      </c>
      <c r="D53" s="35" t="str">
        <f>D54</f>
        <v/>
      </c>
      <c r="E53" s="35">
        <f>E54</f>
        <v>0</v>
      </c>
      <c r="F53" s="32">
        <f t="shared" si="2"/>
        <v>38174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3817</v>
      </c>
      <c r="B54" s="26">
        <f t="shared" si="0"/>
        <v>38</v>
      </c>
      <c r="C54" s="26">
        <f t="shared" si="1"/>
        <v>17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38174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3817</v>
      </c>
      <c r="B55" s="32">
        <f t="shared" si="0"/>
        <v>38</v>
      </c>
      <c r="C55" s="32">
        <f t="shared" si="1"/>
        <v>17</v>
      </c>
      <c r="D55" s="35" t="str">
        <f>D56</f>
        <v/>
      </c>
      <c r="E55" s="35">
        <f>E56</f>
        <v>0</v>
      </c>
      <c r="F55" s="32">
        <f t="shared" si="2"/>
        <v>38174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3817</v>
      </c>
      <c r="B56" s="26">
        <f t="shared" si="0"/>
        <v>38</v>
      </c>
      <c r="C56" s="26">
        <f t="shared" si="1"/>
        <v>17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38174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3817</v>
      </c>
      <c r="B57" s="32">
        <f t="shared" si="0"/>
        <v>38</v>
      </c>
      <c r="C57" s="32">
        <f t="shared" si="1"/>
        <v>17</v>
      </c>
      <c r="D57" s="35" t="str">
        <f>D58</f>
        <v/>
      </c>
      <c r="E57" s="35">
        <f>E58</f>
        <v>0</v>
      </c>
      <c r="F57" s="32">
        <f t="shared" si="2"/>
        <v>38174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3817</v>
      </c>
      <c r="B58" s="26">
        <f t="shared" si="0"/>
        <v>38</v>
      </c>
      <c r="C58" s="26">
        <f t="shared" si="1"/>
        <v>17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38174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3817</v>
      </c>
      <c r="B59" s="32">
        <f t="shared" si="0"/>
        <v>38</v>
      </c>
      <c r="C59" s="32">
        <f t="shared" si="1"/>
        <v>17</v>
      </c>
      <c r="D59" s="35" t="str">
        <f>D60</f>
        <v/>
      </c>
      <c r="E59" s="35">
        <f>E60</f>
        <v>0</v>
      </c>
      <c r="F59" s="32">
        <f t="shared" si="2"/>
        <v>38174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3817</v>
      </c>
      <c r="B60" s="26">
        <f t="shared" si="0"/>
        <v>38</v>
      </c>
      <c r="C60" s="26">
        <f t="shared" si="1"/>
        <v>17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38174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3817</v>
      </c>
      <c r="B61" s="32">
        <f t="shared" si="0"/>
        <v>38</v>
      </c>
      <c r="C61" s="32">
        <f t="shared" si="1"/>
        <v>17</v>
      </c>
      <c r="D61" s="35" t="str">
        <f>D62</f>
        <v/>
      </c>
      <c r="E61" s="35">
        <f>E62</f>
        <v>0</v>
      </c>
      <c r="F61" s="32">
        <f t="shared" si="2"/>
        <v>38174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3817</v>
      </c>
      <c r="B62" s="26">
        <f t="shared" si="0"/>
        <v>38</v>
      </c>
      <c r="C62" s="26">
        <f t="shared" si="1"/>
        <v>17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38174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3817</v>
      </c>
      <c r="B63" s="32">
        <f t="shared" si="0"/>
        <v>38</v>
      </c>
      <c r="C63" s="32">
        <f t="shared" si="1"/>
        <v>17</v>
      </c>
      <c r="D63" s="35" t="str">
        <f>D64</f>
        <v/>
      </c>
      <c r="E63" s="35">
        <f>E64</f>
        <v>0</v>
      </c>
      <c r="F63" s="32">
        <f t="shared" si="2"/>
        <v>38174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3817</v>
      </c>
      <c r="B64" s="26">
        <f t="shared" si="0"/>
        <v>38</v>
      </c>
      <c r="C64" s="26">
        <f t="shared" si="1"/>
        <v>17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38174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3817</v>
      </c>
      <c r="B65" s="32">
        <f t="shared" si="0"/>
        <v>38</v>
      </c>
      <c r="C65" s="32">
        <f t="shared" si="1"/>
        <v>17</v>
      </c>
      <c r="D65" s="35" t="str">
        <f>D66</f>
        <v/>
      </c>
      <c r="E65" s="35">
        <f>E66</f>
        <v>0</v>
      </c>
      <c r="F65" s="32">
        <f t="shared" si="2"/>
        <v>38174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3817</v>
      </c>
      <c r="B66" s="26">
        <f t="shared" si="0"/>
        <v>38</v>
      </c>
      <c r="C66" s="26">
        <f t="shared" si="1"/>
        <v>17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38174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3817</v>
      </c>
      <c r="B67" s="32">
        <f t="shared" si="0"/>
        <v>38</v>
      </c>
      <c r="C67" s="32">
        <f t="shared" si="1"/>
        <v>17</v>
      </c>
      <c r="D67" s="35" t="str">
        <f>D68</f>
        <v/>
      </c>
      <c r="E67" s="35">
        <f>E68</f>
        <v>0</v>
      </c>
      <c r="F67" s="32">
        <f t="shared" si="2"/>
        <v>38174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3817</v>
      </c>
      <c r="B68" s="26">
        <f t="shared" si="0"/>
        <v>38</v>
      </c>
      <c r="C68" s="26">
        <f t="shared" si="1"/>
        <v>17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38174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3817</v>
      </c>
      <c r="B69" s="32">
        <f t="shared" si="0"/>
        <v>38</v>
      </c>
      <c r="C69" s="32">
        <f t="shared" si="1"/>
        <v>17</v>
      </c>
      <c r="D69" s="35" t="e">
        <f>D70</f>
        <v>#N/A</v>
      </c>
      <c r="E69" s="35" t="e">
        <f>E70</f>
        <v>#N/A</v>
      </c>
      <c r="F69" s="32">
        <f t="shared" si="2"/>
        <v>38174</v>
      </c>
      <c r="G69" s="33" t="str">
        <f>IFERROR(Interpol2!C43,"")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38174</v>
      </c>
      <c r="G70" s="39" t="str">
        <f>IFERROR(Interpol2!C44,"")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49.401167183110644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/>
      </c>
      <c r="B4" s="8" t="e">
        <f>VLOOKUP(A4,Harbours!A4:D148,3,FALSE)</f>
        <v>#N/A</v>
      </c>
      <c r="C4" s="8" t="e">
        <f>VLOOKUP(A4,Harbours!A4:D148,4,FALSE)</f>
        <v>#N/A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4014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4014</v>
      </c>
      <c r="B11" s="64" t="str">
        <f>VLOOKUP($A11,ShipSpeeds!$A$7:$J$888,10,FALSE)</f>
        <v>ok</v>
      </c>
      <c r="H11" s="14"/>
    </row>
    <row r="12" spans="1:10" x14ac:dyDescent="0.25">
      <c r="A12" s="3">
        <v>4014</v>
      </c>
      <c r="B12" s="64" t="str">
        <f>VLOOKUP($A12,ShipSpeeds!$A$7:$J$888,10,FALSE)</f>
        <v>ok</v>
      </c>
    </row>
    <row r="13" spans="1:10" ht="15.75" thickBot="1" x14ac:dyDescent="0.3">
      <c r="A13" s="3">
        <v>4014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4014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4014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4014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4014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4014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4014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4014</v>
      </c>
      <c r="B22" s="64" t="str">
        <f>VLOOKUP($A22,ShipSpeeds!$A$7:$J$888,10,FALSE)</f>
        <v>ok</v>
      </c>
      <c r="H22" s="14"/>
    </row>
    <row r="23" spans="1:8" x14ac:dyDescent="0.25">
      <c r="A23" s="3">
        <v>4014</v>
      </c>
      <c r="B23" s="64" t="str">
        <f>VLOOKUP($A23,ShipSpeeds!$A$7:$J$888,10,FALSE)</f>
        <v>ok</v>
      </c>
      <c r="H23" s="14"/>
    </row>
    <row r="24" spans="1:8" x14ac:dyDescent="0.25">
      <c r="A24" s="3">
        <v>4014</v>
      </c>
      <c r="B24" s="64" t="str">
        <f>VLOOKUP($A24,ShipSpeeds!$A$7:$J$888,10,FALSE)</f>
        <v>ok</v>
      </c>
      <c r="H24" s="14"/>
    </row>
    <row r="25" spans="1:8" x14ac:dyDescent="0.25">
      <c r="A25" s="3">
        <v>4014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39154</v>
      </c>
      <c r="G30" s="31">
        <f>IFERROR(Interpol3!C4,"")</f>
        <v>0</v>
      </c>
      <c r="H30" s="30" t="str">
        <f>IFERROR(E30/G30,"")</f>
        <v/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 t="str">
        <f>D34</f>
        <v/>
      </c>
      <c r="E33" s="35">
        <f>E34</f>
        <v>2.5630480012419929E-5</v>
      </c>
      <c r="F33" s="32">
        <f t="shared" si="2"/>
        <v>40144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4014</v>
      </c>
      <c r="B34" s="26">
        <f t="shared" si="0"/>
        <v>40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40144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4014</v>
      </c>
      <c r="B35" s="32">
        <f t="shared" si="0"/>
        <v>40</v>
      </c>
      <c r="C35" s="32">
        <f t="shared" si="1"/>
        <v>14</v>
      </c>
      <c r="D35" s="35" t="str">
        <f>D36</f>
        <v/>
      </c>
      <c r="E35" s="35">
        <f>E36</f>
        <v>2.5630480012419929E-5</v>
      </c>
      <c r="F35" s="32">
        <f t="shared" si="2"/>
        <v>40144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4014</v>
      </c>
      <c r="B36" s="26">
        <f t="shared" si="0"/>
        <v>40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40144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4014</v>
      </c>
      <c r="B37" s="32">
        <f t="shared" si="0"/>
        <v>40</v>
      </c>
      <c r="C37" s="32">
        <f t="shared" si="1"/>
        <v>14</v>
      </c>
      <c r="D37" s="35" t="str">
        <f>D38</f>
        <v/>
      </c>
      <c r="E37" s="35">
        <f>E38</f>
        <v>2.5630480012419929E-5</v>
      </c>
      <c r="F37" s="32">
        <f t="shared" si="2"/>
        <v>40144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4014</v>
      </c>
      <c r="B38" s="26">
        <f t="shared" si="0"/>
        <v>40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40144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4014</v>
      </c>
      <c r="B39" s="32">
        <f t="shared" si="0"/>
        <v>40</v>
      </c>
      <c r="C39" s="32">
        <f t="shared" si="1"/>
        <v>14</v>
      </c>
      <c r="D39" s="35" t="str">
        <f>D40</f>
        <v/>
      </c>
      <c r="E39" s="35">
        <f>E40</f>
        <v>2.5630480012419929E-5</v>
      </c>
      <c r="F39" s="32">
        <f t="shared" si="2"/>
        <v>40144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4014</v>
      </c>
      <c r="B40" s="26">
        <f t="shared" si="0"/>
        <v>40</v>
      </c>
      <c r="C40" s="26">
        <f t="shared" si="1"/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40144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4014</v>
      </c>
      <c r="B41" s="32">
        <f t="shared" si="0"/>
        <v>40</v>
      </c>
      <c r="C41" s="32">
        <f t="shared" si="1"/>
        <v>14</v>
      </c>
      <c r="D41" s="35" t="str">
        <f>D42</f>
        <v/>
      </c>
      <c r="E41" s="35">
        <f>E42</f>
        <v>2.5630480012419929E-5</v>
      </c>
      <c r="F41" s="32">
        <f t="shared" si="2"/>
        <v>40144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4014</v>
      </c>
      <c r="B42" s="26">
        <f t="shared" si="0"/>
        <v>40</v>
      </c>
      <c r="C42" s="26">
        <f t="shared" si="1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40144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4014</v>
      </c>
      <c r="B43" s="32">
        <f t="shared" si="0"/>
        <v>40</v>
      </c>
      <c r="C43" s="32">
        <f t="shared" si="1"/>
        <v>14</v>
      </c>
      <c r="D43" s="35" t="str">
        <f>D44</f>
        <v/>
      </c>
      <c r="E43" s="35">
        <f>E44</f>
        <v>2.5630480012419929E-5</v>
      </c>
      <c r="F43" s="32">
        <f t="shared" si="2"/>
        <v>40144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4014</v>
      </c>
      <c r="B44" s="26">
        <f t="shared" si="0"/>
        <v>40</v>
      </c>
      <c r="C44" s="26">
        <f t="shared" si="1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40144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4014</v>
      </c>
      <c r="B45" s="32">
        <f t="shared" si="0"/>
        <v>40</v>
      </c>
      <c r="C45" s="32">
        <f t="shared" si="1"/>
        <v>14</v>
      </c>
      <c r="D45" s="35" t="str">
        <f>D46</f>
        <v/>
      </c>
      <c r="E45" s="35">
        <f>E46</f>
        <v>2.5630480012419929E-5</v>
      </c>
      <c r="F45" s="32">
        <f t="shared" si="2"/>
        <v>40144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4014</v>
      </c>
      <c r="B46" s="26">
        <f t="shared" si="0"/>
        <v>40</v>
      </c>
      <c r="C46" s="26">
        <f t="shared" si="1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40144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4014</v>
      </c>
      <c r="B47" s="32">
        <f t="shared" si="0"/>
        <v>40</v>
      </c>
      <c r="C47" s="32">
        <f t="shared" si="1"/>
        <v>14</v>
      </c>
      <c r="D47" s="35" t="str">
        <f>D48</f>
        <v/>
      </c>
      <c r="E47" s="35">
        <f>E48</f>
        <v>2.5630480012419929E-5</v>
      </c>
      <c r="F47" s="32">
        <f t="shared" si="2"/>
        <v>40144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4014</v>
      </c>
      <c r="B48" s="26">
        <f t="shared" si="0"/>
        <v>40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40144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4014</v>
      </c>
      <c r="B49" s="32">
        <f t="shared" si="0"/>
        <v>40</v>
      </c>
      <c r="C49" s="32">
        <f t="shared" si="1"/>
        <v>14</v>
      </c>
      <c r="D49" s="35" t="str">
        <f>D50</f>
        <v/>
      </c>
      <c r="E49" s="35">
        <f>E50</f>
        <v>2.5630480012419929E-5</v>
      </c>
      <c r="F49" s="32">
        <f t="shared" si="2"/>
        <v>40144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4014</v>
      </c>
      <c r="B50" s="26">
        <f t="shared" si="0"/>
        <v>40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40144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4014</v>
      </c>
      <c r="B51" s="32">
        <f t="shared" si="0"/>
        <v>40</v>
      </c>
      <c r="C51" s="32">
        <f t="shared" si="1"/>
        <v>14</v>
      </c>
      <c r="D51" s="35" t="str">
        <f>D52</f>
        <v/>
      </c>
      <c r="E51" s="35">
        <f>E52</f>
        <v>2.5630480012419929E-5</v>
      </c>
      <c r="F51" s="32">
        <f t="shared" si="2"/>
        <v>40144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4014</v>
      </c>
      <c r="B52" s="26">
        <f t="shared" si="0"/>
        <v>40</v>
      </c>
      <c r="C52" s="26">
        <f t="shared" si="1"/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40144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4014</v>
      </c>
      <c r="B53" s="32">
        <f t="shared" si="0"/>
        <v>40</v>
      </c>
      <c r="C53" s="32">
        <f t="shared" si="1"/>
        <v>14</v>
      </c>
      <c r="D53" s="35" t="str">
        <f>D54</f>
        <v/>
      </c>
      <c r="E53" s="35">
        <f>E54</f>
        <v>2.5630480012419929E-5</v>
      </c>
      <c r="F53" s="32">
        <f t="shared" si="2"/>
        <v>40144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4014</v>
      </c>
      <c r="B54" s="26">
        <f t="shared" si="0"/>
        <v>40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40144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4014</v>
      </c>
      <c r="B55" s="32">
        <f t="shared" si="0"/>
        <v>40</v>
      </c>
      <c r="C55" s="32">
        <f t="shared" si="1"/>
        <v>14</v>
      </c>
      <c r="D55" s="35" t="str">
        <f>D56</f>
        <v/>
      </c>
      <c r="E55" s="35">
        <f>E56</f>
        <v>2.5630480012419929E-5</v>
      </c>
      <c r="F55" s="32">
        <f t="shared" si="2"/>
        <v>40144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4014</v>
      </c>
      <c r="B56" s="26">
        <f t="shared" si="0"/>
        <v>40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40144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4014</v>
      </c>
      <c r="B57" s="32">
        <f t="shared" si="0"/>
        <v>40</v>
      </c>
      <c r="C57" s="32">
        <f t="shared" si="1"/>
        <v>14</v>
      </c>
      <c r="D57" s="35" t="str">
        <f>D58</f>
        <v/>
      </c>
      <c r="E57" s="35">
        <f>E58</f>
        <v>2.5630480012419929E-5</v>
      </c>
      <c r="F57" s="32">
        <f t="shared" si="2"/>
        <v>40144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4014</v>
      </c>
      <c r="B58" s="26">
        <f t="shared" si="0"/>
        <v>40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40144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4014</v>
      </c>
      <c r="B59" s="32">
        <f t="shared" si="0"/>
        <v>40</v>
      </c>
      <c r="C59" s="32">
        <f t="shared" si="1"/>
        <v>14</v>
      </c>
      <c r="D59" s="35" t="str">
        <f>D60</f>
        <v/>
      </c>
      <c r="E59" s="35">
        <f>E60</f>
        <v>2.5630480012419929E-5</v>
      </c>
      <c r="F59" s="32">
        <f t="shared" si="2"/>
        <v>40144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4014</v>
      </c>
      <c r="B60" s="26">
        <f t="shared" si="0"/>
        <v>40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40144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4014</v>
      </c>
      <c r="B61" s="32">
        <f t="shared" si="0"/>
        <v>40</v>
      </c>
      <c r="C61" s="32">
        <f t="shared" si="1"/>
        <v>14</v>
      </c>
      <c r="D61" s="35" t="str">
        <f>D62</f>
        <v/>
      </c>
      <c r="E61" s="35">
        <f>E62</f>
        <v>2.5630480012419929E-5</v>
      </c>
      <c r="F61" s="32">
        <f t="shared" si="2"/>
        <v>40144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4014</v>
      </c>
      <c r="B62" s="26">
        <f t="shared" si="0"/>
        <v>40</v>
      </c>
      <c r="C62" s="26">
        <f t="shared" si="1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40144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4014</v>
      </c>
      <c r="B63" s="32">
        <f t="shared" si="0"/>
        <v>40</v>
      </c>
      <c r="C63" s="32">
        <f t="shared" si="1"/>
        <v>14</v>
      </c>
      <c r="D63" s="35" t="str">
        <f>D64</f>
        <v/>
      </c>
      <c r="E63" s="35">
        <f>E64</f>
        <v>2.5630480012419929E-5</v>
      </c>
      <c r="F63" s="32">
        <f t="shared" si="2"/>
        <v>40144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4014</v>
      </c>
      <c r="B64" s="26">
        <f t="shared" si="0"/>
        <v>40</v>
      </c>
      <c r="C64" s="26">
        <f t="shared" si="1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40144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4014</v>
      </c>
      <c r="B65" s="32">
        <f t="shared" si="0"/>
        <v>40</v>
      </c>
      <c r="C65" s="32">
        <f t="shared" si="1"/>
        <v>14</v>
      </c>
      <c r="D65" s="35" t="str">
        <f>D66</f>
        <v/>
      </c>
      <c r="E65" s="35">
        <f>E66</f>
        <v>2.5630480012419929E-5</v>
      </c>
      <c r="F65" s="32">
        <f t="shared" si="2"/>
        <v>40144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4014</v>
      </c>
      <c r="B66" s="26">
        <f t="shared" si="0"/>
        <v>40</v>
      </c>
      <c r="C66" s="26">
        <f t="shared" si="1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40144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4014</v>
      </c>
      <c r="B67" s="32">
        <f t="shared" si="0"/>
        <v>40</v>
      </c>
      <c r="C67" s="32">
        <f t="shared" si="1"/>
        <v>14</v>
      </c>
      <c r="D67" s="35" t="str">
        <f>D68</f>
        <v/>
      </c>
      <c r="E67" s="35">
        <f>E68</f>
        <v>2.5630480012419929E-5</v>
      </c>
      <c r="F67" s="32">
        <f t="shared" si="2"/>
        <v>40144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4014</v>
      </c>
      <c r="B68" s="26">
        <f t="shared" si="0"/>
        <v>40</v>
      </c>
      <c r="C68" s="26">
        <f t="shared" si="1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40144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4014</v>
      </c>
      <c r="B69" s="32">
        <f t="shared" si="0"/>
        <v>40</v>
      </c>
      <c r="C69" s="32">
        <f t="shared" si="1"/>
        <v>14</v>
      </c>
      <c r="D69" s="35" t="e">
        <f>D70</f>
        <v>#N/A</v>
      </c>
      <c r="E69" s="35" t="e">
        <f>E70</f>
        <v>#N/A</v>
      </c>
      <c r="F69" s="32">
        <f t="shared" si="2"/>
        <v>40144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40144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31.742484223921029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356.50804924780817</v>
      </c>
      <c r="B4" s="24">
        <f>Segment1!F30</f>
        <v>33204</v>
      </c>
      <c r="C4" s="29">
        <f>SUM(M4:T4)</f>
        <v>2.6356505260730754</v>
      </c>
      <c r="D4" s="8">
        <f>VLOOKUP($B4,ShipSpeeds!$A$7:$I$888,2,FALSE)</f>
        <v>2.6219000000000001</v>
      </c>
      <c r="E4" s="8">
        <f>VLOOKUP($B4,ShipSpeeds!$A$7:$I$888,3,FALSE)</f>
        <v>3.2801000000000005</v>
      </c>
      <c r="F4" s="8">
        <f>VLOOKUP($B4,ShipSpeeds!$A$7:$I$888,4,FALSE)</f>
        <v>4.1171000000000006</v>
      </c>
      <c r="G4" s="8">
        <f>VLOOKUP($B4,ShipSpeeds!$A$7:$I$888,5,FALSE)</f>
        <v>4.4724000000000004</v>
      </c>
      <c r="H4" s="8">
        <f>VLOOKUP($B4,ShipSpeeds!$A$7:$I$888,6,FALSE)</f>
        <v>4.600200000000001</v>
      </c>
      <c r="I4" s="8">
        <f>VLOOKUP($B4,ShipSpeeds!$A$7:$I$888,7,FALSE)</f>
        <v>4.4119999999999999</v>
      </c>
      <c r="J4" s="8">
        <f>VLOOKUP($B4,ShipSpeeds!$A$7:$I$888,8,FALSE)</f>
        <v>3.7807000000000004</v>
      </c>
      <c r="K4" s="8">
        <f>VLOOKUP($B4,ShipSpeeds!$A$7:$I$888,9,FALSE)</f>
        <v>2.7991000000000001</v>
      </c>
      <c r="L4" s="47">
        <f>VLOOKUP($B4,ShipSpeeds!$A$7:$I$888,2,FALSE)</f>
        <v>2.6219000000000001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2.6356505260730754</v>
      </c>
    </row>
    <row r="5" spans="1:20" s="3" customFormat="1" x14ac:dyDescent="0.25">
      <c r="A5" s="13">
        <f>Segment1!D31</f>
        <v>0</v>
      </c>
      <c r="B5" s="24">
        <f>Segment1!F31</f>
        <v>33204</v>
      </c>
      <c r="C5" s="29">
        <f t="shared" ref="C5:C44" si="1">SUM(M5:T5)</f>
        <v>2.6219000000000001</v>
      </c>
      <c r="D5" s="8">
        <f>VLOOKUP($B5,ShipSpeeds!$A$7:$I$888,2,FALSE)</f>
        <v>2.6219000000000001</v>
      </c>
      <c r="E5" s="8">
        <f>VLOOKUP($B5,ShipSpeeds!$A$7:$I$888,3,FALSE)</f>
        <v>3.2801000000000005</v>
      </c>
      <c r="F5" s="8">
        <f>VLOOKUP($B5,ShipSpeeds!$A$7:$I$888,4,FALSE)</f>
        <v>4.1171000000000006</v>
      </c>
      <c r="G5" s="8">
        <f>VLOOKUP($B5,ShipSpeeds!$A$7:$I$888,5,FALSE)</f>
        <v>4.4724000000000004</v>
      </c>
      <c r="H5" s="8">
        <f>VLOOKUP($B5,ShipSpeeds!$A$7:$I$888,6,FALSE)</f>
        <v>4.600200000000001</v>
      </c>
      <c r="I5" s="8">
        <f>VLOOKUP($B5,ShipSpeeds!$A$7:$I$888,7,FALSE)</f>
        <v>4.4119999999999999</v>
      </c>
      <c r="J5" s="8">
        <f>VLOOKUP($B5,ShipSpeeds!$A$7:$I$888,8,FALSE)</f>
        <v>3.7807000000000004</v>
      </c>
      <c r="K5" s="8">
        <f>VLOOKUP($B5,ShipSpeeds!$A$7:$I$888,9,FALSE)</f>
        <v>2.7991000000000001</v>
      </c>
      <c r="L5" s="47">
        <f>VLOOKUP($B5,ShipSpeeds!$A$7:$I$888,2,FALSE)</f>
        <v>2.6219000000000001</v>
      </c>
      <c r="M5" s="8">
        <f t="shared" ref="M5:M18" si="2">IF(AND($A5&gt;=D$2,$A5&lt;E$2),D5+($A5-D$2)*(E5-D5)/(E$2-D$2),0)</f>
        <v>2.6219000000000001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0</v>
      </c>
      <c r="B6" s="24">
        <f>Segment1!F32</f>
        <v>34204</v>
      </c>
      <c r="C6" s="29">
        <f t="shared" si="1"/>
        <v>2.7456999999999998</v>
      </c>
      <c r="D6" s="8">
        <f>VLOOKUP($B6,ShipSpeeds!$A$7:$I$888,2,FALSE)</f>
        <v>2.7456999999999998</v>
      </c>
      <c r="E6" s="8">
        <f>VLOOKUP($B6,ShipSpeeds!$A$7:$I$888,3,FALSE)</f>
        <v>3.6753</v>
      </c>
      <c r="F6" s="8">
        <f>VLOOKUP($B6,ShipSpeeds!$A$7:$I$888,4,FALSE)</f>
        <v>4.2912999999999997</v>
      </c>
      <c r="G6" s="8">
        <f>VLOOKUP($B6,ShipSpeeds!$A$7:$I$888,5,FALSE)</f>
        <v>4.4077000000000002</v>
      </c>
      <c r="H6" s="8">
        <f>VLOOKUP($B6,ShipSpeeds!$A$7:$I$888,6,FALSE)</f>
        <v>4.5569000000000006</v>
      </c>
      <c r="I6" s="8">
        <f>VLOOKUP($B6,ShipSpeeds!$A$7:$I$888,7,FALSE)</f>
        <v>4.2885999999999997</v>
      </c>
      <c r="J6" s="8">
        <f>VLOOKUP($B6,ShipSpeeds!$A$7:$I$888,8,FALSE)</f>
        <v>3.4174999999999995</v>
      </c>
      <c r="K6" s="8">
        <f>VLOOKUP($B6,ShipSpeeds!$A$7:$I$888,9,FALSE)</f>
        <v>2.3997999999999995</v>
      </c>
      <c r="L6" s="47">
        <f>VLOOKUP($B6,ShipSpeeds!$A$7:$I$888,2,FALSE)</f>
        <v>2.7456999999999998</v>
      </c>
      <c r="M6" s="8">
        <f t="shared" si="2"/>
        <v>2.7456999999999998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Segment1!D33</f>
        <v>39.210680527746625</v>
      </c>
      <c r="B7" s="24">
        <f>Segment1!F33</f>
        <v>34204</v>
      </c>
      <c r="C7" s="29">
        <f t="shared" si="1"/>
        <v>3.5557055248576281</v>
      </c>
      <c r="D7" s="8">
        <f>VLOOKUP($B7,ShipSpeeds!$A$7:$I$888,2,FALSE)</f>
        <v>2.7456999999999998</v>
      </c>
      <c r="E7" s="8">
        <f>VLOOKUP($B7,ShipSpeeds!$A$7:$I$888,3,FALSE)</f>
        <v>3.6753</v>
      </c>
      <c r="F7" s="8">
        <f>VLOOKUP($B7,ShipSpeeds!$A$7:$I$888,4,FALSE)</f>
        <v>4.2912999999999997</v>
      </c>
      <c r="G7" s="8">
        <f>VLOOKUP($B7,ShipSpeeds!$A$7:$I$888,5,FALSE)</f>
        <v>4.4077000000000002</v>
      </c>
      <c r="H7" s="8">
        <f>VLOOKUP($B7,ShipSpeeds!$A$7:$I$888,6,FALSE)</f>
        <v>4.5569000000000006</v>
      </c>
      <c r="I7" s="8">
        <f>VLOOKUP($B7,ShipSpeeds!$A$7:$I$888,7,FALSE)</f>
        <v>4.2885999999999997</v>
      </c>
      <c r="J7" s="8">
        <f>VLOOKUP($B7,ShipSpeeds!$A$7:$I$888,8,FALSE)</f>
        <v>3.4174999999999995</v>
      </c>
      <c r="K7" s="8">
        <f>VLOOKUP($B7,ShipSpeeds!$A$7:$I$888,9,FALSE)</f>
        <v>2.3997999999999995</v>
      </c>
      <c r="L7" s="47">
        <f>VLOOKUP($B7,ShipSpeeds!$A$7:$I$888,2,FALSE)</f>
        <v>2.7456999999999998</v>
      </c>
      <c r="M7" s="8">
        <f t="shared" si="2"/>
        <v>3.5557055248576281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39.210680527746625</v>
      </c>
      <c r="B8" s="24">
        <f>Segment1!F34</f>
        <v>35214</v>
      </c>
      <c r="C8" s="29">
        <f t="shared" si="1"/>
        <v>3.8151337579943907</v>
      </c>
      <c r="D8" s="8">
        <f>VLOOKUP($B8,ShipSpeeds!$A$7:$I$888,2,FALSE)</f>
        <v>2.8150000000000004</v>
      </c>
      <c r="E8" s="8">
        <f>VLOOKUP($B8,ShipSpeeds!$A$7:$I$888,3,FALSE)</f>
        <v>3.9628000000000001</v>
      </c>
      <c r="F8" s="8">
        <f>VLOOKUP($B8,ShipSpeeds!$A$7:$I$888,4,FALSE)</f>
        <v>4.6928000000000001</v>
      </c>
      <c r="G8" s="8">
        <f>VLOOKUP($B8,ShipSpeeds!$A$7:$I$888,5,FALSE)</f>
        <v>4.6188000000000002</v>
      </c>
      <c r="H8" s="8">
        <f>VLOOKUP($B8,ShipSpeeds!$A$7:$I$888,6,FALSE)</f>
        <v>4.8990000000000009</v>
      </c>
      <c r="I8" s="8">
        <f>VLOOKUP($B8,ShipSpeeds!$A$7:$I$888,7,FALSE)</f>
        <v>4.4459</v>
      </c>
      <c r="J8" s="8">
        <f>VLOOKUP($B8,ShipSpeeds!$A$7:$I$888,8,FALSE)</f>
        <v>3.3552</v>
      </c>
      <c r="K8" s="8">
        <f>VLOOKUP($B8,ShipSpeeds!$A$7:$I$888,9,FALSE)</f>
        <v>1.9621</v>
      </c>
      <c r="L8" s="47">
        <f>VLOOKUP($B8,ShipSpeeds!$A$7:$I$888,2,FALSE)</f>
        <v>2.8150000000000004</v>
      </c>
      <c r="M8" s="8">
        <f t="shared" si="2"/>
        <v>3.8151337579943907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>
        <f>Segment1!D35</f>
        <v>0</v>
      </c>
      <c r="B9" s="24">
        <f>Segment1!F35</f>
        <v>35214</v>
      </c>
      <c r="C9" s="29">
        <f t="shared" si="1"/>
        <v>2.8150000000000004</v>
      </c>
      <c r="D9" s="8">
        <f>VLOOKUP($B9,ShipSpeeds!$A$7:$I$888,2,FALSE)</f>
        <v>2.8150000000000004</v>
      </c>
      <c r="E9" s="8">
        <f>VLOOKUP($B9,ShipSpeeds!$A$7:$I$888,3,FALSE)</f>
        <v>3.9628000000000001</v>
      </c>
      <c r="F9" s="8">
        <f>VLOOKUP($B9,ShipSpeeds!$A$7:$I$888,4,FALSE)</f>
        <v>4.6928000000000001</v>
      </c>
      <c r="G9" s="8">
        <f>VLOOKUP($B9,ShipSpeeds!$A$7:$I$888,5,FALSE)</f>
        <v>4.6188000000000002</v>
      </c>
      <c r="H9" s="8">
        <f>VLOOKUP($B9,ShipSpeeds!$A$7:$I$888,6,FALSE)</f>
        <v>4.8990000000000009</v>
      </c>
      <c r="I9" s="8">
        <f>VLOOKUP($B9,ShipSpeeds!$A$7:$I$888,7,FALSE)</f>
        <v>4.4459</v>
      </c>
      <c r="J9" s="8">
        <f>VLOOKUP($B9,ShipSpeeds!$A$7:$I$888,8,FALSE)</f>
        <v>3.3552</v>
      </c>
      <c r="K9" s="8">
        <f>VLOOKUP($B9,ShipSpeeds!$A$7:$I$888,9,FALSE)</f>
        <v>1.9621</v>
      </c>
      <c r="L9" s="47">
        <f>VLOOKUP($B9,ShipSpeeds!$A$7:$I$888,2,FALSE)</f>
        <v>2.8150000000000004</v>
      </c>
      <c r="M9" s="8">
        <f t="shared" si="2"/>
        <v>2.8150000000000004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>
        <f>Segment1!D36</f>
        <v>0</v>
      </c>
      <c r="B10" s="24">
        <f>Segment1!F36</f>
        <v>36214</v>
      </c>
      <c r="C10" s="29">
        <f t="shared" si="1"/>
        <v>2.9799000000000002</v>
      </c>
      <c r="D10" s="8">
        <f>VLOOKUP($B10,ShipSpeeds!$A$7:$I$888,2,FALSE)</f>
        <v>2.9799000000000002</v>
      </c>
      <c r="E10" s="8">
        <f>VLOOKUP($B10,ShipSpeeds!$A$7:$I$888,3,FALSE)</f>
        <v>4.1333000000000002</v>
      </c>
      <c r="F10" s="8">
        <f>VLOOKUP($B10,ShipSpeeds!$A$7:$I$888,4,FALSE)</f>
        <v>4.7805</v>
      </c>
      <c r="G10" s="8">
        <f>VLOOKUP($B10,ShipSpeeds!$A$7:$I$888,5,FALSE)</f>
        <v>4.4859</v>
      </c>
      <c r="H10" s="8">
        <f>VLOOKUP($B10,ShipSpeeds!$A$7:$I$888,6,FALSE)</f>
        <v>4.8405000000000005</v>
      </c>
      <c r="I10" s="8">
        <f>VLOOKUP($B10,ShipSpeeds!$A$7:$I$888,7,FALSE)</f>
        <v>4.2328999999999999</v>
      </c>
      <c r="J10" s="8">
        <f>VLOOKUP($B10,ShipSpeeds!$A$7:$I$888,8,FALSE)</f>
        <v>3.0803000000000003</v>
      </c>
      <c r="K10" s="8">
        <f>VLOOKUP($B10,ShipSpeeds!$A$7:$I$888,9,FALSE)</f>
        <v>1.6419000000000001</v>
      </c>
      <c r="L10" s="47">
        <f>VLOOKUP($B10,ShipSpeeds!$A$7:$I$888,2,FALSE)</f>
        <v>2.9799000000000002</v>
      </c>
      <c r="M10" s="8">
        <f t="shared" si="2"/>
        <v>2.9799000000000002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36214</v>
      </c>
      <c r="C11" s="29">
        <f t="shared" si="1"/>
        <v>0</v>
      </c>
      <c r="D11" s="8">
        <f>VLOOKUP($B11,ShipSpeeds!$A$7:$I$888,2,FALSE)</f>
        <v>2.9799000000000002</v>
      </c>
      <c r="E11" s="8">
        <f>VLOOKUP($B11,ShipSpeeds!$A$7:$I$888,3,FALSE)</f>
        <v>4.1333000000000002</v>
      </c>
      <c r="F11" s="8">
        <f>VLOOKUP($B11,ShipSpeeds!$A$7:$I$888,4,FALSE)</f>
        <v>4.7805</v>
      </c>
      <c r="G11" s="8">
        <f>VLOOKUP($B11,ShipSpeeds!$A$7:$I$888,5,FALSE)</f>
        <v>4.4859</v>
      </c>
      <c r="H11" s="8">
        <f>VLOOKUP($B11,ShipSpeeds!$A$7:$I$888,6,FALSE)</f>
        <v>4.8405000000000005</v>
      </c>
      <c r="I11" s="8">
        <f>VLOOKUP($B11,ShipSpeeds!$A$7:$I$888,7,FALSE)</f>
        <v>4.2328999999999999</v>
      </c>
      <c r="J11" s="8">
        <f>VLOOKUP($B11,ShipSpeeds!$A$7:$I$888,8,FALSE)</f>
        <v>3.0803000000000003</v>
      </c>
      <c r="K11" s="8">
        <f>VLOOKUP($B11,ShipSpeeds!$A$7:$I$888,9,FALSE)</f>
        <v>1.6419000000000001</v>
      </c>
      <c r="L11" s="47">
        <f>VLOOKUP($B11,ShipSpeeds!$A$7:$I$888,2,FALSE)</f>
        <v>2.9799000000000002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36214</v>
      </c>
      <c r="C12" s="29">
        <f t="shared" si="1"/>
        <v>0</v>
      </c>
      <c r="D12" s="8">
        <f>VLOOKUP($B12,ShipSpeeds!$A$7:$I$888,2,FALSE)</f>
        <v>2.9799000000000002</v>
      </c>
      <c r="E12" s="8">
        <f>VLOOKUP($B12,ShipSpeeds!$A$7:$I$888,3,FALSE)</f>
        <v>4.1333000000000002</v>
      </c>
      <c r="F12" s="8">
        <f>VLOOKUP($B12,ShipSpeeds!$A$7:$I$888,4,FALSE)</f>
        <v>4.7805</v>
      </c>
      <c r="G12" s="8">
        <f>VLOOKUP($B12,ShipSpeeds!$A$7:$I$888,5,FALSE)</f>
        <v>4.4859</v>
      </c>
      <c r="H12" s="8">
        <f>VLOOKUP($B12,ShipSpeeds!$A$7:$I$888,6,FALSE)</f>
        <v>4.8405000000000005</v>
      </c>
      <c r="I12" s="8">
        <f>VLOOKUP($B12,ShipSpeeds!$A$7:$I$888,7,FALSE)</f>
        <v>4.2328999999999999</v>
      </c>
      <c r="J12" s="8">
        <f>VLOOKUP($B12,ShipSpeeds!$A$7:$I$888,8,FALSE)</f>
        <v>3.0803000000000003</v>
      </c>
      <c r="K12" s="8">
        <f>VLOOKUP($B12,ShipSpeeds!$A$7:$I$888,9,FALSE)</f>
        <v>1.6419000000000001</v>
      </c>
      <c r="L12" s="47">
        <f>VLOOKUP($B12,ShipSpeeds!$A$7:$I$888,2,FALSE)</f>
        <v>2.9799000000000002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36214</v>
      </c>
      <c r="C13" s="29">
        <f t="shared" si="1"/>
        <v>0</v>
      </c>
      <c r="D13" s="8">
        <f>VLOOKUP($B13,ShipSpeeds!$A$7:$I$888,2,FALSE)</f>
        <v>2.9799000000000002</v>
      </c>
      <c r="E13" s="8">
        <f>VLOOKUP($B13,ShipSpeeds!$A$7:$I$888,3,FALSE)</f>
        <v>4.1333000000000002</v>
      </c>
      <c r="F13" s="8">
        <f>VLOOKUP($B13,ShipSpeeds!$A$7:$I$888,4,FALSE)</f>
        <v>4.7805</v>
      </c>
      <c r="G13" s="8">
        <f>VLOOKUP($B13,ShipSpeeds!$A$7:$I$888,5,FALSE)</f>
        <v>4.4859</v>
      </c>
      <c r="H13" s="8">
        <f>VLOOKUP($B13,ShipSpeeds!$A$7:$I$888,6,FALSE)</f>
        <v>4.8405000000000005</v>
      </c>
      <c r="I13" s="8">
        <f>VLOOKUP($B13,ShipSpeeds!$A$7:$I$888,7,FALSE)</f>
        <v>4.2328999999999999</v>
      </c>
      <c r="J13" s="8">
        <f>VLOOKUP($B13,ShipSpeeds!$A$7:$I$888,8,FALSE)</f>
        <v>3.0803000000000003</v>
      </c>
      <c r="K13" s="8">
        <f>VLOOKUP($B13,ShipSpeeds!$A$7:$I$888,9,FALSE)</f>
        <v>1.6419000000000001</v>
      </c>
      <c r="L13" s="47">
        <f>VLOOKUP($B13,ShipSpeeds!$A$7:$I$888,2,FALSE)</f>
        <v>2.9799000000000002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36214</v>
      </c>
      <c r="C14" s="29">
        <f t="shared" si="1"/>
        <v>0</v>
      </c>
      <c r="D14" s="8">
        <f>VLOOKUP($B14,ShipSpeeds!$A$7:$I$888,2,FALSE)</f>
        <v>2.9799000000000002</v>
      </c>
      <c r="E14" s="8">
        <f>VLOOKUP($B14,ShipSpeeds!$A$7:$I$888,3,FALSE)</f>
        <v>4.1333000000000002</v>
      </c>
      <c r="F14" s="8">
        <f>VLOOKUP($B14,ShipSpeeds!$A$7:$I$888,4,FALSE)</f>
        <v>4.7805</v>
      </c>
      <c r="G14" s="8">
        <f>VLOOKUP($B14,ShipSpeeds!$A$7:$I$888,5,FALSE)</f>
        <v>4.4859</v>
      </c>
      <c r="H14" s="8">
        <f>VLOOKUP($B14,ShipSpeeds!$A$7:$I$888,6,FALSE)</f>
        <v>4.8405000000000005</v>
      </c>
      <c r="I14" s="8">
        <f>VLOOKUP($B14,ShipSpeeds!$A$7:$I$888,7,FALSE)</f>
        <v>4.2328999999999999</v>
      </c>
      <c r="J14" s="8">
        <f>VLOOKUP($B14,ShipSpeeds!$A$7:$I$888,8,FALSE)</f>
        <v>3.0803000000000003</v>
      </c>
      <c r="K14" s="8">
        <f>VLOOKUP($B14,ShipSpeeds!$A$7:$I$888,9,FALSE)</f>
        <v>1.6419000000000001</v>
      </c>
      <c r="L14" s="47">
        <f>VLOOKUP($B14,ShipSpeeds!$A$7:$I$888,2,FALSE)</f>
        <v>2.9799000000000002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36214</v>
      </c>
      <c r="C15" s="29">
        <f t="shared" si="1"/>
        <v>0</v>
      </c>
      <c r="D15" s="8">
        <f>VLOOKUP($B15,ShipSpeeds!$A$7:$I$888,2,FALSE)</f>
        <v>2.9799000000000002</v>
      </c>
      <c r="E15" s="8">
        <f>VLOOKUP($B15,ShipSpeeds!$A$7:$I$888,3,FALSE)</f>
        <v>4.1333000000000002</v>
      </c>
      <c r="F15" s="8">
        <f>VLOOKUP($B15,ShipSpeeds!$A$7:$I$888,4,FALSE)</f>
        <v>4.7805</v>
      </c>
      <c r="G15" s="8">
        <f>VLOOKUP($B15,ShipSpeeds!$A$7:$I$888,5,FALSE)</f>
        <v>4.4859</v>
      </c>
      <c r="H15" s="8">
        <f>VLOOKUP($B15,ShipSpeeds!$A$7:$I$888,6,FALSE)</f>
        <v>4.8405000000000005</v>
      </c>
      <c r="I15" s="8">
        <f>VLOOKUP($B15,ShipSpeeds!$A$7:$I$888,7,FALSE)</f>
        <v>4.2328999999999999</v>
      </c>
      <c r="J15" s="8">
        <f>VLOOKUP($B15,ShipSpeeds!$A$7:$I$888,8,FALSE)</f>
        <v>3.0803000000000003</v>
      </c>
      <c r="K15" s="8">
        <f>VLOOKUP($B15,ShipSpeeds!$A$7:$I$888,9,FALSE)</f>
        <v>1.6419000000000001</v>
      </c>
      <c r="L15" s="47">
        <f>VLOOKUP($B15,ShipSpeeds!$A$7:$I$888,2,FALSE)</f>
        <v>2.9799000000000002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36214</v>
      </c>
      <c r="C16" s="29">
        <f t="shared" si="1"/>
        <v>0</v>
      </c>
      <c r="D16" s="8">
        <f>VLOOKUP($B16,ShipSpeeds!$A$7:$I$888,2,FALSE)</f>
        <v>2.9799000000000002</v>
      </c>
      <c r="E16" s="8">
        <f>VLOOKUP($B16,ShipSpeeds!$A$7:$I$888,3,FALSE)</f>
        <v>4.1333000000000002</v>
      </c>
      <c r="F16" s="8">
        <f>VLOOKUP($B16,ShipSpeeds!$A$7:$I$888,4,FALSE)</f>
        <v>4.7805</v>
      </c>
      <c r="G16" s="8">
        <f>VLOOKUP($B16,ShipSpeeds!$A$7:$I$888,5,FALSE)</f>
        <v>4.4859</v>
      </c>
      <c r="H16" s="8">
        <f>VLOOKUP($B16,ShipSpeeds!$A$7:$I$888,6,FALSE)</f>
        <v>4.8405000000000005</v>
      </c>
      <c r="I16" s="8">
        <f>VLOOKUP($B16,ShipSpeeds!$A$7:$I$888,7,FALSE)</f>
        <v>4.2328999999999999</v>
      </c>
      <c r="J16" s="8">
        <f>VLOOKUP($B16,ShipSpeeds!$A$7:$I$888,8,FALSE)</f>
        <v>3.0803000000000003</v>
      </c>
      <c r="K16" s="8">
        <f>VLOOKUP($B16,ShipSpeeds!$A$7:$I$888,9,FALSE)</f>
        <v>1.6419000000000001</v>
      </c>
      <c r="L16" s="47">
        <f>VLOOKUP($B16,ShipSpeeds!$A$7:$I$888,2,FALSE)</f>
        <v>2.9799000000000002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36214</v>
      </c>
      <c r="C17" s="29">
        <f t="shared" si="1"/>
        <v>0</v>
      </c>
      <c r="D17" s="8">
        <f>VLOOKUP($B17,ShipSpeeds!$A$7:$I$888,2,FALSE)</f>
        <v>2.9799000000000002</v>
      </c>
      <c r="E17" s="8">
        <f>VLOOKUP($B17,ShipSpeeds!$A$7:$I$888,3,FALSE)</f>
        <v>4.1333000000000002</v>
      </c>
      <c r="F17" s="8">
        <f>VLOOKUP($B17,ShipSpeeds!$A$7:$I$888,4,FALSE)</f>
        <v>4.7805</v>
      </c>
      <c r="G17" s="8">
        <f>VLOOKUP($B17,ShipSpeeds!$A$7:$I$888,5,FALSE)</f>
        <v>4.4859</v>
      </c>
      <c r="H17" s="8">
        <f>VLOOKUP($B17,ShipSpeeds!$A$7:$I$888,6,FALSE)</f>
        <v>4.8405000000000005</v>
      </c>
      <c r="I17" s="8">
        <f>VLOOKUP($B17,ShipSpeeds!$A$7:$I$888,7,FALSE)</f>
        <v>4.2328999999999999</v>
      </c>
      <c r="J17" s="8">
        <f>VLOOKUP($B17,ShipSpeeds!$A$7:$I$888,8,FALSE)</f>
        <v>3.0803000000000003</v>
      </c>
      <c r="K17" s="8">
        <f>VLOOKUP($B17,ShipSpeeds!$A$7:$I$888,9,FALSE)</f>
        <v>1.6419000000000001</v>
      </c>
      <c r="L17" s="47">
        <f>VLOOKUP($B17,ShipSpeeds!$A$7:$I$888,2,FALSE)</f>
        <v>2.9799000000000002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36214</v>
      </c>
      <c r="C18" s="29">
        <f t="shared" si="1"/>
        <v>0</v>
      </c>
      <c r="D18" s="8">
        <f>VLOOKUP($B18,ShipSpeeds!$A$7:$I$888,2,FALSE)</f>
        <v>2.9799000000000002</v>
      </c>
      <c r="E18" s="8">
        <f>VLOOKUP($B18,ShipSpeeds!$A$7:$I$888,3,FALSE)</f>
        <v>4.1333000000000002</v>
      </c>
      <c r="F18" s="8">
        <f>VLOOKUP($B18,ShipSpeeds!$A$7:$I$888,4,FALSE)</f>
        <v>4.7805</v>
      </c>
      <c r="G18" s="8">
        <f>VLOOKUP($B18,ShipSpeeds!$A$7:$I$888,5,FALSE)</f>
        <v>4.4859</v>
      </c>
      <c r="H18" s="8">
        <f>VLOOKUP($B18,ShipSpeeds!$A$7:$I$888,6,FALSE)</f>
        <v>4.8405000000000005</v>
      </c>
      <c r="I18" s="8">
        <f>VLOOKUP($B18,ShipSpeeds!$A$7:$I$888,7,FALSE)</f>
        <v>4.2328999999999999</v>
      </c>
      <c r="J18" s="8">
        <f>VLOOKUP($B18,ShipSpeeds!$A$7:$I$888,8,FALSE)</f>
        <v>3.0803000000000003</v>
      </c>
      <c r="K18" s="8">
        <f>VLOOKUP($B18,ShipSpeeds!$A$7:$I$888,9,FALSE)</f>
        <v>1.6419000000000001</v>
      </c>
      <c r="L18" s="47">
        <f>VLOOKUP($B18,ShipSpeeds!$A$7:$I$888,2,FALSE)</f>
        <v>2.9799000000000002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36214</v>
      </c>
      <c r="C19" s="29">
        <f t="shared" si="1"/>
        <v>0</v>
      </c>
      <c r="D19" s="8">
        <f>VLOOKUP($B19,ShipSpeeds!$A$7:$I$888,2,FALSE)</f>
        <v>2.9799000000000002</v>
      </c>
      <c r="E19" s="8">
        <f>VLOOKUP($B19,ShipSpeeds!$A$7:$I$888,3,FALSE)</f>
        <v>4.1333000000000002</v>
      </c>
      <c r="F19" s="8">
        <f>VLOOKUP($B19,ShipSpeeds!$A$7:$I$888,4,FALSE)</f>
        <v>4.7805</v>
      </c>
      <c r="G19" s="8">
        <f>VLOOKUP($B19,ShipSpeeds!$A$7:$I$888,5,FALSE)</f>
        <v>4.4859</v>
      </c>
      <c r="H19" s="8">
        <f>VLOOKUP($B19,ShipSpeeds!$A$7:$I$888,6,FALSE)</f>
        <v>4.8405000000000005</v>
      </c>
      <c r="I19" s="8">
        <f>VLOOKUP($B19,ShipSpeeds!$A$7:$I$888,7,FALSE)</f>
        <v>4.2328999999999999</v>
      </c>
      <c r="J19" s="8">
        <f>VLOOKUP($B19,ShipSpeeds!$A$7:$I$888,8,FALSE)</f>
        <v>3.0803000000000003</v>
      </c>
      <c r="K19" s="8">
        <f>VLOOKUP($B19,ShipSpeeds!$A$7:$I$888,9,FALSE)</f>
        <v>1.6419000000000001</v>
      </c>
      <c r="L19" s="47">
        <f>VLOOKUP($B19,ShipSpeeds!$A$7:$I$888,2,FALSE)</f>
        <v>2.9799000000000002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36214</v>
      </c>
      <c r="C20" s="29">
        <f t="shared" si="1"/>
        <v>0</v>
      </c>
      <c r="D20" s="8">
        <f>VLOOKUP($B20,ShipSpeeds!$A$7:$I$888,2,FALSE)</f>
        <v>2.9799000000000002</v>
      </c>
      <c r="E20" s="8">
        <f>VLOOKUP($B20,ShipSpeeds!$A$7:$I$888,3,FALSE)</f>
        <v>4.1333000000000002</v>
      </c>
      <c r="F20" s="8">
        <f>VLOOKUP($B20,ShipSpeeds!$A$7:$I$888,4,FALSE)</f>
        <v>4.7805</v>
      </c>
      <c r="G20" s="8">
        <f>VLOOKUP($B20,ShipSpeeds!$A$7:$I$888,5,FALSE)</f>
        <v>4.4859</v>
      </c>
      <c r="H20" s="8">
        <f>VLOOKUP($B20,ShipSpeeds!$A$7:$I$888,6,FALSE)</f>
        <v>4.8405000000000005</v>
      </c>
      <c r="I20" s="8">
        <f>VLOOKUP($B20,ShipSpeeds!$A$7:$I$888,7,FALSE)</f>
        <v>4.2328999999999999</v>
      </c>
      <c r="J20" s="8">
        <f>VLOOKUP($B20,ShipSpeeds!$A$7:$I$888,8,FALSE)</f>
        <v>3.0803000000000003</v>
      </c>
      <c r="K20" s="8">
        <f>VLOOKUP($B20,ShipSpeeds!$A$7:$I$888,9,FALSE)</f>
        <v>1.6419000000000001</v>
      </c>
      <c r="L20" s="47">
        <f>VLOOKUP($B20,ShipSpeeds!$A$7:$I$888,2,FALSE)</f>
        <v>2.9799000000000002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36214</v>
      </c>
      <c r="C21" s="29">
        <f t="shared" si="1"/>
        <v>0</v>
      </c>
      <c r="D21" s="8">
        <f>VLOOKUP($B21,ShipSpeeds!$A$7:$I$888,2,FALSE)</f>
        <v>2.9799000000000002</v>
      </c>
      <c r="E21" s="8">
        <f>VLOOKUP($B21,ShipSpeeds!$A$7:$I$888,3,FALSE)</f>
        <v>4.1333000000000002</v>
      </c>
      <c r="F21" s="8">
        <f>VLOOKUP($B21,ShipSpeeds!$A$7:$I$888,4,FALSE)</f>
        <v>4.7805</v>
      </c>
      <c r="G21" s="8">
        <f>VLOOKUP($B21,ShipSpeeds!$A$7:$I$888,5,FALSE)</f>
        <v>4.4859</v>
      </c>
      <c r="H21" s="8">
        <f>VLOOKUP($B21,ShipSpeeds!$A$7:$I$888,6,FALSE)</f>
        <v>4.8405000000000005</v>
      </c>
      <c r="I21" s="8">
        <f>VLOOKUP($B21,ShipSpeeds!$A$7:$I$888,7,FALSE)</f>
        <v>4.2328999999999999</v>
      </c>
      <c r="J21" s="8">
        <f>VLOOKUP($B21,ShipSpeeds!$A$7:$I$888,8,FALSE)</f>
        <v>3.0803000000000003</v>
      </c>
      <c r="K21" s="8">
        <f>VLOOKUP($B21,ShipSpeeds!$A$7:$I$888,9,FALSE)</f>
        <v>1.6419000000000001</v>
      </c>
      <c r="L21" s="47">
        <f>VLOOKUP($B21,ShipSpeeds!$A$7:$I$888,2,FALSE)</f>
        <v>2.9799000000000002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36214</v>
      </c>
      <c r="C22" s="29">
        <f t="shared" si="1"/>
        <v>0</v>
      </c>
      <c r="D22" s="8">
        <f>VLOOKUP($B22,ShipSpeeds!$A$7:$I$888,2,FALSE)</f>
        <v>2.9799000000000002</v>
      </c>
      <c r="E22" s="8">
        <f>VLOOKUP($B22,ShipSpeeds!$A$7:$I$888,3,FALSE)</f>
        <v>4.1333000000000002</v>
      </c>
      <c r="F22" s="8">
        <f>VLOOKUP($B22,ShipSpeeds!$A$7:$I$888,4,FALSE)</f>
        <v>4.7805</v>
      </c>
      <c r="G22" s="8">
        <f>VLOOKUP($B22,ShipSpeeds!$A$7:$I$888,5,FALSE)</f>
        <v>4.4859</v>
      </c>
      <c r="H22" s="8">
        <f>VLOOKUP($B22,ShipSpeeds!$A$7:$I$888,6,FALSE)</f>
        <v>4.8405000000000005</v>
      </c>
      <c r="I22" s="8">
        <f>VLOOKUP($B22,ShipSpeeds!$A$7:$I$888,7,FALSE)</f>
        <v>4.2328999999999999</v>
      </c>
      <c r="J22" s="8">
        <f>VLOOKUP($B22,ShipSpeeds!$A$7:$I$888,8,FALSE)</f>
        <v>3.0803000000000003</v>
      </c>
      <c r="K22" s="8">
        <f>VLOOKUP($B22,ShipSpeeds!$A$7:$I$888,9,FALSE)</f>
        <v>1.6419000000000001</v>
      </c>
      <c r="L22" s="47">
        <f>VLOOKUP($B22,ShipSpeeds!$A$7:$I$888,2,FALSE)</f>
        <v>2.9799000000000002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36214</v>
      </c>
      <c r="C23" s="29">
        <f t="shared" si="1"/>
        <v>0</v>
      </c>
      <c r="D23" s="8">
        <f>VLOOKUP($B23,ShipSpeeds!$A$7:$I$888,2,FALSE)</f>
        <v>2.9799000000000002</v>
      </c>
      <c r="E23" s="8">
        <f>VLOOKUP($B23,ShipSpeeds!$A$7:$I$888,3,FALSE)</f>
        <v>4.1333000000000002</v>
      </c>
      <c r="F23" s="8">
        <f>VLOOKUP($B23,ShipSpeeds!$A$7:$I$888,4,FALSE)</f>
        <v>4.7805</v>
      </c>
      <c r="G23" s="8">
        <f>VLOOKUP($B23,ShipSpeeds!$A$7:$I$888,5,FALSE)</f>
        <v>4.4859</v>
      </c>
      <c r="H23" s="8">
        <f>VLOOKUP($B23,ShipSpeeds!$A$7:$I$888,6,FALSE)</f>
        <v>4.8405000000000005</v>
      </c>
      <c r="I23" s="8">
        <f>VLOOKUP($B23,ShipSpeeds!$A$7:$I$888,7,FALSE)</f>
        <v>4.2328999999999999</v>
      </c>
      <c r="J23" s="8">
        <f>VLOOKUP($B23,ShipSpeeds!$A$7:$I$888,8,FALSE)</f>
        <v>3.0803000000000003</v>
      </c>
      <c r="K23" s="8">
        <f>VLOOKUP($B23,ShipSpeeds!$A$7:$I$888,9,FALSE)</f>
        <v>1.6419000000000001</v>
      </c>
      <c r="L23" s="47">
        <f>VLOOKUP($B23,ShipSpeeds!$A$7:$I$888,2,FALSE)</f>
        <v>2.9799000000000002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36214</v>
      </c>
      <c r="C24" s="29">
        <f t="shared" si="1"/>
        <v>0</v>
      </c>
      <c r="D24" s="8">
        <f>VLOOKUP($B24,ShipSpeeds!$A$7:$I$888,2,FALSE)</f>
        <v>2.9799000000000002</v>
      </c>
      <c r="E24" s="8">
        <f>VLOOKUP($B24,ShipSpeeds!$A$7:$I$888,3,FALSE)</f>
        <v>4.1333000000000002</v>
      </c>
      <c r="F24" s="8">
        <f>VLOOKUP($B24,ShipSpeeds!$A$7:$I$888,4,FALSE)</f>
        <v>4.7805</v>
      </c>
      <c r="G24" s="8">
        <f>VLOOKUP($B24,ShipSpeeds!$A$7:$I$888,5,FALSE)</f>
        <v>4.4859</v>
      </c>
      <c r="H24" s="8">
        <f>VLOOKUP($B24,ShipSpeeds!$A$7:$I$888,6,FALSE)</f>
        <v>4.8405000000000005</v>
      </c>
      <c r="I24" s="8">
        <f>VLOOKUP($B24,ShipSpeeds!$A$7:$I$888,7,FALSE)</f>
        <v>4.2328999999999999</v>
      </c>
      <c r="J24" s="8">
        <f>VLOOKUP($B24,ShipSpeeds!$A$7:$I$888,8,FALSE)</f>
        <v>3.0803000000000003</v>
      </c>
      <c r="K24" s="8">
        <f>VLOOKUP($B24,ShipSpeeds!$A$7:$I$888,9,FALSE)</f>
        <v>1.6419000000000001</v>
      </c>
      <c r="L24" s="47">
        <f>VLOOKUP($B24,ShipSpeeds!$A$7:$I$888,2,FALSE)</f>
        <v>2.9799000000000002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36214</v>
      </c>
      <c r="C25" s="29">
        <f t="shared" si="1"/>
        <v>0</v>
      </c>
      <c r="D25" s="8">
        <f>VLOOKUP($B25,ShipSpeeds!$A$7:$I$888,2,FALSE)</f>
        <v>2.9799000000000002</v>
      </c>
      <c r="E25" s="8">
        <f>VLOOKUP($B25,ShipSpeeds!$A$7:$I$888,3,FALSE)</f>
        <v>4.1333000000000002</v>
      </c>
      <c r="F25" s="8">
        <f>VLOOKUP($B25,ShipSpeeds!$A$7:$I$888,4,FALSE)</f>
        <v>4.7805</v>
      </c>
      <c r="G25" s="8">
        <f>VLOOKUP($B25,ShipSpeeds!$A$7:$I$888,5,FALSE)</f>
        <v>4.4859</v>
      </c>
      <c r="H25" s="8">
        <f>VLOOKUP($B25,ShipSpeeds!$A$7:$I$888,6,FALSE)</f>
        <v>4.8405000000000005</v>
      </c>
      <c r="I25" s="8">
        <f>VLOOKUP($B25,ShipSpeeds!$A$7:$I$888,7,FALSE)</f>
        <v>4.2328999999999999</v>
      </c>
      <c r="J25" s="8">
        <f>VLOOKUP($B25,ShipSpeeds!$A$7:$I$888,8,FALSE)</f>
        <v>3.0803000000000003</v>
      </c>
      <c r="K25" s="8">
        <f>VLOOKUP($B25,ShipSpeeds!$A$7:$I$888,9,FALSE)</f>
        <v>1.6419000000000001</v>
      </c>
      <c r="L25" s="47">
        <f>VLOOKUP($B25,ShipSpeeds!$A$7:$I$888,2,FALSE)</f>
        <v>2.9799000000000002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36214</v>
      </c>
      <c r="C26" s="29">
        <f t="shared" si="1"/>
        <v>0</v>
      </c>
      <c r="D26" s="8">
        <f>VLOOKUP($B26,ShipSpeeds!$A$7:$I$888,2,FALSE)</f>
        <v>2.9799000000000002</v>
      </c>
      <c r="E26" s="8">
        <f>VLOOKUP($B26,ShipSpeeds!$A$7:$I$888,3,FALSE)</f>
        <v>4.1333000000000002</v>
      </c>
      <c r="F26" s="8">
        <f>VLOOKUP($B26,ShipSpeeds!$A$7:$I$888,4,FALSE)</f>
        <v>4.7805</v>
      </c>
      <c r="G26" s="8">
        <f>VLOOKUP($B26,ShipSpeeds!$A$7:$I$888,5,FALSE)</f>
        <v>4.4859</v>
      </c>
      <c r="H26" s="8">
        <f>VLOOKUP($B26,ShipSpeeds!$A$7:$I$888,6,FALSE)</f>
        <v>4.8405000000000005</v>
      </c>
      <c r="I26" s="8">
        <f>VLOOKUP($B26,ShipSpeeds!$A$7:$I$888,7,FALSE)</f>
        <v>4.2328999999999999</v>
      </c>
      <c r="J26" s="8">
        <f>VLOOKUP($B26,ShipSpeeds!$A$7:$I$888,8,FALSE)</f>
        <v>3.0803000000000003</v>
      </c>
      <c r="K26" s="8">
        <f>VLOOKUP($B26,ShipSpeeds!$A$7:$I$888,9,FALSE)</f>
        <v>1.6419000000000001</v>
      </c>
      <c r="L26" s="47">
        <f>VLOOKUP($B26,ShipSpeeds!$A$7:$I$888,2,FALSE)</f>
        <v>2.9799000000000002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36214</v>
      </c>
      <c r="C27" s="29">
        <f t="shared" si="1"/>
        <v>0</v>
      </c>
      <c r="D27" s="8">
        <f>VLOOKUP($B27,ShipSpeeds!$A$7:$I$888,2,FALSE)</f>
        <v>2.9799000000000002</v>
      </c>
      <c r="E27" s="8">
        <f>VLOOKUP($B27,ShipSpeeds!$A$7:$I$888,3,FALSE)</f>
        <v>4.1333000000000002</v>
      </c>
      <c r="F27" s="8">
        <f>VLOOKUP($B27,ShipSpeeds!$A$7:$I$888,4,FALSE)</f>
        <v>4.7805</v>
      </c>
      <c r="G27" s="8">
        <f>VLOOKUP($B27,ShipSpeeds!$A$7:$I$888,5,FALSE)</f>
        <v>4.4859</v>
      </c>
      <c r="H27" s="8">
        <f>VLOOKUP($B27,ShipSpeeds!$A$7:$I$888,6,FALSE)</f>
        <v>4.8405000000000005</v>
      </c>
      <c r="I27" s="8">
        <f>VLOOKUP($B27,ShipSpeeds!$A$7:$I$888,7,FALSE)</f>
        <v>4.2328999999999999</v>
      </c>
      <c r="J27" s="8">
        <f>VLOOKUP($B27,ShipSpeeds!$A$7:$I$888,8,FALSE)</f>
        <v>3.0803000000000003</v>
      </c>
      <c r="K27" s="8">
        <f>VLOOKUP($B27,ShipSpeeds!$A$7:$I$888,9,FALSE)</f>
        <v>1.6419000000000001</v>
      </c>
      <c r="L27" s="47">
        <f>VLOOKUP($B27,ShipSpeeds!$A$7:$I$888,2,FALSE)</f>
        <v>2.9799000000000002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36214</v>
      </c>
      <c r="C28" s="29">
        <f t="shared" si="1"/>
        <v>0</v>
      </c>
      <c r="D28" s="8">
        <f>VLOOKUP($B28,ShipSpeeds!$A$7:$I$888,2,FALSE)</f>
        <v>2.9799000000000002</v>
      </c>
      <c r="E28" s="8">
        <f>VLOOKUP($B28,ShipSpeeds!$A$7:$I$888,3,FALSE)</f>
        <v>4.1333000000000002</v>
      </c>
      <c r="F28" s="8">
        <f>VLOOKUP($B28,ShipSpeeds!$A$7:$I$888,4,FALSE)</f>
        <v>4.7805</v>
      </c>
      <c r="G28" s="8">
        <f>VLOOKUP($B28,ShipSpeeds!$A$7:$I$888,5,FALSE)</f>
        <v>4.4859</v>
      </c>
      <c r="H28" s="8">
        <f>VLOOKUP($B28,ShipSpeeds!$A$7:$I$888,6,FALSE)</f>
        <v>4.8405000000000005</v>
      </c>
      <c r="I28" s="8">
        <f>VLOOKUP($B28,ShipSpeeds!$A$7:$I$888,7,FALSE)</f>
        <v>4.2328999999999999</v>
      </c>
      <c r="J28" s="8">
        <f>VLOOKUP($B28,ShipSpeeds!$A$7:$I$888,8,FALSE)</f>
        <v>3.0803000000000003</v>
      </c>
      <c r="K28" s="8">
        <f>VLOOKUP($B28,ShipSpeeds!$A$7:$I$888,9,FALSE)</f>
        <v>1.6419000000000001</v>
      </c>
      <c r="L28" s="47">
        <f>VLOOKUP($B28,ShipSpeeds!$A$7:$I$888,2,FALSE)</f>
        <v>2.9799000000000002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36214</v>
      </c>
      <c r="C29" s="29">
        <f t="shared" si="1"/>
        <v>0</v>
      </c>
      <c r="D29" s="8">
        <f>VLOOKUP($B29,ShipSpeeds!$A$7:$I$888,2,FALSE)</f>
        <v>2.9799000000000002</v>
      </c>
      <c r="E29" s="8">
        <f>VLOOKUP($B29,ShipSpeeds!$A$7:$I$888,3,FALSE)</f>
        <v>4.1333000000000002</v>
      </c>
      <c r="F29" s="8">
        <f>VLOOKUP($B29,ShipSpeeds!$A$7:$I$888,4,FALSE)</f>
        <v>4.7805</v>
      </c>
      <c r="G29" s="8">
        <f>VLOOKUP($B29,ShipSpeeds!$A$7:$I$888,5,FALSE)</f>
        <v>4.4859</v>
      </c>
      <c r="H29" s="8">
        <f>VLOOKUP($B29,ShipSpeeds!$A$7:$I$888,6,FALSE)</f>
        <v>4.8405000000000005</v>
      </c>
      <c r="I29" s="8">
        <f>VLOOKUP($B29,ShipSpeeds!$A$7:$I$888,7,FALSE)</f>
        <v>4.2328999999999999</v>
      </c>
      <c r="J29" s="8">
        <f>VLOOKUP($B29,ShipSpeeds!$A$7:$I$888,8,FALSE)</f>
        <v>3.0803000000000003</v>
      </c>
      <c r="K29" s="8">
        <f>VLOOKUP($B29,ShipSpeeds!$A$7:$I$888,9,FALSE)</f>
        <v>1.6419000000000001</v>
      </c>
      <c r="L29" s="47">
        <f>VLOOKUP($B29,ShipSpeeds!$A$7:$I$888,2,FALSE)</f>
        <v>2.9799000000000002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36214</v>
      </c>
      <c r="C30" s="29">
        <f t="shared" si="1"/>
        <v>0</v>
      </c>
      <c r="D30" s="8">
        <f>VLOOKUP($B30,ShipSpeeds!$A$7:$I$888,2,FALSE)</f>
        <v>2.9799000000000002</v>
      </c>
      <c r="E30" s="8">
        <f>VLOOKUP($B30,ShipSpeeds!$A$7:$I$888,3,FALSE)</f>
        <v>4.1333000000000002</v>
      </c>
      <c r="F30" s="8">
        <f>VLOOKUP($B30,ShipSpeeds!$A$7:$I$888,4,FALSE)</f>
        <v>4.7805</v>
      </c>
      <c r="G30" s="8">
        <f>VLOOKUP($B30,ShipSpeeds!$A$7:$I$888,5,FALSE)</f>
        <v>4.4859</v>
      </c>
      <c r="H30" s="8">
        <f>VLOOKUP($B30,ShipSpeeds!$A$7:$I$888,6,FALSE)</f>
        <v>4.8405000000000005</v>
      </c>
      <c r="I30" s="8">
        <f>VLOOKUP($B30,ShipSpeeds!$A$7:$I$888,7,FALSE)</f>
        <v>4.2328999999999999</v>
      </c>
      <c r="J30" s="8">
        <f>VLOOKUP($B30,ShipSpeeds!$A$7:$I$888,8,FALSE)</f>
        <v>3.0803000000000003</v>
      </c>
      <c r="K30" s="8">
        <f>VLOOKUP($B30,ShipSpeeds!$A$7:$I$888,9,FALSE)</f>
        <v>1.6419000000000001</v>
      </c>
      <c r="L30" s="47">
        <f>VLOOKUP($B30,ShipSpeeds!$A$7:$I$888,2,FALSE)</f>
        <v>2.9799000000000002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36214</v>
      </c>
      <c r="C31" s="29">
        <f t="shared" si="1"/>
        <v>0</v>
      </c>
      <c r="D31" s="8">
        <f>VLOOKUP($B31,ShipSpeeds!$A$7:$I$888,2,FALSE)</f>
        <v>2.9799000000000002</v>
      </c>
      <c r="E31" s="8">
        <f>VLOOKUP($B31,ShipSpeeds!$A$7:$I$888,3,FALSE)</f>
        <v>4.1333000000000002</v>
      </c>
      <c r="F31" s="8">
        <f>VLOOKUP($B31,ShipSpeeds!$A$7:$I$888,4,FALSE)</f>
        <v>4.7805</v>
      </c>
      <c r="G31" s="8">
        <f>VLOOKUP($B31,ShipSpeeds!$A$7:$I$888,5,FALSE)</f>
        <v>4.4859</v>
      </c>
      <c r="H31" s="8">
        <f>VLOOKUP($B31,ShipSpeeds!$A$7:$I$888,6,FALSE)</f>
        <v>4.8405000000000005</v>
      </c>
      <c r="I31" s="8">
        <f>VLOOKUP($B31,ShipSpeeds!$A$7:$I$888,7,FALSE)</f>
        <v>4.2328999999999999</v>
      </c>
      <c r="J31" s="8">
        <f>VLOOKUP($B31,ShipSpeeds!$A$7:$I$888,8,FALSE)</f>
        <v>3.0803000000000003</v>
      </c>
      <c r="K31" s="8">
        <f>VLOOKUP($B31,ShipSpeeds!$A$7:$I$888,9,FALSE)</f>
        <v>1.6419000000000001</v>
      </c>
      <c r="L31" s="47">
        <f>VLOOKUP($B31,ShipSpeeds!$A$7:$I$888,2,FALSE)</f>
        <v>2.9799000000000002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36214</v>
      </c>
      <c r="C32" s="29">
        <f t="shared" si="1"/>
        <v>0</v>
      </c>
      <c r="D32" s="8">
        <f>VLOOKUP($B32,ShipSpeeds!$A$7:$I$888,2,FALSE)</f>
        <v>2.9799000000000002</v>
      </c>
      <c r="E32" s="8">
        <f>VLOOKUP($B32,ShipSpeeds!$A$7:$I$888,3,FALSE)</f>
        <v>4.1333000000000002</v>
      </c>
      <c r="F32" s="8">
        <f>VLOOKUP($B32,ShipSpeeds!$A$7:$I$888,4,FALSE)</f>
        <v>4.7805</v>
      </c>
      <c r="G32" s="8">
        <f>VLOOKUP($B32,ShipSpeeds!$A$7:$I$888,5,FALSE)</f>
        <v>4.4859</v>
      </c>
      <c r="H32" s="8">
        <f>VLOOKUP($B32,ShipSpeeds!$A$7:$I$888,6,FALSE)</f>
        <v>4.8405000000000005</v>
      </c>
      <c r="I32" s="8">
        <f>VLOOKUP($B32,ShipSpeeds!$A$7:$I$888,7,FALSE)</f>
        <v>4.2328999999999999</v>
      </c>
      <c r="J32" s="8">
        <f>VLOOKUP($B32,ShipSpeeds!$A$7:$I$888,8,FALSE)</f>
        <v>3.0803000000000003</v>
      </c>
      <c r="K32" s="8">
        <f>VLOOKUP($B32,ShipSpeeds!$A$7:$I$888,9,FALSE)</f>
        <v>1.6419000000000001</v>
      </c>
      <c r="L32" s="47">
        <f>VLOOKUP($B32,ShipSpeeds!$A$7:$I$888,2,FALSE)</f>
        <v>2.9799000000000002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36214</v>
      </c>
      <c r="C33" s="29">
        <f t="shared" si="1"/>
        <v>0</v>
      </c>
      <c r="D33" s="8">
        <f>VLOOKUP($B33,ShipSpeeds!$A$7:$I$888,2,FALSE)</f>
        <v>2.9799000000000002</v>
      </c>
      <c r="E33" s="8">
        <f>VLOOKUP($B33,ShipSpeeds!$A$7:$I$888,3,FALSE)</f>
        <v>4.1333000000000002</v>
      </c>
      <c r="F33" s="8">
        <f>VLOOKUP($B33,ShipSpeeds!$A$7:$I$888,4,FALSE)</f>
        <v>4.7805</v>
      </c>
      <c r="G33" s="8">
        <f>VLOOKUP($B33,ShipSpeeds!$A$7:$I$888,5,FALSE)</f>
        <v>4.4859</v>
      </c>
      <c r="H33" s="8">
        <f>VLOOKUP($B33,ShipSpeeds!$A$7:$I$888,6,FALSE)</f>
        <v>4.8405000000000005</v>
      </c>
      <c r="I33" s="8">
        <f>VLOOKUP($B33,ShipSpeeds!$A$7:$I$888,7,FALSE)</f>
        <v>4.2328999999999999</v>
      </c>
      <c r="J33" s="8">
        <f>VLOOKUP($B33,ShipSpeeds!$A$7:$I$888,8,FALSE)</f>
        <v>3.0803000000000003</v>
      </c>
      <c r="K33" s="8">
        <f>VLOOKUP($B33,ShipSpeeds!$A$7:$I$888,9,FALSE)</f>
        <v>1.6419000000000001</v>
      </c>
      <c r="L33" s="47">
        <f>VLOOKUP($B33,ShipSpeeds!$A$7:$I$888,2,FALSE)</f>
        <v>2.9799000000000002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36214</v>
      </c>
      <c r="C34" s="29">
        <f t="shared" si="1"/>
        <v>0</v>
      </c>
      <c r="D34" s="8">
        <f>VLOOKUP($B34,ShipSpeeds!$A$7:$I$888,2,FALSE)</f>
        <v>2.9799000000000002</v>
      </c>
      <c r="E34" s="8">
        <f>VLOOKUP($B34,ShipSpeeds!$A$7:$I$888,3,FALSE)</f>
        <v>4.1333000000000002</v>
      </c>
      <c r="F34" s="8">
        <f>VLOOKUP($B34,ShipSpeeds!$A$7:$I$888,4,FALSE)</f>
        <v>4.7805</v>
      </c>
      <c r="G34" s="8">
        <f>VLOOKUP($B34,ShipSpeeds!$A$7:$I$888,5,FALSE)</f>
        <v>4.4859</v>
      </c>
      <c r="H34" s="8">
        <f>VLOOKUP($B34,ShipSpeeds!$A$7:$I$888,6,FALSE)</f>
        <v>4.8405000000000005</v>
      </c>
      <c r="I34" s="8">
        <f>VLOOKUP($B34,ShipSpeeds!$A$7:$I$888,7,FALSE)</f>
        <v>4.2328999999999999</v>
      </c>
      <c r="J34" s="8">
        <f>VLOOKUP($B34,ShipSpeeds!$A$7:$I$888,8,FALSE)</f>
        <v>3.0803000000000003</v>
      </c>
      <c r="K34" s="8">
        <f>VLOOKUP($B34,ShipSpeeds!$A$7:$I$888,9,FALSE)</f>
        <v>1.6419000000000001</v>
      </c>
      <c r="L34" s="47">
        <f>VLOOKUP($B34,ShipSpeeds!$A$7:$I$888,2,FALSE)</f>
        <v>2.9799000000000002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36214</v>
      </c>
      <c r="C35" s="29">
        <f t="shared" si="1"/>
        <v>0</v>
      </c>
      <c r="D35" s="8">
        <f>VLOOKUP($B35,ShipSpeeds!$A$7:$I$888,2,FALSE)</f>
        <v>2.9799000000000002</v>
      </c>
      <c r="E35" s="8">
        <f>VLOOKUP($B35,ShipSpeeds!$A$7:$I$888,3,FALSE)</f>
        <v>4.1333000000000002</v>
      </c>
      <c r="F35" s="8">
        <f>VLOOKUP($B35,ShipSpeeds!$A$7:$I$888,4,FALSE)</f>
        <v>4.7805</v>
      </c>
      <c r="G35" s="8">
        <f>VLOOKUP($B35,ShipSpeeds!$A$7:$I$888,5,FALSE)</f>
        <v>4.4859</v>
      </c>
      <c r="H35" s="8">
        <f>VLOOKUP($B35,ShipSpeeds!$A$7:$I$888,6,FALSE)</f>
        <v>4.8405000000000005</v>
      </c>
      <c r="I35" s="8">
        <f>VLOOKUP($B35,ShipSpeeds!$A$7:$I$888,7,FALSE)</f>
        <v>4.2328999999999999</v>
      </c>
      <c r="J35" s="8">
        <f>VLOOKUP($B35,ShipSpeeds!$A$7:$I$888,8,FALSE)</f>
        <v>3.0803000000000003</v>
      </c>
      <c r="K35" s="8">
        <f>VLOOKUP($B35,ShipSpeeds!$A$7:$I$888,9,FALSE)</f>
        <v>1.6419000000000001</v>
      </c>
      <c r="L35" s="47">
        <f>VLOOKUP($B35,ShipSpeeds!$A$7:$I$888,2,FALSE)</f>
        <v>2.9799000000000002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36214</v>
      </c>
      <c r="C36" s="29">
        <f t="shared" si="1"/>
        <v>0</v>
      </c>
      <c r="D36" s="8">
        <f>VLOOKUP($B36,ShipSpeeds!$A$7:$I$888,2,FALSE)</f>
        <v>2.9799000000000002</v>
      </c>
      <c r="E36" s="8">
        <f>VLOOKUP($B36,ShipSpeeds!$A$7:$I$888,3,FALSE)</f>
        <v>4.1333000000000002</v>
      </c>
      <c r="F36" s="8">
        <f>VLOOKUP($B36,ShipSpeeds!$A$7:$I$888,4,FALSE)</f>
        <v>4.7805</v>
      </c>
      <c r="G36" s="8">
        <f>VLOOKUP($B36,ShipSpeeds!$A$7:$I$888,5,FALSE)</f>
        <v>4.4859</v>
      </c>
      <c r="H36" s="8">
        <f>VLOOKUP($B36,ShipSpeeds!$A$7:$I$888,6,FALSE)</f>
        <v>4.8405000000000005</v>
      </c>
      <c r="I36" s="8">
        <f>VLOOKUP($B36,ShipSpeeds!$A$7:$I$888,7,FALSE)</f>
        <v>4.2328999999999999</v>
      </c>
      <c r="J36" s="8">
        <f>VLOOKUP($B36,ShipSpeeds!$A$7:$I$888,8,FALSE)</f>
        <v>3.0803000000000003</v>
      </c>
      <c r="K36" s="8">
        <f>VLOOKUP($B36,ShipSpeeds!$A$7:$I$888,9,FALSE)</f>
        <v>1.6419000000000001</v>
      </c>
      <c r="L36" s="47">
        <f>VLOOKUP($B36,ShipSpeeds!$A$7:$I$888,2,FALSE)</f>
        <v>2.9799000000000002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36214</v>
      </c>
      <c r="C37" s="29">
        <f t="shared" si="1"/>
        <v>0</v>
      </c>
      <c r="D37" s="8">
        <f>VLOOKUP($B37,ShipSpeeds!$A$7:$I$888,2,FALSE)</f>
        <v>2.9799000000000002</v>
      </c>
      <c r="E37" s="8">
        <f>VLOOKUP($B37,ShipSpeeds!$A$7:$I$888,3,FALSE)</f>
        <v>4.1333000000000002</v>
      </c>
      <c r="F37" s="8">
        <f>VLOOKUP($B37,ShipSpeeds!$A$7:$I$888,4,FALSE)</f>
        <v>4.7805</v>
      </c>
      <c r="G37" s="8">
        <f>VLOOKUP($B37,ShipSpeeds!$A$7:$I$888,5,FALSE)</f>
        <v>4.4859</v>
      </c>
      <c r="H37" s="8">
        <f>VLOOKUP($B37,ShipSpeeds!$A$7:$I$888,6,FALSE)</f>
        <v>4.8405000000000005</v>
      </c>
      <c r="I37" s="8">
        <f>VLOOKUP($B37,ShipSpeeds!$A$7:$I$888,7,FALSE)</f>
        <v>4.2328999999999999</v>
      </c>
      <c r="J37" s="8">
        <f>VLOOKUP($B37,ShipSpeeds!$A$7:$I$888,8,FALSE)</f>
        <v>3.0803000000000003</v>
      </c>
      <c r="K37" s="8">
        <f>VLOOKUP($B37,ShipSpeeds!$A$7:$I$888,9,FALSE)</f>
        <v>1.6419000000000001</v>
      </c>
      <c r="L37" s="47">
        <f>VLOOKUP($B37,ShipSpeeds!$A$7:$I$888,2,FALSE)</f>
        <v>2.9799000000000002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36214</v>
      </c>
      <c r="C38" s="29">
        <f t="shared" si="1"/>
        <v>0</v>
      </c>
      <c r="D38" s="8">
        <f>VLOOKUP($B38,ShipSpeeds!$A$7:$I$888,2,FALSE)</f>
        <v>2.9799000000000002</v>
      </c>
      <c r="E38" s="8">
        <f>VLOOKUP($B38,ShipSpeeds!$A$7:$I$888,3,FALSE)</f>
        <v>4.1333000000000002</v>
      </c>
      <c r="F38" s="8">
        <f>VLOOKUP($B38,ShipSpeeds!$A$7:$I$888,4,FALSE)</f>
        <v>4.7805</v>
      </c>
      <c r="G38" s="8">
        <f>VLOOKUP($B38,ShipSpeeds!$A$7:$I$888,5,FALSE)</f>
        <v>4.4859</v>
      </c>
      <c r="H38" s="8">
        <f>VLOOKUP($B38,ShipSpeeds!$A$7:$I$888,6,FALSE)</f>
        <v>4.8405000000000005</v>
      </c>
      <c r="I38" s="8">
        <f>VLOOKUP($B38,ShipSpeeds!$A$7:$I$888,7,FALSE)</f>
        <v>4.2328999999999999</v>
      </c>
      <c r="J38" s="8">
        <f>VLOOKUP($B38,ShipSpeeds!$A$7:$I$888,8,FALSE)</f>
        <v>3.0803000000000003</v>
      </c>
      <c r="K38" s="8">
        <f>VLOOKUP($B38,ShipSpeeds!$A$7:$I$888,9,FALSE)</f>
        <v>1.6419000000000001</v>
      </c>
      <c r="L38" s="47">
        <f>VLOOKUP($B38,ShipSpeeds!$A$7:$I$888,2,FALSE)</f>
        <v>2.9799000000000002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36214</v>
      </c>
      <c r="C39" s="29">
        <f t="shared" si="1"/>
        <v>0</v>
      </c>
      <c r="D39" s="8">
        <f>VLOOKUP($B39,ShipSpeeds!$A$7:$I$888,2,FALSE)</f>
        <v>2.9799000000000002</v>
      </c>
      <c r="E39" s="8">
        <f>VLOOKUP($B39,ShipSpeeds!$A$7:$I$888,3,FALSE)</f>
        <v>4.1333000000000002</v>
      </c>
      <c r="F39" s="8">
        <f>VLOOKUP($B39,ShipSpeeds!$A$7:$I$888,4,FALSE)</f>
        <v>4.7805</v>
      </c>
      <c r="G39" s="8">
        <f>VLOOKUP($B39,ShipSpeeds!$A$7:$I$888,5,FALSE)</f>
        <v>4.4859</v>
      </c>
      <c r="H39" s="8">
        <f>VLOOKUP($B39,ShipSpeeds!$A$7:$I$888,6,FALSE)</f>
        <v>4.8405000000000005</v>
      </c>
      <c r="I39" s="8">
        <f>VLOOKUP($B39,ShipSpeeds!$A$7:$I$888,7,FALSE)</f>
        <v>4.2328999999999999</v>
      </c>
      <c r="J39" s="8">
        <f>VLOOKUP($B39,ShipSpeeds!$A$7:$I$888,8,FALSE)</f>
        <v>3.0803000000000003</v>
      </c>
      <c r="K39" s="8">
        <f>VLOOKUP($B39,ShipSpeeds!$A$7:$I$888,9,FALSE)</f>
        <v>1.6419000000000001</v>
      </c>
      <c r="L39" s="47">
        <f>VLOOKUP($B39,ShipSpeeds!$A$7:$I$888,2,FALSE)</f>
        <v>2.9799000000000002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36214</v>
      </c>
      <c r="C40" s="29">
        <f t="shared" si="1"/>
        <v>0</v>
      </c>
      <c r="D40" s="8">
        <f>VLOOKUP($B40,ShipSpeeds!$A$7:$I$888,2,FALSE)</f>
        <v>2.9799000000000002</v>
      </c>
      <c r="E40" s="8">
        <f>VLOOKUP($B40,ShipSpeeds!$A$7:$I$888,3,FALSE)</f>
        <v>4.1333000000000002</v>
      </c>
      <c r="F40" s="8">
        <f>VLOOKUP($B40,ShipSpeeds!$A$7:$I$888,4,FALSE)</f>
        <v>4.7805</v>
      </c>
      <c r="G40" s="8">
        <f>VLOOKUP($B40,ShipSpeeds!$A$7:$I$888,5,FALSE)</f>
        <v>4.4859</v>
      </c>
      <c r="H40" s="8">
        <f>VLOOKUP($B40,ShipSpeeds!$A$7:$I$888,6,FALSE)</f>
        <v>4.8405000000000005</v>
      </c>
      <c r="I40" s="8">
        <f>VLOOKUP($B40,ShipSpeeds!$A$7:$I$888,7,FALSE)</f>
        <v>4.2328999999999999</v>
      </c>
      <c r="J40" s="8">
        <f>VLOOKUP($B40,ShipSpeeds!$A$7:$I$888,8,FALSE)</f>
        <v>3.0803000000000003</v>
      </c>
      <c r="K40" s="8">
        <f>VLOOKUP($B40,ShipSpeeds!$A$7:$I$888,9,FALSE)</f>
        <v>1.6419000000000001</v>
      </c>
      <c r="L40" s="47">
        <f>VLOOKUP($B40,ShipSpeeds!$A$7:$I$888,2,FALSE)</f>
        <v>2.9799000000000002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36214</v>
      </c>
      <c r="C41" s="29">
        <f t="shared" si="1"/>
        <v>0</v>
      </c>
      <c r="D41" s="8">
        <f>VLOOKUP($B41,ShipSpeeds!$A$7:$I$888,2,FALSE)</f>
        <v>2.9799000000000002</v>
      </c>
      <c r="E41" s="8">
        <f>VLOOKUP($B41,ShipSpeeds!$A$7:$I$888,3,FALSE)</f>
        <v>4.1333000000000002</v>
      </c>
      <c r="F41" s="8">
        <f>VLOOKUP($B41,ShipSpeeds!$A$7:$I$888,4,FALSE)</f>
        <v>4.7805</v>
      </c>
      <c r="G41" s="8">
        <f>VLOOKUP($B41,ShipSpeeds!$A$7:$I$888,5,FALSE)</f>
        <v>4.4859</v>
      </c>
      <c r="H41" s="8">
        <f>VLOOKUP($B41,ShipSpeeds!$A$7:$I$888,6,FALSE)</f>
        <v>4.8405000000000005</v>
      </c>
      <c r="I41" s="8">
        <f>VLOOKUP($B41,ShipSpeeds!$A$7:$I$888,7,FALSE)</f>
        <v>4.2328999999999999</v>
      </c>
      <c r="J41" s="8">
        <f>VLOOKUP($B41,ShipSpeeds!$A$7:$I$888,8,FALSE)</f>
        <v>3.0803000000000003</v>
      </c>
      <c r="K41" s="8">
        <f>VLOOKUP($B41,ShipSpeeds!$A$7:$I$888,9,FALSE)</f>
        <v>1.6419000000000001</v>
      </c>
      <c r="L41" s="47">
        <f>VLOOKUP($B41,ShipSpeeds!$A$7:$I$888,2,FALSE)</f>
        <v>2.9799000000000002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36214</v>
      </c>
      <c r="C42" s="29">
        <f t="shared" si="1"/>
        <v>0</v>
      </c>
      <c r="D42" s="8">
        <f>VLOOKUP($B42,ShipSpeeds!$A$7:$I$888,2,FALSE)</f>
        <v>2.9799000000000002</v>
      </c>
      <c r="E42" s="8">
        <f>VLOOKUP($B42,ShipSpeeds!$A$7:$I$888,3,FALSE)</f>
        <v>4.1333000000000002</v>
      </c>
      <c r="F42" s="8">
        <f>VLOOKUP($B42,ShipSpeeds!$A$7:$I$888,4,FALSE)</f>
        <v>4.7805</v>
      </c>
      <c r="G42" s="8">
        <f>VLOOKUP($B42,ShipSpeeds!$A$7:$I$888,5,FALSE)</f>
        <v>4.4859</v>
      </c>
      <c r="H42" s="8">
        <f>VLOOKUP($B42,ShipSpeeds!$A$7:$I$888,6,FALSE)</f>
        <v>4.8405000000000005</v>
      </c>
      <c r="I42" s="8">
        <f>VLOOKUP($B42,ShipSpeeds!$A$7:$I$888,7,FALSE)</f>
        <v>4.2328999999999999</v>
      </c>
      <c r="J42" s="8">
        <f>VLOOKUP($B42,ShipSpeeds!$A$7:$I$888,8,FALSE)</f>
        <v>3.0803000000000003</v>
      </c>
      <c r="K42" s="8">
        <f>VLOOKUP($B42,ShipSpeeds!$A$7:$I$888,9,FALSE)</f>
        <v>1.6419000000000001</v>
      </c>
      <c r="L42" s="47">
        <f>VLOOKUP($B42,ShipSpeeds!$A$7:$I$888,2,FALSE)</f>
        <v>2.9799000000000002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34.558153958142249</v>
      </c>
      <c r="B43" s="24">
        <f>Segment1!F69</f>
        <v>36214</v>
      </c>
      <c r="C43" s="29">
        <f t="shared" si="1"/>
        <v>3.8656638838960284</v>
      </c>
      <c r="D43" s="8">
        <f>VLOOKUP($B43,ShipSpeeds!$A$7:$I$888,2,FALSE)</f>
        <v>2.9799000000000002</v>
      </c>
      <c r="E43" s="8">
        <f>VLOOKUP($B43,ShipSpeeds!$A$7:$I$888,3,FALSE)</f>
        <v>4.1333000000000002</v>
      </c>
      <c r="F43" s="8">
        <f>VLOOKUP($B43,ShipSpeeds!$A$7:$I$888,4,FALSE)</f>
        <v>4.7805</v>
      </c>
      <c r="G43" s="8">
        <f>VLOOKUP($B43,ShipSpeeds!$A$7:$I$888,5,FALSE)</f>
        <v>4.4859</v>
      </c>
      <c r="H43" s="8">
        <f>VLOOKUP($B43,ShipSpeeds!$A$7:$I$888,6,FALSE)</f>
        <v>4.8405000000000005</v>
      </c>
      <c r="I43" s="8">
        <f>VLOOKUP($B43,ShipSpeeds!$A$7:$I$888,7,FALSE)</f>
        <v>4.2328999999999999</v>
      </c>
      <c r="J43" s="8">
        <f>VLOOKUP($B43,ShipSpeeds!$A$7:$I$888,8,FALSE)</f>
        <v>3.0803000000000003</v>
      </c>
      <c r="K43" s="8">
        <f>VLOOKUP($B43,ShipSpeeds!$A$7:$I$888,9,FALSE)</f>
        <v>1.6419000000000001</v>
      </c>
      <c r="L43" s="47">
        <f>VLOOKUP($B43,ShipSpeeds!$A$7:$I$888,2,FALSE)</f>
        <v>2.9799000000000002</v>
      </c>
      <c r="M43" s="8">
        <f t="shared" si="10"/>
        <v>3.8656638838960284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34.558153958142249</v>
      </c>
      <c r="B44" s="24">
        <f>Segment1!F70</f>
        <v>36214</v>
      </c>
      <c r="C44" s="29">
        <f t="shared" si="1"/>
        <v>3.8656638838960284</v>
      </c>
      <c r="D44" s="8">
        <f>VLOOKUP($B44,ShipSpeeds!$A$7:$I$888,2,FALSE)</f>
        <v>2.9799000000000002</v>
      </c>
      <c r="E44" s="8">
        <f>VLOOKUP($B44,ShipSpeeds!$A$7:$I$888,3,FALSE)</f>
        <v>4.1333000000000002</v>
      </c>
      <c r="F44" s="8">
        <f>VLOOKUP($B44,ShipSpeeds!$A$7:$I$888,4,FALSE)</f>
        <v>4.7805</v>
      </c>
      <c r="G44" s="8">
        <f>VLOOKUP($B44,ShipSpeeds!$A$7:$I$888,5,FALSE)</f>
        <v>4.4859</v>
      </c>
      <c r="H44" s="8">
        <f>VLOOKUP($B44,ShipSpeeds!$A$7:$I$888,6,FALSE)</f>
        <v>4.8405000000000005</v>
      </c>
      <c r="I44" s="8">
        <f>VLOOKUP($B44,ShipSpeeds!$A$7:$I$888,7,FALSE)</f>
        <v>4.2328999999999999</v>
      </c>
      <c r="J44" s="8">
        <f>VLOOKUP($B44,ShipSpeeds!$A$7:$I$888,8,FALSE)</f>
        <v>3.0803000000000003</v>
      </c>
      <c r="K44" s="8">
        <f>VLOOKUP($B44,ShipSpeeds!$A$7:$I$888,9,FALSE)</f>
        <v>1.6419000000000001</v>
      </c>
      <c r="L44" s="47">
        <f>VLOOKUP($B44,ShipSpeeds!$A$7:$I$888,2,FALSE)</f>
        <v>2.9799000000000002</v>
      </c>
      <c r="M44" s="8">
        <f t="shared" si="10"/>
        <v>3.8656638838960284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Segment2!D30</f>
        <v/>
      </c>
      <c r="B4" s="24">
        <f>Segment2!F30</f>
        <v>38204</v>
      </c>
      <c r="C4" s="29">
        <f>SUM(M4:T4)</f>
        <v>0</v>
      </c>
      <c r="D4" s="8">
        <f>VLOOKUP($B4,ShipSpeeds!$A$7:$I$888,2,FALSE)</f>
        <v>3.2830000000000004</v>
      </c>
      <c r="E4" s="8">
        <f>VLOOKUP($B4,ShipSpeeds!$A$7:$I$888,3,FALSE)</f>
        <v>4.1604000000000001</v>
      </c>
      <c r="F4" s="8">
        <f>VLOOKUP($B4,ShipSpeeds!$A$7:$I$888,4,FALSE)</f>
        <v>4.6425999999999998</v>
      </c>
      <c r="G4" s="8">
        <f>VLOOKUP($B4,ShipSpeeds!$A$7:$I$888,5,FALSE)</f>
        <v>4.4007000000000005</v>
      </c>
      <c r="H4" s="8">
        <f>VLOOKUP($B4,ShipSpeeds!$A$7:$I$888,6,FALSE)</f>
        <v>4.3954000000000004</v>
      </c>
      <c r="I4" s="8">
        <f>VLOOKUP($B4,ShipSpeeds!$A$7:$I$888,7,FALSE)</f>
        <v>3.7685000000000004</v>
      </c>
      <c r="J4" s="8">
        <f>VLOOKUP($B4,ShipSpeeds!$A$7:$I$888,8,FALSE)</f>
        <v>2.9638999999999998</v>
      </c>
      <c r="K4" s="8">
        <f>VLOOKUP($B4,ShipSpeeds!$A$7:$I$888,9,FALSE)</f>
        <v>2.2106000000000003</v>
      </c>
      <c r="L4" s="47">
        <f>VLOOKUP($B4,ShipSpeeds!$A$7:$I$888,2,FALSE)</f>
        <v>3.2830000000000004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270.30783559005016</v>
      </c>
      <c r="B5" s="24">
        <f>Segment2!F31</f>
        <v>38204</v>
      </c>
      <c r="C5" s="29">
        <f t="shared" ref="C5:C44" si="1">SUM(M5:T5)</f>
        <v>2.9587468322225599</v>
      </c>
      <c r="D5" s="8">
        <f>VLOOKUP($B5,ShipSpeeds!$A$7:$I$888,2,FALSE)</f>
        <v>3.2830000000000004</v>
      </c>
      <c r="E5" s="8">
        <f>VLOOKUP($B5,ShipSpeeds!$A$7:$I$888,3,FALSE)</f>
        <v>4.1604000000000001</v>
      </c>
      <c r="F5" s="8">
        <f>VLOOKUP($B5,ShipSpeeds!$A$7:$I$888,4,FALSE)</f>
        <v>4.6425999999999998</v>
      </c>
      <c r="G5" s="8">
        <f>VLOOKUP($B5,ShipSpeeds!$A$7:$I$888,5,FALSE)</f>
        <v>4.4007000000000005</v>
      </c>
      <c r="H5" s="8">
        <f>VLOOKUP($B5,ShipSpeeds!$A$7:$I$888,6,FALSE)</f>
        <v>4.3954000000000004</v>
      </c>
      <c r="I5" s="8">
        <f>VLOOKUP($B5,ShipSpeeds!$A$7:$I$888,7,FALSE)</f>
        <v>3.7685000000000004</v>
      </c>
      <c r="J5" s="8">
        <f>VLOOKUP($B5,ShipSpeeds!$A$7:$I$888,8,FALSE)</f>
        <v>2.9638999999999998</v>
      </c>
      <c r="K5" s="8">
        <f>VLOOKUP($B5,ShipSpeeds!$A$7:$I$888,9,FALSE)</f>
        <v>2.2106000000000003</v>
      </c>
      <c r="L5" s="47">
        <f>VLOOKUP($B5,ShipSpeeds!$A$7:$I$888,2,FALSE)</f>
        <v>3.2830000000000004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2.9587468322225599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270.30783559005016</v>
      </c>
      <c r="B6" s="24">
        <f>Segment2!F32</f>
        <v>38194</v>
      </c>
      <c r="C6" s="29">
        <f t="shared" si="1"/>
        <v>2.9032736341102625</v>
      </c>
      <c r="D6" s="8">
        <f>VLOOKUP($B6,ShipSpeeds!$A$7:$I$888,2,FALSE)</f>
        <v>3.3366000000000007</v>
      </c>
      <c r="E6" s="8">
        <f>VLOOKUP($B6,ShipSpeeds!$A$7:$I$888,3,FALSE)</f>
        <v>4.2361000000000004</v>
      </c>
      <c r="F6" s="8">
        <f>VLOOKUP($B6,ShipSpeeds!$A$7:$I$888,4,FALSE)</f>
        <v>4.6918999999999995</v>
      </c>
      <c r="G6" s="8">
        <f>VLOOKUP($B6,ShipSpeeds!$A$7:$I$888,5,FALSE)</f>
        <v>4.5022000000000002</v>
      </c>
      <c r="H6" s="8">
        <f>VLOOKUP($B6,ShipSpeeds!$A$7:$I$888,6,FALSE)</f>
        <v>4.2754999999999992</v>
      </c>
      <c r="I6" s="8">
        <f>VLOOKUP($B6,ShipSpeeds!$A$7:$I$888,7,FALSE)</f>
        <v>3.6019000000000001</v>
      </c>
      <c r="J6" s="8">
        <f>VLOOKUP($B6,ShipSpeeds!$A$7:$I$888,8,FALSE)</f>
        <v>2.9062999999999999</v>
      </c>
      <c r="K6" s="8">
        <f>VLOOKUP($B6,ShipSpeeds!$A$7:$I$888,9,FALSE)</f>
        <v>2.4639000000000002</v>
      </c>
      <c r="L6" s="47">
        <f>VLOOKUP($B6,ShipSpeeds!$A$7:$I$888,2,FALSE)</f>
        <v>3.3366000000000007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2.9032736341102625</v>
      </c>
      <c r="T6" s="47">
        <f t="shared" si="8"/>
        <v>0</v>
      </c>
    </row>
    <row r="7" spans="1:20" s="3" customFormat="1" x14ac:dyDescent="0.25">
      <c r="A7" s="13">
        <f>Segment2!D33</f>
        <v>270.30783559005016</v>
      </c>
      <c r="B7" s="24">
        <f>Segment2!F33</f>
        <v>38194</v>
      </c>
      <c r="C7" s="29">
        <f t="shared" si="1"/>
        <v>2.9032736341102625</v>
      </c>
      <c r="D7" s="8">
        <f>VLOOKUP($B7,ShipSpeeds!$A$7:$I$888,2,FALSE)</f>
        <v>3.3366000000000007</v>
      </c>
      <c r="E7" s="8">
        <f>VLOOKUP($B7,ShipSpeeds!$A$7:$I$888,3,FALSE)</f>
        <v>4.2361000000000004</v>
      </c>
      <c r="F7" s="8">
        <f>VLOOKUP($B7,ShipSpeeds!$A$7:$I$888,4,FALSE)</f>
        <v>4.6918999999999995</v>
      </c>
      <c r="G7" s="8">
        <f>VLOOKUP($B7,ShipSpeeds!$A$7:$I$888,5,FALSE)</f>
        <v>4.5022000000000002</v>
      </c>
      <c r="H7" s="8">
        <f>VLOOKUP($B7,ShipSpeeds!$A$7:$I$888,6,FALSE)</f>
        <v>4.2754999999999992</v>
      </c>
      <c r="I7" s="8">
        <f>VLOOKUP($B7,ShipSpeeds!$A$7:$I$888,7,FALSE)</f>
        <v>3.6019000000000001</v>
      </c>
      <c r="J7" s="8">
        <f>VLOOKUP($B7,ShipSpeeds!$A$7:$I$888,8,FALSE)</f>
        <v>2.9062999999999999</v>
      </c>
      <c r="K7" s="8">
        <f>VLOOKUP($B7,ShipSpeeds!$A$7:$I$888,9,FALSE)</f>
        <v>2.4639000000000002</v>
      </c>
      <c r="L7" s="47">
        <f>VLOOKUP($B7,ShipSpeeds!$A$7:$I$888,2,FALSE)</f>
        <v>3.3366000000000007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2.9032736341102625</v>
      </c>
      <c r="T7" s="47">
        <f t="shared" si="8"/>
        <v>0</v>
      </c>
    </row>
    <row r="8" spans="1:20" s="3" customFormat="1" x14ac:dyDescent="0.25">
      <c r="A8" s="13">
        <f>Segment2!D34</f>
        <v>270.30783559005016</v>
      </c>
      <c r="B8" s="24">
        <f>Segment2!F34</f>
        <v>38184</v>
      </c>
      <c r="C8" s="29">
        <f t="shared" si="1"/>
        <v>2.8227551623250844</v>
      </c>
      <c r="D8" s="8">
        <f>VLOOKUP($B8,ShipSpeeds!$A$7:$I$888,2,FALSE)</f>
        <v>3.3878999999999997</v>
      </c>
      <c r="E8" s="8">
        <f>VLOOKUP($B8,ShipSpeeds!$A$7:$I$888,3,FALSE)</f>
        <v>4.1745999999999999</v>
      </c>
      <c r="F8" s="8">
        <f>VLOOKUP($B8,ShipSpeeds!$A$7:$I$888,4,FALSE)</f>
        <v>4.6051000000000002</v>
      </c>
      <c r="G8" s="8">
        <f>VLOOKUP($B8,ShipSpeeds!$A$7:$I$888,5,FALSE)</f>
        <v>4.5148000000000001</v>
      </c>
      <c r="H8" s="8">
        <f>VLOOKUP($B8,ShipSpeeds!$A$7:$I$888,6,FALSE)</f>
        <v>4.1322999999999999</v>
      </c>
      <c r="I8" s="8">
        <f>VLOOKUP($B8,ShipSpeeds!$A$7:$I$888,7,FALSE)</f>
        <v>3.3754999999999997</v>
      </c>
      <c r="J8" s="8">
        <f>VLOOKUP($B8,ShipSpeeds!$A$7:$I$888,8,FALSE)</f>
        <v>2.8235999999999999</v>
      </c>
      <c r="K8" s="8">
        <f>VLOOKUP($B8,ShipSpeeds!$A$7:$I$888,9,FALSE)</f>
        <v>2.7000999999999999</v>
      </c>
      <c r="L8" s="47">
        <f>VLOOKUP($B8,ShipSpeeds!$A$7:$I$888,2,FALSE)</f>
        <v>3.3878999999999997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2.8227551623250844</v>
      </c>
      <c r="T8" s="47">
        <f t="shared" si="8"/>
        <v>0</v>
      </c>
    </row>
    <row r="9" spans="1:20" s="3" customFormat="1" x14ac:dyDescent="0.25">
      <c r="A9" s="13">
        <f>Segment2!D35</f>
        <v>270.30783559005016</v>
      </c>
      <c r="B9" s="24">
        <f>Segment2!F35</f>
        <v>38184</v>
      </c>
      <c r="C9" s="29">
        <f t="shared" si="1"/>
        <v>2.8227551623250844</v>
      </c>
      <c r="D9" s="8">
        <f>VLOOKUP($B9,ShipSpeeds!$A$7:$I$888,2,FALSE)</f>
        <v>3.3878999999999997</v>
      </c>
      <c r="E9" s="8">
        <f>VLOOKUP($B9,ShipSpeeds!$A$7:$I$888,3,FALSE)</f>
        <v>4.1745999999999999</v>
      </c>
      <c r="F9" s="8">
        <f>VLOOKUP($B9,ShipSpeeds!$A$7:$I$888,4,FALSE)</f>
        <v>4.6051000000000002</v>
      </c>
      <c r="G9" s="8">
        <f>VLOOKUP($B9,ShipSpeeds!$A$7:$I$888,5,FALSE)</f>
        <v>4.5148000000000001</v>
      </c>
      <c r="H9" s="8">
        <f>VLOOKUP($B9,ShipSpeeds!$A$7:$I$888,6,FALSE)</f>
        <v>4.1322999999999999</v>
      </c>
      <c r="I9" s="8">
        <f>VLOOKUP($B9,ShipSpeeds!$A$7:$I$888,7,FALSE)</f>
        <v>3.3754999999999997</v>
      </c>
      <c r="J9" s="8">
        <f>VLOOKUP($B9,ShipSpeeds!$A$7:$I$888,8,FALSE)</f>
        <v>2.8235999999999999</v>
      </c>
      <c r="K9" s="8">
        <f>VLOOKUP($B9,ShipSpeeds!$A$7:$I$888,9,FALSE)</f>
        <v>2.7000999999999999</v>
      </c>
      <c r="L9" s="47">
        <f>VLOOKUP($B9,ShipSpeeds!$A$7:$I$888,2,FALSE)</f>
        <v>3.3878999999999997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2.8227551623250844</v>
      </c>
      <c r="T9" s="47">
        <f t="shared" si="8"/>
        <v>0</v>
      </c>
    </row>
    <row r="10" spans="1:20" s="3" customFormat="1" x14ac:dyDescent="0.25">
      <c r="A10" s="13">
        <f>Segment2!D36</f>
        <v>270.30783559005016</v>
      </c>
      <c r="B10" s="24">
        <f>Segment2!F36</f>
        <v>38174</v>
      </c>
      <c r="C10" s="29">
        <f t="shared" si="1"/>
        <v>2.8335417304742041</v>
      </c>
      <c r="D10" s="8">
        <f>VLOOKUP($B10,ShipSpeeds!$A$7:$I$888,2,FALSE)</f>
        <v>3.4014000000000006</v>
      </c>
      <c r="E10" s="8">
        <f>VLOOKUP($B10,ShipSpeeds!$A$7:$I$888,3,FALSE)</f>
        <v>4.1129999999999995</v>
      </c>
      <c r="F10" s="8">
        <f>VLOOKUP($B10,ShipSpeeds!$A$7:$I$888,4,FALSE)</f>
        <v>4.5449999999999999</v>
      </c>
      <c r="G10" s="8">
        <f>VLOOKUP($B10,ShipSpeeds!$A$7:$I$888,5,FALSE)</f>
        <v>4.3445</v>
      </c>
      <c r="H10" s="8">
        <f>VLOOKUP($B10,ShipSpeeds!$A$7:$I$888,6,FALSE)</f>
        <v>4.109</v>
      </c>
      <c r="I10" s="8">
        <f>VLOOKUP($B10,ShipSpeeds!$A$7:$I$888,7,FALSE)</f>
        <v>3.367</v>
      </c>
      <c r="J10" s="8">
        <f>VLOOKUP($B10,ShipSpeeds!$A$7:$I$888,8,FALSE)</f>
        <v>2.8357000000000001</v>
      </c>
      <c r="K10" s="8">
        <f>VLOOKUP($B10,ShipSpeeds!$A$7:$I$888,9,FALSE)</f>
        <v>2.5201999999999996</v>
      </c>
      <c r="L10" s="47">
        <f>VLOOKUP($B10,ShipSpeeds!$A$7:$I$888,2,FALSE)</f>
        <v>3.4014000000000006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2.8335417304742041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38174</v>
      </c>
      <c r="C11" s="29">
        <f t="shared" si="1"/>
        <v>0</v>
      </c>
      <c r="D11" s="8">
        <f>VLOOKUP($B11,ShipSpeeds!$A$7:$I$888,2,FALSE)</f>
        <v>3.4014000000000006</v>
      </c>
      <c r="E11" s="8">
        <f>VLOOKUP($B11,ShipSpeeds!$A$7:$I$888,3,FALSE)</f>
        <v>4.1129999999999995</v>
      </c>
      <c r="F11" s="8">
        <f>VLOOKUP($B11,ShipSpeeds!$A$7:$I$888,4,FALSE)</f>
        <v>4.5449999999999999</v>
      </c>
      <c r="G11" s="8">
        <f>VLOOKUP($B11,ShipSpeeds!$A$7:$I$888,5,FALSE)</f>
        <v>4.3445</v>
      </c>
      <c r="H11" s="8">
        <f>VLOOKUP($B11,ShipSpeeds!$A$7:$I$888,6,FALSE)</f>
        <v>4.109</v>
      </c>
      <c r="I11" s="8">
        <f>VLOOKUP($B11,ShipSpeeds!$A$7:$I$888,7,FALSE)</f>
        <v>3.367</v>
      </c>
      <c r="J11" s="8">
        <f>VLOOKUP($B11,ShipSpeeds!$A$7:$I$888,8,FALSE)</f>
        <v>2.8357000000000001</v>
      </c>
      <c r="K11" s="8">
        <f>VLOOKUP($B11,ShipSpeeds!$A$7:$I$888,9,FALSE)</f>
        <v>2.5201999999999996</v>
      </c>
      <c r="L11" s="47">
        <f>VLOOKUP($B11,ShipSpeeds!$A$7:$I$888,2,FALSE)</f>
        <v>3.4014000000000006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38174</v>
      </c>
      <c r="C12" s="29">
        <f t="shared" si="1"/>
        <v>0</v>
      </c>
      <c r="D12" s="8">
        <f>VLOOKUP($B12,ShipSpeeds!$A$7:$I$888,2,FALSE)</f>
        <v>3.4014000000000006</v>
      </c>
      <c r="E12" s="8">
        <f>VLOOKUP($B12,ShipSpeeds!$A$7:$I$888,3,FALSE)</f>
        <v>4.1129999999999995</v>
      </c>
      <c r="F12" s="8">
        <f>VLOOKUP($B12,ShipSpeeds!$A$7:$I$888,4,FALSE)</f>
        <v>4.5449999999999999</v>
      </c>
      <c r="G12" s="8">
        <f>VLOOKUP($B12,ShipSpeeds!$A$7:$I$888,5,FALSE)</f>
        <v>4.3445</v>
      </c>
      <c r="H12" s="8">
        <f>VLOOKUP($B12,ShipSpeeds!$A$7:$I$888,6,FALSE)</f>
        <v>4.109</v>
      </c>
      <c r="I12" s="8">
        <f>VLOOKUP($B12,ShipSpeeds!$A$7:$I$888,7,FALSE)</f>
        <v>3.367</v>
      </c>
      <c r="J12" s="8">
        <f>VLOOKUP($B12,ShipSpeeds!$A$7:$I$888,8,FALSE)</f>
        <v>2.8357000000000001</v>
      </c>
      <c r="K12" s="8">
        <f>VLOOKUP($B12,ShipSpeeds!$A$7:$I$888,9,FALSE)</f>
        <v>2.5201999999999996</v>
      </c>
      <c r="L12" s="47">
        <f>VLOOKUP($B12,ShipSpeeds!$A$7:$I$888,2,FALSE)</f>
        <v>3.4014000000000006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38174</v>
      </c>
      <c r="C13" s="29">
        <f t="shared" si="1"/>
        <v>0</v>
      </c>
      <c r="D13" s="8">
        <f>VLOOKUP($B13,ShipSpeeds!$A$7:$I$888,2,FALSE)</f>
        <v>3.4014000000000006</v>
      </c>
      <c r="E13" s="8">
        <f>VLOOKUP($B13,ShipSpeeds!$A$7:$I$888,3,FALSE)</f>
        <v>4.1129999999999995</v>
      </c>
      <c r="F13" s="8">
        <f>VLOOKUP($B13,ShipSpeeds!$A$7:$I$888,4,FALSE)</f>
        <v>4.5449999999999999</v>
      </c>
      <c r="G13" s="8">
        <f>VLOOKUP($B13,ShipSpeeds!$A$7:$I$888,5,FALSE)</f>
        <v>4.3445</v>
      </c>
      <c r="H13" s="8">
        <f>VLOOKUP($B13,ShipSpeeds!$A$7:$I$888,6,FALSE)</f>
        <v>4.109</v>
      </c>
      <c r="I13" s="8">
        <f>VLOOKUP($B13,ShipSpeeds!$A$7:$I$888,7,FALSE)</f>
        <v>3.367</v>
      </c>
      <c r="J13" s="8">
        <f>VLOOKUP($B13,ShipSpeeds!$A$7:$I$888,8,FALSE)</f>
        <v>2.8357000000000001</v>
      </c>
      <c r="K13" s="8">
        <f>VLOOKUP($B13,ShipSpeeds!$A$7:$I$888,9,FALSE)</f>
        <v>2.5201999999999996</v>
      </c>
      <c r="L13" s="47">
        <f>VLOOKUP($B13,ShipSpeeds!$A$7:$I$888,2,FALSE)</f>
        <v>3.4014000000000006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38174</v>
      </c>
      <c r="C14" s="29">
        <f t="shared" si="1"/>
        <v>0</v>
      </c>
      <c r="D14" s="8">
        <f>VLOOKUP($B14,ShipSpeeds!$A$7:$I$888,2,FALSE)</f>
        <v>3.4014000000000006</v>
      </c>
      <c r="E14" s="8">
        <f>VLOOKUP($B14,ShipSpeeds!$A$7:$I$888,3,FALSE)</f>
        <v>4.1129999999999995</v>
      </c>
      <c r="F14" s="8">
        <f>VLOOKUP($B14,ShipSpeeds!$A$7:$I$888,4,FALSE)</f>
        <v>4.5449999999999999</v>
      </c>
      <c r="G14" s="8">
        <f>VLOOKUP($B14,ShipSpeeds!$A$7:$I$888,5,FALSE)</f>
        <v>4.3445</v>
      </c>
      <c r="H14" s="8">
        <f>VLOOKUP($B14,ShipSpeeds!$A$7:$I$888,6,FALSE)</f>
        <v>4.109</v>
      </c>
      <c r="I14" s="8">
        <f>VLOOKUP($B14,ShipSpeeds!$A$7:$I$888,7,FALSE)</f>
        <v>3.367</v>
      </c>
      <c r="J14" s="8">
        <f>VLOOKUP($B14,ShipSpeeds!$A$7:$I$888,8,FALSE)</f>
        <v>2.8357000000000001</v>
      </c>
      <c r="K14" s="8">
        <f>VLOOKUP($B14,ShipSpeeds!$A$7:$I$888,9,FALSE)</f>
        <v>2.5201999999999996</v>
      </c>
      <c r="L14" s="47">
        <f>VLOOKUP($B14,ShipSpeeds!$A$7:$I$888,2,FALSE)</f>
        <v>3.4014000000000006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38174</v>
      </c>
      <c r="C15" s="29">
        <f t="shared" si="1"/>
        <v>0</v>
      </c>
      <c r="D15" s="8">
        <f>VLOOKUP($B15,ShipSpeeds!$A$7:$I$888,2,FALSE)</f>
        <v>3.4014000000000006</v>
      </c>
      <c r="E15" s="8">
        <f>VLOOKUP($B15,ShipSpeeds!$A$7:$I$888,3,FALSE)</f>
        <v>4.1129999999999995</v>
      </c>
      <c r="F15" s="8">
        <f>VLOOKUP($B15,ShipSpeeds!$A$7:$I$888,4,FALSE)</f>
        <v>4.5449999999999999</v>
      </c>
      <c r="G15" s="8">
        <f>VLOOKUP($B15,ShipSpeeds!$A$7:$I$888,5,FALSE)</f>
        <v>4.3445</v>
      </c>
      <c r="H15" s="8">
        <f>VLOOKUP($B15,ShipSpeeds!$A$7:$I$888,6,FALSE)</f>
        <v>4.109</v>
      </c>
      <c r="I15" s="8">
        <f>VLOOKUP($B15,ShipSpeeds!$A$7:$I$888,7,FALSE)</f>
        <v>3.367</v>
      </c>
      <c r="J15" s="8">
        <f>VLOOKUP($B15,ShipSpeeds!$A$7:$I$888,8,FALSE)</f>
        <v>2.8357000000000001</v>
      </c>
      <c r="K15" s="8">
        <f>VLOOKUP($B15,ShipSpeeds!$A$7:$I$888,9,FALSE)</f>
        <v>2.5201999999999996</v>
      </c>
      <c r="L15" s="47">
        <f>VLOOKUP($B15,ShipSpeeds!$A$7:$I$888,2,FALSE)</f>
        <v>3.4014000000000006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38174</v>
      </c>
      <c r="C16" s="29">
        <f t="shared" si="1"/>
        <v>0</v>
      </c>
      <c r="D16" s="8">
        <f>VLOOKUP($B16,ShipSpeeds!$A$7:$I$888,2,FALSE)</f>
        <v>3.4014000000000006</v>
      </c>
      <c r="E16" s="8">
        <f>VLOOKUP($B16,ShipSpeeds!$A$7:$I$888,3,FALSE)</f>
        <v>4.1129999999999995</v>
      </c>
      <c r="F16" s="8">
        <f>VLOOKUP($B16,ShipSpeeds!$A$7:$I$888,4,FALSE)</f>
        <v>4.5449999999999999</v>
      </c>
      <c r="G16" s="8">
        <f>VLOOKUP($B16,ShipSpeeds!$A$7:$I$888,5,FALSE)</f>
        <v>4.3445</v>
      </c>
      <c r="H16" s="8">
        <f>VLOOKUP($B16,ShipSpeeds!$A$7:$I$888,6,FALSE)</f>
        <v>4.109</v>
      </c>
      <c r="I16" s="8">
        <f>VLOOKUP($B16,ShipSpeeds!$A$7:$I$888,7,FALSE)</f>
        <v>3.367</v>
      </c>
      <c r="J16" s="8">
        <f>VLOOKUP($B16,ShipSpeeds!$A$7:$I$888,8,FALSE)</f>
        <v>2.8357000000000001</v>
      </c>
      <c r="K16" s="8">
        <f>VLOOKUP($B16,ShipSpeeds!$A$7:$I$888,9,FALSE)</f>
        <v>2.5201999999999996</v>
      </c>
      <c r="L16" s="47">
        <f>VLOOKUP($B16,ShipSpeeds!$A$7:$I$888,2,FALSE)</f>
        <v>3.4014000000000006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38174</v>
      </c>
      <c r="C17" s="29">
        <f t="shared" si="1"/>
        <v>0</v>
      </c>
      <c r="D17" s="8">
        <f>VLOOKUP($B17,ShipSpeeds!$A$7:$I$888,2,FALSE)</f>
        <v>3.4014000000000006</v>
      </c>
      <c r="E17" s="8">
        <f>VLOOKUP($B17,ShipSpeeds!$A$7:$I$888,3,FALSE)</f>
        <v>4.1129999999999995</v>
      </c>
      <c r="F17" s="8">
        <f>VLOOKUP($B17,ShipSpeeds!$A$7:$I$888,4,FALSE)</f>
        <v>4.5449999999999999</v>
      </c>
      <c r="G17" s="8">
        <f>VLOOKUP($B17,ShipSpeeds!$A$7:$I$888,5,FALSE)</f>
        <v>4.3445</v>
      </c>
      <c r="H17" s="8">
        <f>VLOOKUP($B17,ShipSpeeds!$A$7:$I$888,6,FALSE)</f>
        <v>4.109</v>
      </c>
      <c r="I17" s="8">
        <f>VLOOKUP($B17,ShipSpeeds!$A$7:$I$888,7,FALSE)</f>
        <v>3.367</v>
      </c>
      <c r="J17" s="8">
        <f>VLOOKUP($B17,ShipSpeeds!$A$7:$I$888,8,FALSE)</f>
        <v>2.8357000000000001</v>
      </c>
      <c r="K17" s="8">
        <f>VLOOKUP($B17,ShipSpeeds!$A$7:$I$888,9,FALSE)</f>
        <v>2.5201999999999996</v>
      </c>
      <c r="L17" s="47">
        <f>VLOOKUP($B17,ShipSpeeds!$A$7:$I$888,2,FALSE)</f>
        <v>3.4014000000000006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38174</v>
      </c>
      <c r="C18" s="29">
        <f t="shared" si="1"/>
        <v>0</v>
      </c>
      <c r="D18" s="8">
        <f>VLOOKUP($B18,ShipSpeeds!$A$7:$I$888,2,FALSE)</f>
        <v>3.4014000000000006</v>
      </c>
      <c r="E18" s="8">
        <f>VLOOKUP($B18,ShipSpeeds!$A$7:$I$888,3,FALSE)</f>
        <v>4.1129999999999995</v>
      </c>
      <c r="F18" s="8">
        <f>VLOOKUP($B18,ShipSpeeds!$A$7:$I$888,4,FALSE)</f>
        <v>4.5449999999999999</v>
      </c>
      <c r="G18" s="8">
        <f>VLOOKUP($B18,ShipSpeeds!$A$7:$I$888,5,FALSE)</f>
        <v>4.3445</v>
      </c>
      <c r="H18" s="8">
        <f>VLOOKUP($B18,ShipSpeeds!$A$7:$I$888,6,FALSE)</f>
        <v>4.109</v>
      </c>
      <c r="I18" s="8">
        <f>VLOOKUP($B18,ShipSpeeds!$A$7:$I$888,7,FALSE)</f>
        <v>3.367</v>
      </c>
      <c r="J18" s="8">
        <f>VLOOKUP($B18,ShipSpeeds!$A$7:$I$888,8,FALSE)</f>
        <v>2.8357000000000001</v>
      </c>
      <c r="K18" s="8">
        <f>VLOOKUP($B18,ShipSpeeds!$A$7:$I$888,9,FALSE)</f>
        <v>2.5201999999999996</v>
      </c>
      <c r="L18" s="47">
        <f>VLOOKUP($B18,ShipSpeeds!$A$7:$I$888,2,FALSE)</f>
        <v>3.4014000000000006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38174</v>
      </c>
      <c r="C19" s="29">
        <f t="shared" si="1"/>
        <v>0</v>
      </c>
      <c r="D19" s="8">
        <f>VLOOKUP($B19,ShipSpeeds!$A$7:$I$888,2,FALSE)</f>
        <v>3.4014000000000006</v>
      </c>
      <c r="E19" s="8">
        <f>VLOOKUP($B19,ShipSpeeds!$A$7:$I$888,3,FALSE)</f>
        <v>4.1129999999999995</v>
      </c>
      <c r="F19" s="8">
        <f>VLOOKUP($B19,ShipSpeeds!$A$7:$I$888,4,FALSE)</f>
        <v>4.5449999999999999</v>
      </c>
      <c r="G19" s="8">
        <f>VLOOKUP($B19,ShipSpeeds!$A$7:$I$888,5,FALSE)</f>
        <v>4.3445</v>
      </c>
      <c r="H19" s="8">
        <f>VLOOKUP($B19,ShipSpeeds!$A$7:$I$888,6,FALSE)</f>
        <v>4.109</v>
      </c>
      <c r="I19" s="8">
        <f>VLOOKUP($B19,ShipSpeeds!$A$7:$I$888,7,FALSE)</f>
        <v>3.367</v>
      </c>
      <c r="J19" s="8">
        <f>VLOOKUP($B19,ShipSpeeds!$A$7:$I$888,8,FALSE)</f>
        <v>2.8357000000000001</v>
      </c>
      <c r="K19" s="8">
        <f>VLOOKUP($B19,ShipSpeeds!$A$7:$I$888,9,FALSE)</f>
        <v>2.5201999999999996</v>
      </c>
      <c r="L19" s="47">
        <f>VLOOKUP($B19,ShipSpeeds!$A$7:$I$888,2,FALSE)</f>
        <v>3.4014000000000006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38174</v>
      </c>
      <c r="C20" s="29">
        <f t="shared" si="1"/>
        <v>0</v>
      </c>
      <c r="D20" s="8">
        <f>VLOOKUP($B20,ShipSpeeds!$A$7:$I$888,2,FALSE)</f>
        <v>3.4014000000000006</v>
      </c>
      <c r="E20" s="8">
        <f>VLOOKUP($B20,ShipSpeeds!$A$7:$I$888,3,FALSE)</f>
        <v>4.1129999999999995</v>
      </c>
      <c r="F20" s="8">
        <f>VLOOKUP($B20,ShipSpeeds!$A$7:$I$888,4,FALSE)</f>
        <v>4.5449999999999999</v>
      </c>
      <c r="G20" s="8">
        <f>VLOOKUP($B20,ShipSpeeds!$A$7:$I$888,5,FALSE)</f>
        <v>4.3445</v>
      </c>
      <c r="H20" s="8">
        <f>VLOOKUP($B20,ShipSpeeds!$A$7:$I$888,6,FALSE)</f>
        <v>4.109</v>
      </c>
      <c r="I20" s="8">
        <f>VLOOKUP($B20,ShipSpeeds!$A$7:$I$888,7,FALSE)</f>
        <v>3.367</v>
      </c>
      <c r="J20" s="8">
        <f>VLOOKUP($B20,ShipSpeeds!$A$7:$I$888,8,FALSE)</f>
        <v>2.8357000000000001</v>
      </c>
      <c r="K20" s="8">
        <f>VLOOKUP($B20,ShipSpeeds!$A$7:$I$888,9,FALSE)</f>
        <v>2.5201999999999996</v>
      </c>
      <c r="L20" s="47">
        <f>VLOOKUP($B20,ShipSpeeds!$A$7:$I$888,2,FALSE)</f>
        <v>3.4014000000000006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38174</v>
      </c>
      <c r="C21" s="29">
        <f t="shared" si="1"/>
        <v>0</v>
      </c>
      <c r="D21" s="8">
        <f>VLOOKUP($B21,ShipSpeeds!$A$7:$I$888,2,FALSE)</f>
        <v>3.4014000000000006</v>
      </c>
      <c r="E21" s="8">
        <f>VLOOKUP($B21,ShipSpeeds!$A$7:$I$888,3,FALSE)</f>
        <v>4.1129999999999995</v>
      </c>
      <c r="F21" s="8">
        <f>VLOOKUP($B21,ShipSpeeds!$A$7:$I$888,4,FALSE)</f>
        <v>4.5449999999999999</v>
      </c>
      <c r="G21" s="8">
        <f>VLOOKUP($B21,ShipSpeeds!$A$7:$I$888,5,FALSE)</f>
        <v>4.3445</v>
      </c>
      <c r="H21" s="8">
        <f>VLOOKUP($B21,ShipSpeeds!$A$7:$I$888,6,FALSE)</f>
        <v>4.109</v>
      </c>
      <c r="I21" s="8">
        <f>VLOOKUP($B21,ShipSpeeds!$A$7:$I$888,7,FALSE)</f>
        <v>3.367</v>
      </c>
      <c r="J21" s="8">
        <f>VLOOKUP($B21,ShipSpeeds!$A$7:$I$888,8,FALSE)</f>
        <v>2.8357000000000001</v>
      </c>
      <c r="K21" s="8">
        <f>VLOOKUP($B21,ShipSpeeds!$A$7:$I$888,9,FALSE)</f>
        <v>2.5201999999999996</v>
      </c>
      <c r="L21" s="47">
        <f>VLOOKUP($B21,ShipSpeeds!$A$7:$I$888,2,FALSE)</f>
        <v>3.4014000000000006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38174</v>
      </c>
      <c r="C22" s="29">
        <f t="shared" si="1"/>
        <v>0</v>
      </c>
      <c r="D22" s="8">
        <f>VLOOKUP($B22,ShipSpeeds!$A$7:$I$888,2,FALSE)</f>
        <v>3.4014000000000006</v>
      </c>
      <c r="E22" s="8">
        <f>VLOOKUP($B22,ShipSpeeds!$A$7:$I$888,3,FALSE)</f>
        <v>4.1129999999999995</v>
      </c>
      <c r="F22" s="8">
        <f>VLOOKUP($B22,ShipSpeeds!$A$7:$I$888,4,FALSE)</f>
        <v>4.5449999999999999</v>
      </c>
      <c r="G22" s="8">
        <f>VLOOKUP($B22,ShipSpeeds!$A$7:$I$888,5,FALSE)</f>
        <v>4.3445</v>
      </c>
      <c r="H22" s="8">
        <f>VLOOKUP($B22,ShipSpeeds!$A$7:$I$888,6,FALSE)</f>
        <v>4.109</v>
      </c>
      <c r="I22" s="8">
        <f>VLOOKUP($B22,ShipSpeeds!$A$7:$I$888,7,FALSE)</f>
        <v>3.367</v>
      </c>
      <c r="J22" s="8">
        <f>VLOOKUP($B22,ShipSpeeds!$A$7:$I$888,8,FALSE)</f>
        <v>2.8357000000000001</v>
      </c>
      <c r="K22" s="8">
        <f>VLOOKUP($B22,ShipSpeeds!$A$7:$I$888,9,FALSE)</f>
        <v>2.5201999999999996</v>
      </c>
      <c r="L22" s="47">
        <f>VLOOKUP($B22,ShipSpeeds!$A$7:$I$888,2,FALSE)</f>
        <v>3.4014000000000006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38174</v>
      </c>
      <c r="C23" s="29">
        <f t="shared" si="1"/>
        <v>0</v>
      </c>
      <c r="D23" s="8">
        <f>VLOOKUP($B23,ShipSpeeds!$A$7:$I$888,2,FALSE)</f>
        <v>3.4014000000000006</v>
      </c>
      <c r="E23" s="8">
        <f>VLOOKUP($B23,ShipSpeeds!$A$7:$I$888,3,FALSE)</f>
        <v>4.1129999999999995</v>
      </c>
      <c r="F23" s="8">
        <f>VLOOKUP($B23,ShipSpeeds!$A$7:$I$888,4,FALSE)</f>
        <v>4.5449999999999999</v>
      </c>
      <c r="G23" s="8">
        <f>VLOOKUP($B23,ShipSpeeds!$A$7:$I$888,5,FALSE)</f>
        <v>4.3445</v>
      </c>
      <c r="H23" s="8">
        <f>VLOOKUP($B23,ShipSpeeds!$A$7:$I$888,6,FALSE)</f>
        <v>4.109</v>
      </c>
      <c r="I23" s="8">
        <f>VLOOKUP($B23,ShipSpeeds!$A$7:$I$888,7,FALSE)</f>
        <v>3.367</v>
      </c>
      <c r="J23" s="8">
        <f>VLOOKUP($B23,ShipSpeeds!$A$7:$I$888,8,FALSE)</f>
        <v>2.8357000000000001</v>
      </c>
      <c r="K23" s="8">
        <f>VLOOKUP($B23,ShipSpeeds!$A$7:$I$888,9,FALSE)</f>
        <v>2.5201999999999996</v>
      </c>
      <c r="L23" s="47">
        <f>VLOOKUP($B23,ShipSpeeds!$A$7:$I$888,2,FALSE)</f>
        <v>3.4014000000000006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38174</v>
      </c>
      <c r="C24" s="29">
        <f t="shared" si="1"/>
        <v>0</v>
      </c>
      <c r="D24" s="8">
        <f>VLOOKUP($B24,ShipSpeeds!$A$7:$I$888,2,FALSE)</f>
        <v>3.4014000000000006</v>
      </c>
      <c r="E24" s="8">
        <f>VLOOKUP($B24,ShipSpeeds!$A$7:$I$888,3,FALSE)</f>
        <v>4.1129999999999995</v>
      </c>
      <c r="F24" s="8">
        <f>VLOOKUP($B24,ShipSpeeds!$A$7:$I$888,4,FALSE)</f>
        <v>4.5449999999999999</v>
      </c>
      <c r="G24" s="8">
        <f>VLOOKUP($B24,ShipSpeeds!$A$7:$I$888,5,FALSE)</f>
        <v>4.3445</v>
      </c>
      <c r="H24" s="8">
        <f>VLOOKUP($B24,ShipSpeeds!$A$7:$I$888,6,FALSE)</f>
        <v>4.109</v>
      </c>
      <c r="I24" s="8">
        <f>VLOOKUP($B24,ShipSpeeds!$A$7:$I$888,7,FALSE)</f>
        <v>3.367</v>
      </c>
      <c r="J24" s="8">
        <f>VLOOKUP($B24,ShipSpeeds!$A$7:$I$888,8,FALSE)</f>
        <v>2.8357000000000001</v>
      </c>
      <c r="K24" s="8">
        <f>VLOOKUP($B24,ShipSpeeds!$A$7:$I$888,9,FALSE)</f>
        <v>2.5201999999999996</v>
      </c>
      <c r="L24" s="47">
        <f>VLOOKUP($B24,ShipSpeeds!$A$7:$I$888,2,FALSE)</f>
        <v>3.4014000000000006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38174</v>
      </c>
      <c r="C25" s="29">
        <f t="shared" si="1"/>
        <v>0</v>
      </c>
      <c r="D25" s="8">
        <f>VLOOKUP($B25,ShipSpeeds!$A$7:$I$888,2,FALSE)</f>
        <v>3.4014000000000006</v>
      </c>
      <c r="E25" s="8">
        <f>VLOOKUP($B25,ShipSpeeds!$A$7:$I$888,3,FALSE)</f>
        <v>4.1129999999999995</v>
      </c>
      <c r="F25" s="8">
        <f>VLOOKUP($B25,ShipSpeeds!$A$7:$I$888,4,FALSE)</f>
        <v>4.5449999999999999</v>
      </c>
      <c r="G25" s="8">
        <f>VLOOKUP($B25,ShipSpeeds!$A$7:$I$888,5,FALSE)</f>
        <v>4.3445</v>
      </c>
      <c r="H25" s="8">
        <f>VLOOKUP($B25,ShipSpeeds!$A$7:$I$888,6,FALSE)</f>
        <v>4.109</v>
      </c>
      <c r="I25" s="8">
        <f>VLOOKUP($B25,ShipSpeeds!$A$7:$I$888,7,FALSE)</f>
        <v>3.367</v>
      </c>
      <c r="J25" s="8">
        <f>VLOOKUP($B25,ShipSpeeds!$A$7:$I$888,8,FALSE)</f>
        <v>2.8357000000000001</v>
      </c>
      <c r="K25" s="8">
        <f>VLOOKUP($B25,ShipSpeeds!$A$7:$I$888,9,FALSE)</f>
        <v>2.5201999999999996</v>
      </c>
      <c r="L25" s="47">
        <f>VLOOKUP($B25,ShipSpeeds!$A$7:$I$888,2,FALSE)</f>
        <v>3.4014000000000006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38174</v>
      </c>
      <c r="C26" s="29">
        <f t="shared" si="1"/>
        <v>0</v>
      </c>
      <c r="D26" s="8">
        <f>VLOOKUP($B26,ShipSpeeds!$A$7:$I$888,2,FALSE)</f>
        <v>3.4014000000000006</v>
      </c>
      <c r="E26" s="8">
        <f>VLOOKUP($B26,ShipSpeeds!$A$7:$I$888,3,FALSE)</f>
        <v>4.1129999999999995</v>
      </c>
      <c r="F26" s="8">
        <f>VLOOKUP($B26,ShipSpeeds!$A$7:$I$888,4,FALSE)</f>
        <v>4.5449999999999999</v>
      </c>
      <c r="G26" s="8">
        <f>VLOOKUP($B26,ShipSpeeds!$A$7:$I$888,5,FALSE)</f>
        <v>4.3445</v>
      </c>
      <c r="H26" s="8">
        <f>VLOOKUP($B26,ShipSpeeds!$A$7:$I$888,6,FALSE)</f>
        <v>4.109</v>
      </c>
      <c r="I26" s="8">
        <f>VLOOKUP($B26,ShipSpeeds!$A$7:$I$888,7,FALSE)</f>
        <v>3.367</v>
      </c>
      <c r="J26" s="8">
        <f>VLOOKUP($B26,ShipSpeeds!$A$7:$I$888,8,FALSE)</f>
        <v>2.8357000000000001</v>
      </c>
      <c r="K26" s="8">
        <f>VLOOKUP($B26,ShipSpeeds!$A$7:$I$888,9,FALSE)</f>
        <v>2.5201999999999996</v>
      </c>
      <c r="L26" s="47">
        <f>VLOOKUP($B26,ShipSpeeds!$A$7:$I$888,2,FALSE)</f>
        <v>3.4014000000000006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38174</v>
      </c>
      <c r="C27" s="29">
        <f t="shared" si="1"/>
        <v>0</v>
      </c>
      <c r="D27" s="8">
        <f>VLOOKUP($B27,ShipSpeeds!$A$7:$I$888,2,FALSE)</f>
        <v>3.4014000000000006</v>
      </c>
      <c r="E27" s="8">
        <f>VLOOKUP($B27,ShipSpeeds!$A$7:$I$888,3,FALSE)</f>
        <v>4.1129999999999995</v>
      </c>
      <c r="F27" s="8">
        <f>VLOOKUP($B27,ShipSpeeds!$A$7:$I$888,4,FALSE)</f>
        <v>4.5449999999999999</v>
      </c>
      <c r="G27" s="8">
        <f>VLOOKUP($B27,ShipSpeeds!$A$7:$I$888,5,FALSE)</f>
        <v>4.3445</v>
      </c>
      <c r="H27" s="8">
        <f>VLOOKUP($B27,ShipSpeeds!$A$7:$I$888,6,FALSE)</f>
        <v>4.109</v>
      </c>
      <c r="I27" s="8">
        <f>VLOOKUP($B27,ShipSpeeds!$A$7:$I$888,7,FALSE)</f>
        <v>3.367</v>
      </c>
      <c r="J27" s="8">
        <f>VLOOKUP($B27,ShipSpeeds!$A$7:$I$888,8,FALSE)</f>
        <v>2.8357000000000001</v>
      </c>
      <c r="K27" s="8">
        <f>VLOOKUP($B27,ShipSpeeds!$A$7:$I$888,9,FALSE)</f>
        <v>2.5201999999999996</v>
      </c>
      <c r="L27" s="47">
        <f>VLOOKUP($B27,ShipSpeeds!$A$7:$I$888,2,FALSE)</f>
        <v>3.4014000000000006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38174</v>
      </c>
      <c r="C28" s="29">
        <f t="shared" si="1"/>
        <v>0</v>
      </c>
      <c r="D28" s="8">
        <f>VLOOKUP($B28,ShipSpeeds!$A$7:$I$888,2,FALSE)</f>
        <v>3.4014000000000006</v>
      </c>
      <c r="E28" s="8">
        <f>VLOOKUP($B28,ShipSpeeds!$A$7:$I$888,3,FALSE)</f>
        <v>4.1129999999999995</v>
      </c>
      <c r="F28" s="8">
        <f>VLOOKUP($B28,ShipSpeeds!$A$7:$I$888,4,FALSE)</f>
        <v>4.5449999999999999</v>
      </c>
      <c r="G28" s="8">
        <f>VLOOKUP($B28,ShipSpeeds!$A$7:$I$888,5,FALSE)</f>
        <v>4.3445</v>
      </c>
      <c r="H28" s="8">
        <f>VLOOKUP($B28,ShipSpeeds!$A$7:$I$888,6,FALSE)</f>
        <v>4.109</v>
      </c>
      <c r="I28" s="8">
        <f>VLOOKUP($B28,ShipSpeeds!$A$7:$I$888,7,FALSE)</f>
        <v>3.367</v>
      </c>
      <c r="J28" s="8">
        <f>VLOOKUP($B28,ShipSpeeds!$A$7:$I$888,8,FALSE)</f>
        <v>2.8357000000000001</v>
      </c>
      <c r="K28" s="8">
        <f>VLOOKUP($B28,ShipSpeeds!$A$7:$I$888,9,FALSE)</f>
        <v>2.5201999999999996</v>
      </c>
      <c r="L28" s="47">
        <f>VLOOKUP($B28,ShipSpeeds!$A$7:$I$888,2,FALSE)</f>
        <v>3.4014000000000006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38174</v>
      </c>
      <c r="C29" s="29">
        <f t="shared" si="1"/>
        <v>0</v>
      </c>
      <c r="D29" s="8">
        <f>VLOOKUP($B29,ShipSpeeds!$A$7:$I$888,2,FALSE)</f>
        <v>3.4014000000000006</v>
      </c>
      <c r="E29" s="8">
        <f>VLOOKUP($B29,ShipSpeeds!$A$7:$I$888,3,FALSE)</f>
        <v>4.1129999999999995</v>
      </c>
      <c r="F29" s="8">
        <f>VLOOKUP($B29,ShipSpeeds!$A$7:$I$888,4,FALSE)</f>
        <v>4.5449999999999999</v>
      </c>
      <c r="G29" s="8">
        <f>VLOOKUP($B29,ShipSpeeds!$A$7:$I$888,5,FALSE)</f>
        <v>4.3445</v>
      </c>
      <c r="H29" s="8">
        <f>VLOOKUP($B29,ShipSpeeds!$A$7:$I$888,6,FALSE)</f>
        <v>4.109</v>
      </c>
      <c r="I29" s="8">
        <f>VLOOKUP($B29,ShipSpeeds!$A$7:$I$888,7,FALSE)</f>
        <v>3.367</v>
      </c>
      <c r="J29" s="8">
        <f>VLOOKUP($B29,ShipSpeeds!$A$7:$I$888,8,FALSE)</f>
        <v>2.8357000000000001</v>
      </c>
      <c r="K29" s="8">
        <f>VLOOKUP($B29,ShipSpeeds!$A$7:$I$888,9,FALSE)</f>
        <v>2.5201999999999996</v>
      </c>
      <c r="L29" s="47">
        <f>VLOOKUP($B29,ShipSpeeds!$A$7:$I$888,2,FALSE)</f>
        <v>3.4014000000000006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38174</v>
      </c>
      <c r="C30" s="29">
        <f t="shared" si="1"/>
        <v>0</v>
      </c>
      <c r="D30" s="8">
        <f>VLOOKUP($B30,ShipSpeeds!$A$7:$I$888,2,FALSE)</f>
        <v>3.4014000000000006</v>
      </c>
      <c r="E30" s="8">
        <f>VLOOKUP($B30,ShipSpeeds!$A$7:$I$888,3,FALSE)</f>
        <v>4.1129999999999995</v>
      </c>
      <c r="F30" s="8">
        <f>VLOOKUP($B30,ShipSpeeds!$A$7:$I$888,4,FALSE)</f>
        <v>4.5449999999999999</v>
      </c>
      <c r="G30" s="8">
        <f>VLOOKUP($B30,ShipSpeeds!$A$7:$I$888,5,FALSE)</f>
        <v>4.3445</v>
      </c>
      <c r="H30" s="8">
        <f>VLOOKUP($B30,ShipSpeeds!$A$7:$I$888,6,FALSE)</f>
        <v>4.109</v>
      </c>
      <c r="I30" s="8">
        <f>VLOOKUP($B30,ShipSpeeds!$A$7:$I$888,7,FALSE)</f>
        <v>3.367</v>
      </c>
      <c r="J30" s="8">
        <f>VLOOKUP($B30,ShipSpeeds!$A$7:$I$888,8,FALSE)</f>
        <v>2.8357000000000001</v>
      </c>
      <c r="K30" s="8">
        <f>VLOOKUP($B30,ShipSpeeds!$A$7:$I$888,9,FALSE)</f>
        <v>2.5201999999999996</v>
      </c>
      <c r="L30" s="47">
        <f>VLOOKUP($B30,ShipSpeeds!$A$7:$I$888,2,FALSE)</f>
        <v>3.4014000000000006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38174</v>
      </c>
      <c r="C31" s="29">
        <f t="shared" si="1"/>
        <v>0</v>
      </c>
      <c r="D31" s="8">
        <f>VLOOKUP($B31,ShipSpeeds!$A$7:$I$888,2,FALSE)</f>
        <v>3.4014000000000006</v>
      </c>
      <c r="E31" s="8">
        <f>VLOOKUP($B31,ShipSpeeds!$A$7:$I$888,3,FALSE)</f>
        <v>4.1129999999999995</v>
      </c>
      <c r="F31" s="8">
        <f>VLOOKUP($B31,ShipSpeeds!$A$7:$I$888,4,FALSE)</f>
        <v>4.5449999999999999</v>
      </c>
      <c r="G31" s="8">
        <f>VLOOKUP($B31,ShipSpeeds!$A$7:$I$888,5,FALSE)</f>
        <v>4.3445</v>
      </c>
      <c r="H31" s="8">
        <f>VLOOKUP($B31,ShipSpeeds!$A$7:$I$888,6,FALSE)</f>
        <v>4.109</v>
      </c>
      <c r="I31" s="8">
        <f>VLOOKUP($B31,ShipSpeeds!$A$7:$I$888,7,FALSE)</f>
        <v>3.367</v>
      </c>
      <c r="J31" s="8">
        <f>VLOOKUP($B31,ShipSpeeds!$A$7:$I$888,8,FALSE)</f>
        <v>2.8357000000000001</v>
      </c>
      <c r="K31" s="8">
        <f>VLOOKUP($B31,ShipSpeeds!$A$7:$I$888,9,FALSE)</f>
        <v>2.5201999999999996</v>
      </c>
      <c r="L31" s="47">
        <f>VLOOKUP($B31,ShipSpeeds!$A$7:$I$888,2,FALSE)</f>
        <v>3.4014000000000006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38174</v>
      </c>
      <c r="C32" s="29">
        <f t="shared" si="1"/>
        <v>0</v>
      </c>
      <c r="D32" s="8">
        <f>VLOOKUP($B32,ShipSpeeds!$A$7:$I$888,2,FALSE)</f>
        <v>3.4014000000000006</v>
      </c>
      <c r="E32" s="8">
        <f>VLOOKUP($B32,ShipSpeeds!$A$7:$I$888,3,FALSE)</f>
        <v>4.1129999999999995</v>
      </c>
      <c r="F32" s="8">
        <f>VLOOKUP($B32,ShipSpeeds!$A$7:$I$888,4,FALSE)</f>
        <v>4.5449999999999999</v>
      </c>
      <c r="G32" s="8">
        <f>VLOOKUP($B32,ShipSpeeds!$A$7:$I$888,5,FALSE)</f>
        <v>4.3445</v>
      </c>
      <c r="H32" s="8">
        <f>VLOOKUP($B32,ShipSpeeds!$A$7:$I$888,6,FALSE)</f>
        <v>4.109</v>
      </c>
      <c r="I32" s="8">
        <f>VLOOKUP($B32,ShipSpeeds!$A$7:$I$888,7,FALSE)</f>
        <v>3.367</v>
      </c>
      <c r="J32" s="8">
        <f>VLOOKUP($B32,ShipSpeeds!$A$7:$I$888,8,FALSE)</f>
        <v>2.8357000000000001</v>
      </c>
      <c r="K32" s="8">
        <f>VLOOKUP($B32,ShipSpeeds!$A$7:$I$888,9,FALSE)</f>
        <v>2.5201999999999996</v>
      </c>
      <c r="L32" s="47">
        <f>VLOOKUP($B32,ShipSpeeds!$A$7:$I$888,2,FALSE)</f>
        <v>3.4014000000000006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38174</v>
      </c>
      <c r="C33" s="29">
        <f t="shared" si="1"/>
        <v>0</v>
      </c>
      <c r="D33" s="8">
        <f>VLOOKUP($B33,ShipSpeeds!$A$7:$I$888,2,FALSE)</f>
        <v>3.4014000000000006</v>
      </c>
      <c r="E33" s="8">
        <f>VLOOKUP($B33,ShipSpeeds!$A$7:$I$888,3,FALSE)</f>
        <v>4.1129999999999995</v>
      </c>
      <c r="F33" s="8">
        <f>VLOOKUP($B33,ShipSpeeds!$A$7:$I$888,4,FALSE)</f>
        <v>4.5449999999999999</v>
      </c>
      <c r="G33" s="8">
        <f>VLOOKUP($B33,ShipSpeeds!$A$7:$I$888,5,FALSE)</f>
        <v>4.3445</v>
      </c>
      <c r="H33" s="8">
        <f>VLOOKUP($B33,ShipSpeeds!$A$7:$I$888,6,FALSE)</f>
        <v>4.109</v>
      </c>
      <c r="I33" s="8">
        <f>VLOOKUP($B33,ShipSpeeds!$A$7:$I$888,7,FALSE)</f>
        <v>3.367</v>
      </c>
      <c r="J33" s="8">
        <f>VLOOKUP($B33,ShipSpeeds!$A$7:$I$888,8,FALSE)</f>
        <v>2.8357000000000001</v>
      </c>
      <c r="K33" s="8">
        <f>VLOOKUP($B33,ShipSpeeds!$A$7:$I$888,9,FALSE)</f>
        <v>2.5201999999999996</v>
      </c>
      <c r="L33" s="47">
        <f>VLOOKUP($B33,ShipSpeeds!$A$7:$I$888,2,FALSE)</f>
        <v>3.4014000000000006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38174</v>
      </c>
      <c r="C34" s="29">
        <f t="shared" si="1"/>
        <v>0</v>
      </c>
      <c r="D34" s="8">
        <f>VLOOKUP($B34,ShipSpeeds!$A$7:$I$888,2,FALSE)</f>
        <v>3.4014000000000006</v>
      </c>
      <c r="E34" s="8">
        <f>VLOOKUP($B34,ShipSpeeds!$A$7:$I$888,3,FALSE)</f>
        <v>4.1129999999999995</v>
      </c>
      <c r="F34" s="8">
        <f>VLOOKUP($B34,ShipSpeeds!$A$7:$I$888,4,FALSE)</f>
        <v>4.5449999999999999</v>
      </c>
      <c r="G34" s="8">
        <f>VLOOKUP($B34,ShipSpeeds!$A$7:$I$888,5,FALSE)</f>
        <v>4.3445</v>
      </c>
      <c r="H34" s="8">
        <f>VLOOKUP($B34,ShipSpeeds!$A$7:$I$888,6,FALSE)</f>
        <v>4.109</v>
      </c>
      <c r="I34" s="8">
        <f>VLOOKUP($B34,ShipSpeeds!$A$7:$I$888,7,FALSE)</f>
        <v>3.367</v>
      </c>
      <c r="J34" s="8">
        <f>VLOOKUP($B34,ShipSpeeds!$A$7:$I$888,8,FALSE)</f>
        <v>2.8357000000000001</v>
      </c>
      <c r="K34" s="8">
        <f>VLOOKUP($B34,ShipSpeeds!$A$7:$I$888,9,FALSE)</f>
        <v>2.5201999999999996</v>
      </c>
      <c r="L34" s="47">
        <f>VLOOKUP($B34,ShipSpeeds!$A$7:$I$888,2,FALSE)</f>
        <v>3.4014000000000006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38174</v>
      </c>
      <c r="C35" s="29">
        <f t="shared" si="1"/>
        <v>0</v>
      </c>
      <c r="D35" s="8">
        <f>VLOOKUP($B35,ShipSpeeds!$A$7:$I$888,2,FALSE)</f>
        <v>3.4014000000000006</v>
      </c>
      <c r="E35" s="8">
        <f>VLOOKUP($B35,ShipSpeeds!$A$7:$I$888,3,FALSE)</f>
        <v>4.1129999999999995</v>
      </c>
      <c r="F35" s="8">
        <f>VLOOKUP($B35,ShipSpeeds!$A$7:$I$888,4,FALSE)</f>
        <v>4.5449999999999999</v>
      </c>
      <c r="G35" s="8">
        <f>VLOOKUP($B35,ShipSpeeds!$A$7:$I$888,5,FALSE)</f>
        <v>4.3445</v>
      </c>
      <c r="H35" s="8">
        <f>VLOOKUP($B35,ShipSpeeds!$A$7:$I$888,6,FALSE)</f>
        <v>4.109</v>
      </c>
      <c r="I35" s="8">
        <f>VLOOKUP($B35,ShipSpeeds!$A$7:$I$888,7,FALSE)</f>
        <v>3.367</v>
      </c>
      <c r="J35" s="8">
        <f>VLOOKUP($B35,ShipSpeeds!$A$7:$I$888,8,FALSE)</f>
        <v>2.8357000000000001</v>
      </c>
      <c r="K35" s="8">
        <f>VLOOKUP($B35,ShipSpeeds!$A$7:$I$888,9,FALSE)</f>
        <v>2.5201999999999996</v>
      </c>
      <c r="L35" s="47">
        <f>VLOOKUP($B35,ShipSpeeds!$A$7:$I$888,2,FALSE)</f>
        <v>3.4014000000000006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38174</v>
      </c>
      <c r="C36" s="29">
        <f t="shared" si="1"/>
        <v>0</v>
      </c>
      <c r="D36" s="8">
        <f>VLOOKUP($B36,ShipSpeeds!$A$7:$I$888,2,FALSE)</f>
        <v>3.4014000000000006</v>
      </c>
      <c r="E36" s="8">
        <f>VLOOKUP($B36,ShipSpeeds!$A$7:$I$888,3,FALSE)</f>
        <v>4.1129999999999995</v>
      </c>
      <c r="F36" s="8">
        <f>VLOOKUP($B36,ShipSpeeds!$A$7:$I$888,4,FALSE)</f>
        <v>4.5449999999999999</v>
      </c>
      <c r="G36" s="8">
        <f>VLOOKUP($B36,ShipSpeeds!$A$7:$I$888,5,FALSE)</f>
        <v>4.3445</v>
      </c>
      <c r="H36" s="8">
        <f>VLOOKUP($B36,ShipSpeeds!$A$7:$I$888,6,FALSE)</f>
        <v>4.109</v>
      </c>
      <c r="I36" s="8">
        <f>VLOOKUP($B36,ShipSpeeds!$A$7:$I$888,7,FALSE)</f>
        <v>3.367</v>
      </c>
      <c r="J36" s="8">
        <f>VLOOKUP($B36,ShipSpeeds!$A$7:$I$888,8,FALSE)</f>
        <v>2.8357000000000001</v>
      </c>
      <c r="K36" s="8">
        <f>VLOOKUP($B36,ShipSpeeds!$A$7:$I$888,9,FALSE)</f>
        <v>2.5201999999999996</v>
      </c>
      <c r="L36" s="47">
        <f>VLOOKUP($B36,ShipSpeeds!$A$7:$I$888,2,FALSE)</f>
        <v>3.4014000000000006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38174</v>
      </c>
      <c r="C37" s="29">
        <f t="shared" si="1"/>
        <v>0</v>
      </c>
      <c r="D37" s="8">
        <f>VLOOKUP($B37,ShipSpeeds!$A$7:$I$888,2,FALSE)</f>
        <v>3.4014000000000006</v>
      </c>
      <c r="E37" s="8">
        <f>VLOOKUP($B37,ShipSpeeds!$A$7:$I$888,3,FALSE)</f>
        <v>4.1129999999999995</v>
      </c>
      <c r="F37" s="8">
        <f>VLOOKUP($B37,ShipSpeeds!$A$7:$I$888,4,FALSE)</f>
        <v>4.5449999999999999</v>
      </c>
      <c r="G37" s="8">
        <f>VLOOKUP($B37,ShipSpeeds!$A$7:$I$888,5,FALSE)</f>
        <v>4.3445</v>
      </c>
      <c r="H37" s="8">
        <f>VLOOKUP($B37,ShipSpeeds!$A$7:$I$888,6,FALSE)</f>
        <v>4.109</v>
      </c>
      <c r="I37" s="8">
        <f>VLOOKUP($B37,ShipSpeeds!$A$7:$I$888,7,FALSE)</f>
        <v>3.367</v>
      </c>
      <c r="J37" s="8">
        <f>VLOOKUP($B37,ShipSpeeds!$A$7:$I$888,8,FALSE)</f>
        <v>2.8357000000000001</v>
      </c>
      <c r="K37" s="8">
        <f>VLOOKUP($B37,ShipSpeeds!$A$7:$I$888,9,FALSE)</f>
        <v>2.5201999999999996</v>
      </c>
      <c r="L37" s="47">
        <f>VLOOKUP($B37,ShipSpeeds!$A$7:$I$888,2,FALSE)</f>
        <v>3.4014000000000006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38174</v>
      </c>
      <c r="C38" s="29">
        <f t="shared" si="1"/>
        <v>0</v>
      </c>
      <c r="D38" s="8">
        <f>VLOOKUP($B38,ShipSpeeds!$A$7:$I$888,2,FALSE)</f>
        <v>3.4014000000000006</v>
      </c>
      <c r="E38" s="8">
        <f>VLOOKUP($B38,ShipSpeeds!$A$7:$I$888,3,FALSE)</f>
        <v>4.1129999999999995</v>
      </c>
      <c r="F38" s="8">
        <f>VLOOKUP($B38,ShipSpeeds!$A$7:$I$888,4,FALSE)</f>
        <v>4.5449999999999999</v>
      </c>
      <c r="G38" s="8">
        <f>VLOOKUP($B38,ShipSpeeds!$A$7:$I$888,5,FALSE)</f>
        <v>4.3445</v>
      </c>
      <c r="H38" s="8">
        <f>VLOOKUP($B38,ShipSpeeds!$A$7:$I$888,6,FALSE)</f>
        <v>4.109</v>
      </c>
      <c r="I38" s="8">
        <f>VLOOKUP($B38,ShipSpeeds!$A$7:$I$888,7,FALSE)</f>
        <v>3.367</v>
      </c>
      <c r="J38" s="8">
        <f>VLOOKUP($B38,ShipSpeeds!$A$7:$I$888,8,FALSE)</f>
        <v>2.8357000000000001</v>
      </c>
      <c r="K38" s="8">
        <f>VLOOKUP($B38,ShipSpeeds!$A$7:$I$888,9,FALSE)</f>
        <v>2.5201999999999996</v>
      </c>
      <c r="L38" s="47">
        <f>VLOOKUP($B38,ShipSpeeds!$A$7:$I$888,2,FALSE)</f>
        <v>3.4014000000000006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38174</v>
      </c>
      <c r="C39" s="29">
        <f t="shared" si="1"/>
        <v>0</v>
      </c>
      <c r="D39" s="8">
        <f>VLOOKUP($B39,ShipSpeeds!$A$7:$I$888,2,FALSE)</f>
        <v>3.4014000000000006</v>
      </c>
      <c r="E39" s="8">
        <f>VLOOKUP($B39,ShipSpeeds!$A$7:$I$888,3,FALSE)</f>
        <v>4.1129999999999995</v>
      </c>
      <c r="F39" s="8">
        <f>VLOOKUP($B39,ShipSpeeds!$A$7:$I$888,4,FALSE)</f>
        <v>4.5449999999999999</v>
      </c>
      <c r="G39" s="8">
        <f>VLOOKUP($B39,ShipSpeeds!$A$7:$I$888,5,FALSE)</f>
        <v>4.3445</v>
      </c>
      <c r="H39" s="8">
        <f>VLOOKUP($B39,ShipSpeeds!$A$7:$I$888,6,FALSE)</f>
        <v>4.109</v>
      </c>
      <c r="I39" s="8">
        <f>VLOOKUP($B39,ShipSpeeds!$A$7:$I$888,7,FALSE)</f>
        <v>3.367</v>
      </c>
      <c r="J39" s="8">
        <f>VLOOKUP($B39,ShipSpeeds!$A$7:$I$888,8,FALSE)</f>
        <v>2.8357000000000001</v>
      </c>
      <c r="K39" s="8">
        <f>VLOOKUP($B39,ShipSpeeds!$A$7:$I$888,9,FALSE)</f>
        <v>2.5201999999999996</v>
      </c>
      <c r="L39" s="47">
        <f>VLOOKUP($B39,ShipSpeeds!$A$7:$I$888,2,FALSE)</f>
        <v>3.4014000000000006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38174</v>
      </c>
      <c r="C40" s="29">
        <f t="shared" si="1"/>
        <v>0</v>
      </c>
      <c r="D40" s="8">
        <f>VLOOKUP($B40,ShipSpeeds!$A$7:$I$888,2,FALSE)</f>
        <v>3.4014000000000006</v>
      </c>
      <c r="E40" s="8">
        <f>VLOOKUP($B40,ShipSpeeds!$A$7:$I$888,3,FALSE)</f>
        <v>4.1129999999999995</v>
      </c>
      <c r="F40" s="8">
        <f>VLOOKUP($B40,ShipSpeeds!$A$7:$I$888,4,FALSE)</f>
        <v>4.5449999999999999</v>
      </c>
      <c r="G40" s="8">
        <f>VLOOKUP($B40,ShipSpeeds!$A$7:$I$888,5,FALSE)</f>
        <v>4.3445</v>
      </c>
      <c r="H40" s="8">
        <f>VLOOKUP($B40,ShipSpeeds!$A$7:$I$888,6,FALSE)</f>
        <v>4.109</v>
      </c>
      <c r="I40" s="8">
        <f>VLOOKUP($B40,ShipSpeeds!$A$7:$I$888,7,FALSE)</f>
        <v>3.367</v>
      </c>
      <c r="J40" s="8">
        <f>VLOOKUP($B40,ShipSpeeds!$A$7:$I$888,8,FALSE)</f>
        <v>2.8357000000000001</v>
      </c>
      <c r="K40" s="8">
        <f>VLOOKUP($B40,ShipSpeeds!$A$7:$I$888,9,FALSE)</f>
        <v>2.5201999999999996</v>
      </c>
      <c r="L40" s="47">
        <f>VLOOKUP($B40,ShipSpeeds!$A$7:$I$888,2,FALSE)</f>
        <v>3.4014000000000006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38174</v>
      </c>
      <c r="C41" s="29">
        <f t="shared" si="1"/>
        <v>0</v>
      </c>
      <c r="D41" s="8">
        <f>VLOOKUP($B41,ShipSpeeds!$A$7:$I$888,2,FALSE)</f>
        <v>3.4014000000000006</v>
      </c>
      <c r="E41" s="8">
        <f>VLOOKUP($B41,ShipSpeeds!$A$7:$I$888,3,FALSE)</f>
        <v>4.1129999999999995</v>
      </c>
      <c r="F41" s="8">
        <f>VLOOKUP($B41,ShipSpeeds!$A$7:$I$888,4,FALSE)</f>
        <v>4.5449999999999999</v>
      </c>
      <c r="G41" s="8">
        <f>VLOOKUP($B41,ShipSpeeds!$A$7:$I$888,5,FALSE)</f>
        <v>4.3445</v>
      </c>
      <c r="H41" s="8">
        <f>VLOOKUP($B41,ShipSpeeds!$A$7:$I$888,6,FALSE)</f>
        <v>4.109</v>
      </c>
      <c r="I41" s="8">
        <f>VLOOKUP($B41,ShipSpeeds!$A$7:$I$888,7,FALSE)</f>
        <v>3.367</v>
      </c>
      <c r="J41" s="8">
        <f>VLOOKUP($B41,ShipSpeeds!$A$7:$I$888,8,FALSE)</f>
        <v>2.8357000000000001</v>
      </c>
      <c r="K41" s="8">
        <f>VLOOKUP($B41,ShipSpeeds!$A$7:$I$888,9,FALSE)</f>
        <v>2.5201999999999996</v>
      </c>
      <c r="L41" s="47">
        <f>VLOOKUP($B41,ShipSpeeds!$A$7:$I$888,2,FALSE)</f>
        <v>3.4014000000000006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38174</v>
      </c>
      <c r="C42" s="29">
        <f t="shared" si="1"/>
        <v>0</v>
      </c>
      <c r="D42" s="8">
        <f>VLOOKUP($B42,ShipSpeeds!$A$7:$I$888,2,FALSE)</f>
        <v>3.4014000000000006</v>
      </c>
      <c r="E42" s="8">
        <f>VLOOKUP($B42,ShipSpeeds!$A$7:$I$888,3,FALSE)</f>
        <v>4.1129999999999995</v>
      </c>
      <c r="F42" s="8">
        <f>VLOOKUP($B42,ShipSpeeds!$A$7:$I$888,4,FALSE)</f>
        <v>4.5449999999999999</v>
      </c>
      <c r="G42" s="8">
        <f>VLOOKUP($B42,ShipSpeeds!$A$7:$I$888,5,FALSE)</f>
        <v>4.3445</v>
      </c>
      <c r="H42" s="8">
        <f>VLOOKUP($B42,ShipSpeeds!$A$7:$I$888,6,FALSE)</f>
        <v>4.109</v>
      </c>
      <c r="I42" s="8">
        <f>VLOOKUP($B42,ShipSpeeds!$A$7:$I$888,7,FALSE)</f>
        <v>3.367</v>
      </c>
      <c r="J42" s="8">
        <f>VLOOKUP($B42,ShipSpeeds!$A$7:$I$888,8,FALSE)</f>
        <v>2.8357000000000001</v>
      </c>
      <c r="K42" s="8">
        <f>VLOOKUP($B42,ShipSpeeds!$A$7:$I$888,9,FALSE)</f>
        <v>2.5201999999999996</v>
      </c>
      <c r="L42" s="47">
        <f>VLOOKUP($B42,ShipSpeeds!$A$7:$I$888,2,FALSE)</f>
        <v>3.4014000000000006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 t="e">
        <f>Segment2!D69</f>
        <v>#N/A</v>
      </c>
      <c r="B43" s="24">
        <f>Segment2!F69</f>
        <v>38174</v>
      </c>
      <c r="C43" s="29" t="e">
        <f t="shared" si="1"/>
        <v>#N/A</v>
      </c>
      <c r="D43" s="8">
        <f>VLOOKUP($B43,ShipSpeeds!$A$7:$I$888,2,FALSE)</f>
        <v>3.4014000000000006</v>
      </c>
      <c r="E43" s="8">
        <f>VLOOKUP($B43,ShipSpeeds!$A$7:$I$888,3,FALSE)</f>
        <v>4.1129999999999995</v>
      </c>
      <c r="F43" s="8">
        <f>VLOOKUP($B43,ShipSpeeds!$A$7:$I$888,4,FALSE)</f>
        <v>4.5449999999999999</v>
      </c>
      <c r="G43" s="8">
        <f>VLOOKUP($B43,ShipSpeeds!$A$7:$I$888,5,FALSE)</f>
        <v>4.3445</v>
      </c>
      <c r="H43" s="8">
        <f>VLOOKUP($B43,ShipSpeeds!$A$7:$I$888,6,FALSE)</f>
        <v>4.109</v>
      </c>
      <c r="I43" s="8">
        <f>VLOOKUP($B43,ShipSpeeds!$A$7:$I$888,7,FALSE)</f>
        <v>3.367</v>
      </c>
      <c r="J43" s="8">
        <f>VLOOKUP($B43,ShipSpeeds!$A$7:$I$888,8,FALSE)</f>
        <v>2.8357000000000001</v>
      </c>
      <c r="K43" s="8">
        <f>VLOOKUP($B43,ShipSpeeds!$A$7:$I$888,9,FALSE)</f>
        <v>2.5201999999999996</v>
      </c>
      <c r="L43" s="47">
        <f>VLOOKUP($B43,ShipSpeeds!$A$7:$I$888,2,FALSE)</f>
        <v>3.4014000000000006</v>
      </c>
      <c r="M43" s="8" t="e">
        <f t="shared" si="9"/>
        <v>#N/A</v>
      </c>
      <c r="N43" s="8" t="e">
        <f>IF(AND($A43&gt;=E$2,$A43&lt;F$2),E43+($A43-E$2)*(F43-E43)/(F$2-E$2),0)</f>
        <v>#N/A</v>
      </c>
      <c r="O43" s="8" t="e">
        <f t="shared" si="10"/>
        <v>#N/A</v>
      </c>
      <c r="P43" s="8" t="e">
        <f t="shared" si="10"/>
        <v>#N/A</v>
      </c>
      <c r="Q43" s="8" t="e">
        <f t="shared" si="10"/>
        <v>#N/A</v>
      </c>
      <c r="R43" s="8" t="e">
        <f t="shared" si="10"/>
        <v>#N/A</v>
      </c>
      <c r="S43" s="8" t="e">
        <f t="shared" si="10"/>
        <v>#N/A</v>
      </c>
      <c r="T43" s="47" t="e">
        <f t="shared" si="8"/>
        <v>#N/A</v>
      </c>
    </row>
    <row r="44" spans="1:20" s="3" customFormat="1" x14ac:dyDescent="0.25">
      <c r="A44" s="13" t="e">
        <f>Segment2!D70</f>
        <v>#N/A</v>
      </c>
      <c r="B44" s="24">
        <f>Segment2!F70</f>
        <v>38174</v>
      </c>
      <c r="C44" s="29" t="e">
        <f t="shared" si="1"/>
        <v>#N/A</v>
      </c>
      <c r="D44" s="8">
        <f>VLOOKUP($B44,ShipSpeeds!$A$7:$I$888,2,FALSE)</f>
        <v>3.4014000000000006</v>
      </c>
      <c r="E44" s="8">
        <f>VLOOKUP($B44,ShipSpeeds!$A$7:$I$888,3,FALSE)</f>
        <v>4.1129999999999995</v>
      </c>
      <c r="F44" s="8">
        <f>VLOOKUP($B44,ShipSpeeds!$A$7:$I$888,4,FALSE)</f>
        <v>4.5449999999999999</v>
      </c>
      <c r="G44" s="8">
        <f>VLOOKUP($B44,ShipSpeeds!$A$7:$I$888,5,FALSE)</f>
        <v>4.3445</v>
      </c>
      <c r="H44" s="8">
        <f>VLOOKUP($B44,ShipSpeeds!$A$7:$I$888,6,FALSE)</f>
        <v>4.109</v>
      </c>
      <c r="I44" s="8">
        <f>VLOOKUP($B44,ShipSpeeds!$A$7:$I$888,7,FALSE)</f>
        <v>3.367</v>
      </c>
      <c r="J44" s="8">
        <f>VLOOKUP($B44,ShipSpeeds!$A$7:$I$888,8,FALSE)</f>
        <v>2.8357000000000001</v>
      </c>
      <c r="K44" s="8">
        <f>VLOOKUP($B44,ShipSpeeds!$A$7:$I$888,9,FALSE)</f>
        <v>2.5201999999999996</v>
      </c>
      <c r="L44" s="47">
        <f>VLOOKUP($B44,ShipSpeeds!$A$7:$I$888,2,FALSE)</f>
        <v>3.4014000000000006</v>
      </c>
      <c r="M44" s="8" t="e">
        <f t="shared" si="9"/>
        <v>#N/A</v>
      </c>
      <c r="N44" s="8" t="e">
        <f>IF(AND($A44&gt;=E$2,$A44&lt;F$2),E44+($A44-E$2)*(F44-E44)/(F$2-E$2),0)</f>
        <v>#N/A</v>
      </c>
      <c r="O44" s="8" t="e">
        <f t="shared" si="10"/>
        <v>#N/A</v>
      </c>
      <c r="P44" s="8" t="e">
        <f t="shared" si="10"/>
        <v>#N/A</v>
      </c>
      <c r="Q44" s="8" t="e">
        <f t="shared" si="10"/>
        <v>#N/A</v>
      </c>
      <c r="R44" s="8" t="e">
        <f t="shared" si="10"/>
        <v>#N/A</v>
      </c>
      <c r="S44" s="8" t="e">
        <f t="shared" si="10"/>
        <v>#N/A</v>
      </c>
      <c r="T44" s="47" t="e">
        <f t="shared" si="8"/>
        <v>#N/A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Segment3!D30</f>
        <v/>
      </c>
      <c r="B4" s="24">
        <f>Segment3!F30</f>
        <v>39154</v>
      </c>
      <c r="C4" s="29">
        <f>SUM(M4:T4)</f>
        <v>0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 t="str">
        <f>Segment3!D33</f>
        <v/>
      </c>
      <c r="B7" s="24">
        <f>Segment3!F33</f>
        <v>40144</v>
      </c>
      <c r="C7" s="29">
        <f t="shared" si="1"/>
        <v>0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40144</v>
      </c>
      <c r="C8" s="29">
        <f t="shared" si="1"/>
        <v>0</v>
      </c>
      <c r="D8" s="8">
        <f>VLOOKUP($B8,ShipSpeeds!$A$7:$I$888,2,FALSE)</f>
        <v>3.2657000000000003</v>
      </c>
      <c r="E8" s="8">
        <f>VLOOKUP($B8,ShipSpeeds!$A$7:$I$888,3,FALSE)</f>
        <v>3.8861999999999997</v>
      </c>
      <c r="F8" s="8">
        <f>VLOOKUP($B8,ShipSpeeds!$A$7:$I$888,4,FALSE)</f>
        <v>4.0643000000000002</v>
      </c>
      <c r="G8" s="8">
        <f>VLOOKUP($B8,ShipSpeeds!$A$7:$I$888,5,FALSE)</f>
        <v>3.9051999999999998</v>
      </c>
      <c r="H8" s="8">
        <f>VLOOKUP($B8,ShipSpeeds!$A$7:$I$888,6,FALSE)</f>
        <v>3.8777999999999997</v>
      </c>
      <c r="I8" s="8">
        <f>VLOOKUP($B8,ShipSpeeds!$A$7:$I$888,7,FALSE)</f>
        <v>3.3643000000000001</v>
      </c>
      <c r="J8" s="8">
        <f>VLOOKUP($B8,ShipSpeeds!$A$7:$I$888,8,FALSE)</f>
        <v>2.63</v>
      </c>
      <c r="K8" s="8">
        <f>VLOOKUP($B8,ShipSpeeds!$A$7:$I$888,9,FALSE)</f>
        <v>2.3609</v>
      </c>
      <c r="L8" s="47">
        <f>VLOOKUP($B8,ShipSpeeds!$A$7:$I$888,2,FALSE)</f>
        <v>3.2657000000000003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40144</v>
      </c>
      <c r="C9" s="29">
        <f t="shared" si="1"/>
        <v>0</v>
      </c>
      <c r="D9" s="8">
        <f>VLOOKUP($B9,ShipSpeeds!$A$7:$I$888,2,FALSE)</f>
        <v>3.2657000000000003</v>
      </c>
      <c r="E9" s="8">
        <f>VLOOKUP($B9,ShipSpeeds!$A$7:$I$888,3,FALSE)</f>
        <v>3.8861999999999997</v>
      </c>
      <c r="F9" s="8">
        <f>VLOOKUP($B9,ShipSpeeds!$A$7:$I$888,4,FALSE)</f>
        <v>4.0643000000000002</v>
      </c>
      <c r="G9" s="8">
        <f>VLOOKUP($B9,ShipSpeeds!$A$7:$I$888,5,FALSE)</f>
        <v>3.9051999999999998</v>
      </c>
      <c r="H9" s="8">
        <f>VLOOKUP($B9,ShipSpeeds!$A$7:$I$888,6,FALSE)</f>
        <v>3.8777999999999997</v>
      </c>
      <c r="I9" s="8">
        <f>VLOOKUP($B9,ShipSpeeds!$A$7:$I$888,7,FALSE)</f>
        <v>3.3643000000000001</v>
      </c>
      <c r="J9" s="8">
        <f>VLOOKUP($B9,ShipSpeeds!$A$7:$I$888,8,FALSE)</f>
        <v>2.63</v>
      </c>
      <c r="K9" s="8">
        <f>VLOOKUP($B9,ShipSpeeds!$A$7:$I$888,9,FALSE)</f>
        <v>2.3609</v>
      </c>
      <c r="L9" s="47">
        <f>VLOOKUP($B9,ShipSpeeds!$A$7:$I$888,2,FALSE)</f>
        <v>3.2657000000000003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40144</v>
      </c>
      <c r="C10" s="29">
        <f t="shared" si="1"/>
        <v>0</v>
      </c>
      <c r="D10" s="8">
        <f>VLOOKUP($B10,ShipSpeeds!$A$7:$I$888,2,FALSE)</f>
        <v>3.2657000000000003</v>
      </c>
      <c r="E10" s="8">
        <f>VLOOKUP($B10,ShipSpeeds!$A$7:$I$888,3,FALSE)</f>
        <v>3.8861999999999997</v>
      </c>
      <c r="F10" s="8">
        <f>VLOOKUP($B10,ShipSpeeds!$A$7:$I$888,4,FALSE)</f>
        <v>4.0643000000000002</v>
      </c>
      <c r="G10" s="8">
        <f>VLOOKUP($B10,ShipSpeeds!$A$7:$I$888,5,FALSE)</f>
        <v>3.9051999999999998</v>
      </c>
      <c r="H10" s="8">
        <f>VLOOKUP($B10,ShipSpeeds!$A$7:$I$888,6,FALSE)</f>
        <v>3.8777999999999997</v>
      </c>
      <c r="I10" s="8">
        <f>VLOOKUP($B10,ShipSpeeds!$A$7:$I$888,7,FALSE)</f>
        <v>3.3643000000000001</v>
      </c>
      <c r="J10" s="8">
        <f>VLOOKUP($B10,ShipSpeeds!$A$7:$I$888,8,FALSE)</f>
        <v>2.63</v>
      </c>
      <c r="K10" s="8">
        <f>VLOOKUP($B10,ShipSpeeds!$A$7:$I$888,9,FALSE)</f>
        <v>2.3609</v>
      </c>
      <c r="L10" s="47">
        <f>VLOOKUP($B10,ShipSpeeds!$A$7:$I$888,2,FALSE)</f>
        <v>3.2657000000000003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40144</v>
      </c>
      <c r="C11" s="29">
        <f t="shared" si="1"/>
        <v>0</v>
      </c>
      <c r="D11" s="8">
        <f>VLOOKUP($B11,ShipSpeeds!$A$7:$I$888,2,FALSE)</f>
        <v>3.2657000000000003</v>
      </c>
      <c r="E11" s="8">
        <f>VLOOKUP($B11,ShipSpeeds!$A$7:$I$888,3,FALSE)</f>
        <v>3.8861999999999997</v>
      </c>
      <c r="F11" s="8">
        <f>VLOOKUP($B11,ShipSpeeds!$A$7:$I$888,4,FALSE)</f>
        <v>4.0643000000000002</v>
      </c>
      <c r="G11" s="8">
        <f>VLOOKUP($B11,ShipSpeeds!$A$7:$I$888,5,FALSE)</f>
        <v>3.9051999999999998</v>
      </c>
      <c r="H11" s="8">
        <f>VLOOKUP($B11,ShipSpeeds!$A$7:$I$888,6,FALSE)</f>
        <v>3.8777999999999997</v>
      </c>
      <c r="I11" s="8">
        <f>VLOOKUP($B11,ShipSpeeds!$A$7:$I$888,7,FALSE)</f>
        <v>3.3643000000000001</v>
      </c>
      <c r="J11" s="8">
        <f>VLOOKUP($B11,ShipSpeeds!$A$7:$I$888,8,FALSE)</f>
        <v>2.63</v>
      </c>
      <c r="K11" s="8">
        <f>VLOOKUP($B11,ShipSpeeds!$A$7:$I$888,9,FALSE)</f>
        <v>2.3609</v>
      </c>
      <c r="L11" s="47">
        <f>VLOOKUP($B11,ShipSpeeds!$A$7:$I$888,2,FALSE)</f>
        <v>3.2657000000000003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40144</v>
      </c>
      <c r="C12" s="29">
        <f t="shared" si="1"/>
        <v>0</v>
      </c>
      <c r="D12" s="8">
        <f>VLOOKUP($B12,ShipSpeeds!$A$7:$I$888,2,FALSE)</f>
        <v>3.2657000000000003</v>
      </c>
      <c r="E12" s="8">
        <f>VLOOKUP($B12,ShipSpeeds!$A$7:$I$888,3,FALSE)</f>
        <v>3.8861999999999997</v>
      </c>
      <c r="F12" s="8">
        <f>VLOOKUP($B12,ShipSpeeds!$A$7:$I$888,4,FALSE)</f>
        <v>4.0643000000000002</v>
      </c>
      <c r="G12" s="8">
        <f>VLOOKUP($B12,ShipSpeeds!$A$7:$I$888,5,FALSE)</f>
        <v>3.9051999999999998</v>
      </c>
      <c r="H12" s="8">
        <f>VLOOKUP($B12,ShipSpeeds!$A$7:$I$888,6,FALSE)</f>
        <v>3.8777999999999997</v>
      </c>
      <c r="I12" s="8">
        <f>VLOOKUP($B12,ShipSpeeds!$A$7:$I$888,7,FALSE)</f>
        <v>3.3643000000000001</v>
      </c>
      <c r="J12" s="8">
        <f>VLOOKUP($B12,ShipSpeeds!$A$7:$I$888,8,FALSE)</f>
        <v>2.63</v>
      </c>
      <c r="K12" s="8">
        <f>VLOOKUP($B12,ShipSpeeds!$A$7:$I$888,9,FALSE)</f>
        <v>2.3609</v>
      </c>
      <c r="L12" s="47">
        <f>VLOOKUP($B12,ShipSpeeds!$A$7:$I$888,2,FALSE)</f>
        <v>3.2657000000000003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40144</v>
      </c>
      <c r="C13" s="29">
        <f t="shared" si="1"/>
        <v>0</v>
      </c>
      <c r="D13" s="8">
        <f>VLOOKUP($B13,ShipSpeeds!$A$7:$I$888,2,FALSE)</f>
        <v>3.2657000000000003</v>
      </c>
      <c r="E13" s="8">
        <f>VLOOKUP($B13,ShipSpeeds!$A$7:$I$888,3,FALSE)</f>
        <v>3.8861999999999997</v>
      </c>
      <c r="F13" s="8">
        <f>VLOOKUP($B13,ShipSpeeds!$A$7:$I$888,4,FALSE)</f>
        <v>4.0643000000000002</v>
      </c>
      <c r="G13" s="8">
        <f>VLOOKUP($B13,ShipSpeeds!$A$7:$I$888,5,FALSE)</f>
        <v>3.9051999999999998</v>
      </c>
      <c r="H13" s="8">
        <f>VLOOKUP($B13,ShipSpeeds!$A$7:$I$888,6,FALSE)</f>
        <v>3.8777999999999997</v>
      </c>
      <c r="I13" s="8">
        <f>VLOOKUP($B13,ShipSpeeds!$A$7:$I$888,7,FALSE)</f>
        <v>3.3643000000000001</v>
      </c>
      <c r="J13" s="8">
        <f>VLOOKUP($B13,ShipSpeeds!$A$7:$I$888,8,FALSE)</f>
        <v>2.63</v>
      </c>
      <c r="K13" s="8">
        <f>VLOOKUP($B13,ShipSpeeds!$A$7:$I$888,9,FALSE)</f>
        <v>2.3609</v>
      </c>
      <c r="L13" s="47">
        <f>VLOOKUP($B13,ShipSpeeds!$A$7:$I$888,2,FALSE)</f>
        <v>3.2657000000000003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40144</v>
      </c>
      <c r="C14" s="29">
        <f t="shared" si="1"/>
        <v>0</v>
      </c>
      <c r="D14" s="8">
        <f>VLOOKUP($B14,ShipSpeeds!$A$7:$I$888,2,FALSE)</f>
        <v>3.2657000000000003</v>
      </c>
      <c r="E14" s="8">
        <f>VLOOKUP($B14,ShipSpeeds!$A$7:$I$888,3,FALSE)</f>
        <v>3.8861999999999997</v>
      </c>
      <c r="F14" s="8">
        <f>VLOOKUP($B14,ShipSpeeds!$A$7:$I$888,4,FALSE)</f>
        <v>4.0643000000000002</v>
      </c>
      <c r="G14" s="8">
        <f>VLOOKUP($B14,ShipSpeeds!$A$7:$I$888,5,FALSE)</f>
        <v>3.9051999999999998</v>
      </c>
      <c r="H14" s="8">
        <f>VLOOKUP($B14,ShipSpeeds!$A$7:$I$888,6,FALSE)</f>
        <v>3.8777999999999997</v>
      </c>
      <c r="I14" s="8">
        <f>VLOOKUP($B14,ShipSpeeds!$A$7:$I$888,7,FALSE)</f>
        <v>3.3643000000000001</v>
      </c>
      <c r="J14" s="8">
        <f>VLOOKUP($B14,ShipSpeeds!$A$7:$I$888,8,FALSE)</f>
        <v>2.63</v>
      </c>
      <c r="K14" s="8">
        <f>VLOOKUP($B14,ShipSpeeds!$A$7:$I$888,9,FALSE)</f>
        <v>2.3609</v>
      </c>
      <c r="L14" s="47">
        <f>VLOOKUP($B14,ShipSpeeds!$A$7:$I$888,2,FALSE)</f>
        <v>3.2657000000000003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40144</v>
      </c>
      <c r="C15" s="29">
        <f t="shared" si="1"/>
        <v>0</v>
      </c>
      <c r="D15" s="8">
        <f>VLOOKUP($B15,ShipSpeeds!$A$7:$I$888,2,FALSE)</f>
        <v>3.2657000000000003</v>
      </c>
      <c r="E15" s="8">
        <f>VLOOKUP($B15,ShipSpeeds!$A$7:$I$888,3,FALSE)</f>
        <v>3.8861999999999997</v>
      </c>
      <c r="F15" s="8">
        <f>VLOOKUP($B15,ShipSpeeds!$A$7:$I$888,4,FALSE)</f>
        <v>4.0643000000000002</v>
      </c>
      <c r="G15" s="8">
        <f>VLOOKUP($B15,ShipSpeeds!$A$7:$I$888,5,FALSE)</f>
        <v>3.9051999999999998</v>
      </c>
      <c r="H15" s="8">
        <f>VLOOKUP($B15,ShipSpeeds!$A$7:$I$888,6,FALSE)</f>
        <v>3.8777999999999997</v>
      </c>
      <c r="I15" s="8">
        <f>VLOOKUP($B15,ShipSpeeds!$A$7:$I$888,7,FALSE)</f>
        <v>3.3643000000000001</v>
      </c>
      <c r="J15" s="8">
        <f>VLOOKUP($B15,ShipSpeeds!$A$7:$I$888,8,FALSE)</f>
        <v>2.63</v>
      </c>
      <c r="K15" s="8">
        <f>VLOOKUP($B15,ShipSpeeds!$A$7:$I$888,9,FALSE)</f>
        <v>2.3609</v>
      </c>
      <c r="L15" s="47">
        <f>VLOOKUP($B15,ShipSpeeds!$A$7:$I$888,2,FALSE)</f>
        <v>3.2657000000000003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40144</v>
      </c>
      <c r="C16" s="29">
        <f t="shared" si="1"/>
        <v>0</v>
      </c>
      <c r="D16" s="8">
        <f>VLOOKUP($B16,ShipSpeeds!$A$7:$I$888,2,FALSE)</f>
        <v>3.2657000000000003</v>
      </c>
      <c r="E16" s="8">
        <f>VLOOKUP($B16,ShipSpeeds!$A$7:$I$888,3,FALSE)</f>
        <v>3.8861999999999997</v>
      </c>
      <c r="F16" s="8">
        <f>VLOOKUP($B16,ShipSpeeds!$A$7:$I$888,4,FALSE)</f>
        <v>4.0643000000000002</v>
      </c>
      <c r="G16" s="8">
        <f>VLOOKUP($B16,ShipSpeeds!$A$7:$I$888,5,FALSE)</f>
        <v>3.9051999999999998</v>
      </c>
      <c r="H16" s="8">
        <f>VLOOKUP($B16,ShipSpeeds!$A$7:$I$888,6,FALSE)</f>
        <v>3.8777999999999997</v>
      </c>
      <c r="I16" s="8">
        <f>VLOOKUP($B16,ShipSpeeds!$A$7:$I$888,7,FALSE)</f>
        <v>3.3643000000000001</v>
      </c>
      <c r="J16" s="8">
        <f>VLOOKUP($B16,ShipSpeeds!$A$7:$I$888,8,FALSE)</f>
        <v>2.63</v>
      </c>
      <c r="K16" s="8">
        <f>VLOOKUP($B16,ShipSpeeds!$A$7:$I$888,9,FALSE)</f>
        <v>2.3609</v>
      </c>
      <c r="L16" s="47">
        <f>VLOOKUP($B16,ShipSpeeds!$A$7:$I$888,2,FALSE)</f>
        <v>3.2657000000000003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40144</v>
      </c>
      <c r="C17" s="29">
        <f t="shared" si="1"/>
        <v>0</v>
      </c>
      <c r="D17" s="8">
        <f>VLOOKUP($B17,ShipSpeeds!$A$7:$I$888,2,FALSE)</f>
        <v>3.2657000000000003</v>
      </c>
      <c r="E17" s="8">
        <f>VLOOKUP($B17,ShipSpeeds!$A$7:$I$888,3,FALSE)</f>
        <v>3.8861999999999997</v>
      </c>
      <c r="F17" s="8">
        <f>VLOOKUP($B17,ShipSpeeds!$A$7:$I$888,4,FALSE)</f>
        <v>4.0643000000000002</v>
      </c>
      <c r="G17" s="8">
        <f>VLOOKUP($B17,ShipSpeeds!$A$7:$I$888,5,FALSE)</f>
        <v>3.9051999999999998</v>
      </c>
      <c r="H17" s="8">
        <f>VLOOKUP($B17,ShipSpeeds!$A$7:$I$888,6,FALSE)</f>
        <v>3.8777999999999997</v>
      </c>
      <c r="I17" s="8">
        <f>VLOOKUP($B17,ShipSpeeds!$A$7:$I$888,7,FALSE)</f>
        <v>3.3643000000000001</v>
      </c>
      <c r="J17" s="8">
        <f>VLOOKUP($B17,ShipSpeeds!$A$7:$I$888,8,FALSE)</f>
        <v>2.63</v>
      </c>
      <c r="K17" s="8">
        <f>VLOOKUP($B17,ShipSpeeds!$A$7:$I$888,9,FALSE)</f>
        <v>2.3609</v>
      </c>
      <c r="L17" s="47">
        <f>VLOOKUP($B17,ShipSpeeds!$A$7:$I$888,2,FALSE)</f>
        <v>3.2657000000000003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40144</v>
      </c>
      <c r="C18" s="29">
        <f t="shared" si="1"/>
        <v>0</v>
      </c>
      <c r="D18" s="8">
        <f>VLOOKUP($B18,ShipSpeeds!$A$7:$I$888,2,FALSE)</f>
        <v>3.2657000000000003</v>
      </c>
      <c r="E18" s="8">
        <f>VLOOKUP($B18,ShipSpeeds!$A$7:$I$888,3,FALSE)</f>
        <v>3.8861999999999997</v>
      </c>
      <c r="F18" s="8">
        <f>VLOOKUP($B18,ShipSpeeds!$A$7:$I$888,4,FALSE)</f>
        <v>4.0643000000000002</v>
      </c>
      <c r="G18" s="8">
        <f>VLOOKUP($B18,ShipSpeeds!$A$7:$I$888,5,FALSE)</f>
        <v>3.9051999999999998</v>
      </c>
      <c r="H18" s="8">
        <f>VLOOKUP($B18,ShipSpeeds!$A$7:$I$888,6,FALSE)</f>
        <v>3.8777999999999997</v>
      </c>
      <c r="I18" s="8">
        <f>VLOOKUP($B18,ShipSpeeds!$A$7:$I$888,7,FALSE)</f>
        <v>3.3643000000000001</v>
      </c>
      <c r="J18" s="8">
        <f>VLOOKUP($B18,ShipSpeeds!$A$7:$I$888,8,FALSE)</f>
        <v>2.63</v>
      </c>
      <c r="K18" s="8">
        <f>VLOOKUP($B18,ShipSpeeds!$A$7:$I$888,9,FALSE)</f>
        <v>2.3609</v>
      </c>
      <c r="L18" s="47">
        <f>VLOOKUP($B18,ShipSpeeds!$A$7:$I$888,2,FALSE)</f>
        <v>3.2657000000000003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40144</v>
      </c>
      <c r="C19" s="29">
        <f t="shared" si="1"/>
        <v>0</v>
      </c>
      <c r="D19" s="8">
        <f>VLOOKUP($B19,ShipSpeeds!$A$7:$I$888,2,FALSE)</f>
        <v>3.2657000000000003</v>
      </c>
      <c r="E19" s="8">
        <f>VLOOKUP($B19,ShipSpeeds!$A$7:$I$888,3,FALSE)</f>
        <v>3.8861999999999997</v>
      </c>
      <c r="F19" s="8">
        <f>VLOOKUP($B19,ShipSpeeds!$A$7:$I$888,4,FALSE)</f>
        <v>4.0643000000000002</v>
      </c>
      <c r="G19" s="8">
        <f>VLOOKUP($B19,ShipSpeeds!$A$7:$I$888,5,FALSE)</f>
        <v>3.9051999999999998</v>
      </c>
      <c r="H19" s="8">
        <f>VLOOKUP($B19,ShipSpeeds!$A$7:$I$888,6,FALSE)</f>
        <v>3.8777999999999997</v>
      </c>
      <c r="I19" s="8">
        <f>VLOOKUP($B19,ShipSpeeds!$A$7:$I$888,7,FALSE)</f>
        <v>3.3643000000000001</v>
      </c>
      <c r="J19" s="8">
        <f>VLOOKUP($B19,ShipSpeeds!$A$7:$I$888,8,FALSE)</f>
        <v>2.63</v>
      </c>
      <c r="K19" s="8">
        <f>VLOOKUP($B19,ShipSpeeds!$A$7:$I$888,9,FALSE)</f>
        <v>2.3609</v>
      </c>
      <c r="L19" s="47">
        <f>VLOOKUP($B19,ShipSpeeds!$A$7:$I$888,2,FALSE)</f>
        <v>3.2657000000000003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40144</v>
      </c>
      <c r="C20" s="29">
        <f t="shared" si="1"/>
        <v>0</v>
      </c>
      <c r="D20" s="8">
        <f>VLOOKUP($B20,ShipSpeeds!$A$7:$I$888,2,FALSE)</f>
        <v>3.2657000000000003</v>
      </c>
      <c r="E20" s="8">
        <f>VLOOKUP($B20,ShipSpeeds!$A$7:$I$888,3,FALSE)</f>
        <v>3.8861999999999997</v>
      </c>
      <c r="F20" s="8">
        <f>VLOOKUP($B20,ShipSpeeds!$A$7:$I$888,4,FALSE)</f>
        <v>4.0643000000000002</v>
      </c>
      <c r="G20" s="8">
        <f>VLOOKUP($B20,ShipSpeeds!$A$7:$I$888,5,FALSE)</f>
        <v>3.9051999999999998</v>
      </c>
      <c r="H20" s="8">
        <f>VLOOKUP($B20,ShipSpeeds!$A$7:$I$888,6,FALSE)</f>
        <v>3.8777999999999997</v>
      </c>
      <c r="I20" s="8">
        <f>VLOOKUP($B20,ShipSpeeds!$A$7:$I$888,7,FALSE)</f>
        <v>3.3643000000000001</v>
      </c>
      <c r="J20" s="8">
        <f>VLOOKUP($B20,ShipSpeeds!$A$7:$I$888,8,FALSE)</f>
        <v>2.63</v>
      </c>
      <c r="K20" s="8">
        <f>VLOOKUP($B20,ShipSpeeds!$A$7:$I$888,9,FALSE)</f>
        <v>2.3609</v>
      </c>
      <c r="L20" s="47">
        <f>VLOOKUP($B20,ShipSpeeds!$A$7:$I$888,2,FALSE)</f>
        <v>3.2657000000000003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40144</v>
      </c>
      <c r="C21" s="29">
        <f t="shared" si="1"/>
        <v>0</v>
      </c>
      <c r="D21" s="8">
        <f>VLOOKUP($B21,ShipSpeeds!$A$7:$I$888,2,FALSE)</f>
        <v>3.2657000000000003</v>
      </c>
      <c r="E21" s="8">
        <f>VLOOKUP($B21,ShipSpeeds!$A$7:$I$888,3,FALSE)</f>
        <v>3.8861999999999997</v>
      </c>
      <c r="F21" s="8">
        <f>VLOOKUP($B21,ShipSpeeds!$A$7:$I$888,4,FALSE)</f>
        <v>4.0643000000000002</v>
      </c>
      <c r="G21" s="8">
        <f>VLOOKUP($B21,ShipSpeeds!$A$7:$I$888,5,FALSE)</f>
        <v>3.9051999999999998</v>
      </c>
      <c r="H21" s="8">
        <f>VLOOKUP($B21,ShipSpeeds!$A$7:$I$888,6,FALSE)</f>
        <v>3.8777999999999997</v>
      </c>
      <c r="I21" s="8">
        <f>VLOOKUP($B21,ShipSpeeds!$A$7:$I$888,7,FALSE)</f>
        <v>3.3643000000000001</v>
      </c>
      <c r="J21" s="8">
        <f>VLOOKUP($B21,ShipSpeeds!$A$7:$I$888,8,FALSE)</f>
        <v>2.63</v>
      </c>
      <c r="K21" s="8">
        <f>VLOOKUP($B21,ShipSpeeds!$A$7:$I$888,9,FALSE)</f>
        <v>2.3609</v>
      </c>
      <c r="L21" s="47">
        <f>VLOOKUP($B21,ShipSpeeds!$A$7:$I$888,2,FALSE)</f>
        <v>3.2657000000000003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40144</v>
      </c>
      <c r="C22" s="29">
        <f t="shared" si="1"/>
        <v>0</v>
      </c>
      <c r="D22" s="8">
        <f>VLOOKUP($B22,ShipSpeeds!$A$7:$I$888,2,FALSE)</f>
        <v>3.2657000000000003</v>
      </c>
      <c r="E22" s="8">
        <f>VLOOKUP($B22,ShipSpeeds!$A$7:$I$888,3,FALSE)</f>
        <v>3.8861999999999997</v>
      </c>
      <c r="F22" s="8">
        <f>VLOOKUP($B22,ShipSpeeds!$A$7:$I$888,4,FALSE)</f>
        <v>4.0643000000000002</v>
      </c>
      <c r="G22" s="8">
        <f>VLOOKUP($B22,ShipSpeeds!$A$7:$I$888,5,FALSE)</f>
        <v>3.9051999999999998</v>
      </c>
      <c r="H22" s="8">
        <f>VLOOKUP($B22,ShipSpeeds!$A$7:$I$888,6,FALSE)</f>
        <v>3.8777999999999997</v>
      </c>
      <c r="I22" s="8">
        <f>VLOOKUP($B22,ShipSpeeds!$A$7:$I$888,7,FALSE)</f>
        <v>3.3643000000000001</v>
      </c>
      <c r="J22" s="8">
        <f>VLOOKUP($B22,ShipSpeeds!$A$7:$I$888,8,FALSE)</f>
        <v>2.63</v>
      </c>
      <c r="K22" s="8">
        <f>VLOOKUP($B22,ShipSpeeds!$A$7:$I$888,9,FALSE)</f>
        <v>2.3609</v>
      </c>
      <c r="L22" s="47">
        <f>VLOOKUP($B22,ShipSpeeds!$A$7:$I$888,2,FALSE)</f>
        <v>3.2657000000000003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40144</v>
      </c>
      <c r="C23" s="29">
        <f t="shared" si="1"/>
        <v>0</v>
      </c>
      <c r="D23" s="8">
        <f>VLOOKUP($B23,ShipSpeeds!$A$7:$I$888,2,FALSE)</f>
        <v>3.2657000000000003</v>
      </c>
      <c r="E23" s="8">
        <f>VLOOKUP($B23,ShipSpeeds!$A$7:$I$888,3,FALSE)</f>
        <v>3.8861999999999997</v>
      </c>
      <c r="F23" s="8">
        <f>VLOOKUP($B23,ShipSpeeds!$A$7:$I$888,4,FALSE)</f>
        <v>4.0643000000000002</v>
      </c>
      <c r="G23" s="8">
        <f>VLOOKUP($B23,ShipSpeeds!$A$7:$I$888,5,FALSE)</f>
        <v>3.9051999999999998</v>
      </c>
      <c r="H23" s="8">
        <f>VLOOKUP($B23,ShipSpeeds!$A$7:$I$888,6,FALSE)</f>
        <v>3.8777999999999997</v>
      </c>
      <c r="I23" s="8">
        <f>VLOOKUP($B23,ShipSpeeds!$A$7:$I$888,7,FALSE)</f>
        <v>3.3643000000000001</v>
      </c>
      <c r="J23" s="8">
        <f>VLOOKUP($B23,ShipSpeeds!$A$7:$I$888,8,FALSE)</f>
        <v>2.63</v>
      </c>
      <c r="K23" s="8">
        <f>VLOOKUP($B23,ShipSpeeds!$A$7:$I$888,9,FALSE)</f>
        <v>2.3609</v>
      </c>
      <c r="L23" s="47">
        <f>VLOOKUP($B23,ShipSpeeds!$A$7:$I$888,2,FALSE)</f>
        <v>3.2657000000000003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40144</v>
      </c>
      <c r="C24" s="29">
        <f t="shared" si="1"/>
        <v>0</v>
      </c>
      <c r="D24" s="8">
        <f>VLOOKUP($B24,ShipSpeeds!$A$7:$I$888,2,FALSE)</f>
        <v>3.2657000000000003</v>
      </c>
      <c r="E24" s="8">
        <f>VLOOKUP($B24,ShipSpeeds!$A$7:$I$888,3,FALSE)</f>
        <v>3.8861999999999997</v>
      </c>
      <c r="F24" s="8">
        <f>VLOOKUP($B24,ShipSpeeds!$A$7:$I$888,4,FALSE)</f>
        <v>4.0643000000000002</v>
      </c>
      <c r="G24" s="8">
        <f>VLOOKUP($B24,ShipSpeeds!$A$7:$I$888,5,FALSE)</f>
        <v>3.9051999999999998</v>
      </c>
      <c r="H24" s="8">
        <f>VLOOKUP($B24,ShipSpeeds!$A$7:$I$888,6,FALSE)</f>
        <v>3.8777999999999997</v>
      </c>
      <c r="I24" s="8">
        <f>VLOOKUP($B24,ShipSpeeds!$A$7:$I$888,7,FALSE)</f>
        <v>3.3643000000000001</v>
      </c>
      <c r="J24" s="8">
        <f>VLOOKUP($B24,ShipSpeeds!$A$7:$I$888,8,FALSE)</f>
        <v>2.63</v>
      </c>
      <c r="K24" s="8">
        <f>VLOOKUP($B24,ShipSpeeds!$A$7:$I$888,9,FALSE)</f>
        <v>2.3609</v>
      </c>
      <c r="L24" s="47">
        <f>VLOOKUP($B24,ShipSpeeds!$A$7:$I$888,2,FALSE)</f>
        <v>3.2657000000000003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40144</v>
      </c>
      <c r="C25" s="29">
        <f t="shared" si="1"/>
        <v>0</v>
      </c>
      <c r="D25" s="8">
        <f>VLOOKUP($B25,ShipSpeeds!$A$7:$I$888,2,FALSE)</f>
        <v>3.2657000000000003</v>
      </c>
      <c r="E25" s="8">
        <f>VLOOKUP($B25,ShipSpeeds!$A$7:$I$888,3,FALSE)</f>
        <v>3.8861999999999997</v>
      </c>
      <c r="F25" s="8">
        <f>VLOOKUP($B25,ShipSpeeds!$A$7:$I$888,4,FALSE)</f>
        <v>4.0643000000000002</v>
      </c>
      <c r="G25" s="8">
        <f>VLOOKUP($B25,ShipSpeeds!$A$7:$I$888,5,FALSE)</f>
        <v>3.9051999999999998</v>
      </c>
      <c r="H25" s="8">
        <f>VLOOKUP($B25,ShipSpeeds!$A$7:$I$888,6,FALSE)</f>
        <v>3.8777999999999997</v>
      </c>
      <c r="I25" s="8">
        <f>VLOOKUP($B25,ShipSpeeds!$A$7:$I$888,7,FALSE)</f>
        <v>3.3643000000000001</v>
      </c>
      <c r="J25" s="8">
        <f>VLOOKUP($B25,ShipSpeeds!$A$7:$I$888,8,FALSE)</f>
        <v>2.63</v>
      </c>
      <c r="K25" s="8">
        <f>VLOOKUP($B25,ShipSpeeds!$A$7:$I$888,9,FALSE)</f>
        <v>2.3609</v>
      </c>
      <c r="L25" s="47">
        <f>VLOOKUP($B25,ShipSpeeds!$A$7:$I$888,2,FALSE)</f>
        <v>3.2657000000000003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40144</v>
      </c>
      <c r="C26" s="29">
        <f t="shared" si="1"/>
        <v>0</v>
      </c>
      <c r="D26" s="8">
        <f>VLOOKUP($B26,ShipSpeeds!$A$7:$I$888,2,FALSE)</f>
        <v>3.2657000000000003</v>
      </c>
      <c r="E26" s="8">
        <f>VLOOKUP($B26,ShipSpeeds!$A$7:$I$888,3,FALSE)</f>
        <v>3.8861999999999997</v>
      </c>
      <c r="F26" s="8">
        <f>VLOOKUP($B26,ShipSpeeds!$A$7:$I$888,4,FALSE)</f>
        <v>4.0643000000000002</v>
      </c>
      <c r="G26" s="8">
        <f>VLOOKUP($B26,ShipSpeeds!$A$7:$I$888,5,FALSE)</f>
        <v>3.9051999999999998</v>
      </c>
      <c r="H26" s="8">
        <f>VLOOKUP($B26,ShipSpeeds!$A$7:$I$888,6,FALSE)</f>
        <v>3.8777999999999997</v>
      </c>
      <c r="I26" s="8">
        <f>VLOOKUP($B26,ShipSpeeds!$A$7:$I$888,7,FALSE)</f>
        <v>3.3643000000000001</v>
      </c>
      <c r="J26" s="8">
        <f>VLOOKUP($B26,ShipSpeeds!$A$7:$I$888,8,FALSE)</f>
        <v>2.63</v>
      </c>
      <c r="K26" s="8">
        <f>VLOOKUP($B26,ShipSpeeds!$A$7:$I$888,9,FALSE)</f>
        <v>2.3609</v>
      </c>
      <c r="L26" s="47">
        <f>VLOOKUP($B26,ShipSpeeds!$A$7:$I$888,2,FALSE)</f>
        <v>3.2657000000000003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40144</v>
      </c>
      <c r="C27" s="29">
        <f t="shared" si="1"/>
        <v>0</v>
      </c>
      <c r="D27" s="8">
        <f>VLOOKUP($B27,ShipSpeeds!$A$7:$I$888,2,FALSE)</f>
        <v>3.2657000000000003</v>
      </c>
      <c r="E27" s="8">
        <f>VLOOKUP($B27,ShipSpeeds!$A$7:$I$888,3,FALSE)</f>
        <v>3.8861999999999997</v>
      </c>
      <c r="F27" s="8">
        <f>VLOOKUP($B27,ShipSpeeds!$A$7:$I$888,4,FALSE)</f>
        <v>4.0643000000000002</v>
      </c>
      <c r="G27" s="8">
        <f>VLOOKUP($B27,ShipSpeeds!$A$7:$I$888,5,FALSE)</f>
        <v>3.9051999999999998</v>
      </c>
      <c r="H27" s="8">
        <f>VLOOKUP($B27,ShipSpeeds!$A$7:$I$888,6,FALSE)</f>
        <v>3.8777999999999997</v>
      </c>
      <c r="I27" s="8">
        <f>VLOOKUP($B27,ShipSpeeds!$A$7:$I$888,7,FALSE)</f>
        <v>3.3643000000000001</v>
      </c>
      <c r="J27" s="8">
        <f>VLOOKUP($B27,ShipSpeeds!$A$7:$I$888,8,FALSE)</f>
        <v>2.63</v>
      </c>
      <c r="K27" s="8">
        <f>VLOOKUP($B27,ShipSpeeds!$A$7:$I$888,9,FALSE)</f>
        <v>2.3609</v>
      </c>
      <c r="L27" s="47">
        <f>VLOOKUP($B27,ShipSpeeds!$A$7:$I$888,2,FALSE)</f>
        <v>3.2657000000000003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40144</v>
      </c>
      <c r="C28" s="29">
        <f t="shared" si="1"/>
        <v>0</v>
      </c>
      <c r="D28" s="8">
        <f>VLOOKUP($B28,ShipSpeeds!$A$7:$I$888,2,FALSE)</f>
        <v>3.2657000000000003</v>
      </c>
      <c r="E28" s="8">
        <f>VLOOKUP($B28,ShipSpeeds!$A$7:$I$888,3,FALSE)</f>
        <v>3.8861999999999997</v>
      </c>
      <c r="F28" s="8">
        <f>VLOOKUP($B28,ShipSpeeds!$A$7:$I$888,4,FALSE)</f>
        <v>4.0643000000000002</v>
      </c>
      <c r="G28" s="8">
        <f>VLOOKUP($B28,ShipSpeeds!$A$7:$I$888,5,FALSE)</f>
        <v>3.9051999999999998</v>
      </c>
      <c r="H28" s="8">
        <f>VLOOKUP($B28,ShipSpeeds!$A$7:$I$888,6,FALSE)</f>
        <v>3.8777999999999997</v>
      </c>
      <c r="I28" s="8">
        <f>VLOOKUP($B28,ShipSpeeds!$A$7:$I$888,7,FALSE)</f>
        <v>3.3643000000000001</v>
      </c>
      <c r="J28" s="8">
        <f>VLOOKUP($B28,ShipSpeeds!$A$7:$I$888,8,FALSE)</f>
        <v>2.63</v>
      </c>
      <c r="K28" s="8">
        <f>VLOOKUP($B28,ShipSpeeds!$A$7:$I$888,9,FALSE)</f>
        <v>2.3609</v>
      </c>
      <c r="L28" s="47">
        <f>VLOOKUP($B28,ShipSpeeds!$A$7:$I$888,2,FALSE)</f>
        <v>3.2657000000000003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40144</v>
      </c>
      <c r="C29" s="29">
        <f t="shared" si="1"/>
        <v>0</v>
      </c>
      <c r="D29" s="8">
        <f>VLOOKUP($B29,ShipSpeeds!$A$7:$I$888,2,FALSE)</f>
        <v>3.2657000000000003</v>
      </c>
      <c r="E29" s="8">
        <f>VLOOKUP($B29,ShipSpeeds!$A$7:$I$888,3,FALSE)</f>
        <v>3.8861999999999997</v>
      </c>
      <c r="F29" s="8">
        <f>VLOOKUP($B29,ShipSpeeds!$A$7:$I$888,4,FALSE)</f>
        <v>4.0643000000000002</v>
      </c>
      <c r="G29" s="8">
        <f>VLOOKUP($B29,ShipSpeeds!$A$7:$I$888,5,FALSE)</f>
        <v>3.9051999999999998</v>
      </c>
      <c r="H29" s="8">
        <f>VLOOKUP($B29,ShipSpeeds!$A$7:$I$888,6,FALSE)</f>
        <v>3.8777999999999997</v>
      </c>
      <c r="I29" s="8">
        <f>VLOOKUP($B29,ShipSpeeds!$A$7:$I$888,7,FALSE)</f>
        <v>3.3643000000000001</v>
      </c>
      <c r="J29" s="8">
        <f>VLOOKUP($B29,ShipSpeeds!$A$7:$I$888,8,FALSE)</f>
        <v>2.63</v>
      </c>
      <c r="K29" s="8">
        <f>VLOOKUP($B29,ShipSpeeds!$A$7:$I$888,9,FALSE)</f>
        <v>2.3609</v>
      </c>
      <c r="L29" s="47">
        <f>VLOOKUP($B29,ShipSpeeds!$A$7:$I$888,2,FALSE)</f>
        <v>3.2657000000000003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40144</v>
      </c>
      <c r="C30" s="29">
        <f t="shared" si="1"/>
        <v>0</v>
      </c>
      <c r="D30" s="8">
        <f>VLOOKUP($B30,ShipSpeeds!$A$7:$I$888,2,FALSE)</f>
        <v>3.2657000000000003</v>
      </c>
      <c r="E30" s="8">
        <f>VLOOKUP($B30,ShipSpeeds!$A$7:$I$888,3,FALSE)</f>
        <v>3.8861999999999997</v>
      </c>
      <c r="F30" s="8">
        <f>VLOOKUP($B30,ShipSpeeds!$A$7:$I$888,4,FALSE)</f>
        <v>4.0643000000000002</v>
      </c>
      <c r="G30" s="8">
        <f>VLOOKUP($B30,ShipSpeeds!$A$7:$I$888,5,FALSE)</f>
        <v>3.9051999999999998</v>
      </c>
      <c r="H30" s="8">
        <f>VLOOKUP($B30,ShipSpeeds!$A$7:$I$888,6,FALSE)</f>
        <v>3.8777999999999997</v>
      </c>
      <c r="I30" s="8">
        <f>VLOOKUP($B30,ShipSpeeds!$A$7:$I$888,7,FALSE)</f>
        <v>3.3643000000000001</v>
      </c>
      <c r="J30" s="8">
        <f>VLOOKUP($B30,ShipSpeeds!$A$7:$I$888,8,FALSE)</f>
        <v>2.63</v>
      </c>
      <c r="K30" s="8">
        <f>VLOOKUP($B30,ShipSpeeds!$A$7:$I$888,9,FALSE)</f>
        <v>2.3609</v>
      </c>
      <c r="L30" s="47">
        <f>VLOOKUP($B30,ShipSpeeds!$A$7:$I$888,2,FALSE)</f>
        <v>3.2657000000000003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40144</v>
      </c>
      <c r="C31" s="29">
        <f t="shared" si="1"/>
        <v>0</v>
      </c>
      <c r="D31" s="8">
        <f>VLOOKUP($B31,ShipSpeeds!$A$7:$I$888,2,FALSE)</f>
        <v>3.2657000000000003</v>
      </c>
      <c r="E31" s="8">
        <f>VLOOKUP($B31,ShipSpeeds!$A$7:$I$888,3,FALSE)</f>
        <v>3.8861999999999997</v>
      </c>
      <c r="F31" s="8">
        <f>VLOOKUP($B31,ShipSpeeds!$A$7:$I$888,4,FALSE)</f>
        <v>4.0643000000000002</v>
      </c>
      <c r="G31" s="8">
        <f>VLOOKUP($B31,ShipSpeeds!$A$7:$I$888,5,FALSE)</f>
        <v>3.9051999999999998</v>
      </c>
      <c r="H31" s="8">
        <f>VLOOKUP($B31,ShipSpeeds!$A$7:$I$888,6,FALSE)</f>
        <v>3.8777999999999997</v>
      </c>
      <c r="I31" s="8">
        <f>VLOOKUP($B31,ShipSpeeds!$A$7:$I$888,7,FALSE)</f>
        <v>3.3643000000000001</v>
      </c>
      <c r="J31" s="8">
        <f>VLOOKUP($B31,ShipSpeeds!$A$7:$I$888,8,FALSE)</f>
        <v>2.63</v>
      </c>
      <c r="K31" s="8">
        <f>VLOOKUP($B31,ShipSpeeds!$A$7:$I$888,9,FALSE)</f>
        <v>2.3609</v>
      </c>
      <c r="L31" s="47">
        <f>VLOOKUP($B31,ShipSpeeds!$A$7:$I$888,2,FALSE)</f>
        <v>3.2657000000000003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40144</v>
      </c>
      <c r="C32" s="29">
        <f t="shared" si="1"/>
        <v>0</v>
      </c>
      <c r="D32" s="8">
        <f>VLOOKUP($B32,ShipSpeeds!$A$7:$I$888,2,FALSE)</f>
        <v>3.2657000000000003</v>
      </c>
      <c r="E32" s="8">
        <f>VLOOKUP($B32,ShipSpeeds!$A$7:$I$888,3,FALSE)</f>
        <v>3.8861999999999997</v>
      </c>
      <c r="F32" s="8">
        <f>VLOOKUP($B32,ShipSpeeds!$A$7:$I$888,4,FALSE)</f>
        <v>4.0643000000000002</v>
      </c>
      <c r="G32" s="8">
        <f>VLOOKUP($B32,ShipSpeeds!$A$7:$I$888,5,FALSE)</f>
        <v>3.9051999999999998</v>
      </c>
      <c r="H32" s="8">
        <f>VLOOKUP($B32,ShipSpeeds!$A$7:$I$888,6,FALSE)</f>
        <v>3.8777999999999997</v>
      </c>
      <c r="I32" s="8">
        <f>VLOOKUP($B32,ShipSpeeds!$A$7:$I$888,7,FALSE)</f>
        <v>3.3643000000000001</v>
      </c>
      <c r="J32" s="8">
        <f>VLOOKUP($B32,ShipSpeeds!$A$7:$I$888,8,FALSE)</f>
        <v>2.63</v>
      </c>
      <c r="K32" s="8">
        <f>VLOOKUP($B32,ShipSpeeds!$A$7:$I$888,9,FALSE)</f>
        <v>2.3609</v>
      </c>
      <c r="L32" s="47">
        <f>VLOOKUP($B32,ShipSpeeds!$A$7:$I$888,2,FALSE)</f>
        <v>3.2657000000000003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40144</v>
      </c>
      <c r="C33" s="29">
        <f t="shared" si="1"/>
        <v>0</v>
      </c>
      <c r="D33" s="8">
        <f>VLOOKUP($B33,ShipSpeeds!$A$7:$I$888,2,FALSE)</f>
        <v>3.2657000000000003</v>
      </c>
      <c r="E33" s="8">
        <f>VLOOKUP($B33,ShipSpeeds!$A$7:$I$888,3,FALSE)</f>
        <v>3.8861999999999997</v>
      </c>
      <c r="F33" s="8">
        <f>VLOOKUP($B33,ShipSpeeds!$A$7:$I$888,4,FALSE)</f>
        <v>4.0643000000000002</v>
      </c>
      <c r="G33" s="8">
        <f>VLOOKUP($B33,ShipSpeeds!$A$7:$I$888,5,FALSE)</f>
        <v>3.9051999999999998</v>
      </c>
      <c r="H33" s="8">
        <f>VLOOKUP($B33,ShipSpeeds!$A$7:$I$888,6,FALSE)</f>
        <v>3.8777999999999997</v>
      </c>
      <c r="I33" s="8">
        <f>VLOOKUP($B33,ShipSpeeds!$A$7:$I$888,7,FALSE)</f>
        <v>3.3643000000000001</v>
      </c>
      <c r="J33" s="8">
        <f>VLOOKUP($B33,ShipSpeeds!$A$7:$I$888,8,FALSE)</f>
        <v>2.63</v>
      </c>
      <c r="K33" s="8">
        <f>VLOOKUP($B33,ShipSpeeds!$A$7:$I$888,9,FALSE)</f>
        <v>2.3609</v>
      </c>
      <c r="L33" s="47">
        <f>VLOOKUP($B33,ShipSpeeds!$A$7:$I$888,2,FALSE)</f>
        <v>3.2657000000000003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40144</v>
      </c>
      <c r="C34" s="29">
        <f t="shared" si="1"/>
        <v>0</v>
      </c>
      <c r="D34" s="8">
        <f>VLOOKUP($B34,ShipSpeeds!$A$7:$I$888,2,FALSE)</f>
        <v>3.2657000000000003</v>
      </c>
      <c r="E34" s="8">
        <f>VLOOKUP($B34,ShipSpeeds!$A$7:$I$888,3,FALSE)</f>
        <v>3.8861999999999997</v>
      </c>
      <c r="F34" s="8">
        <f>VLOOKUP($B34,ShipSpeeds!$A$7:$I$888,4,FALSE)</f>
        <v>4.0643000000000002</v>
      </c>
      <c r="G34" s="8">
        <f>VLOOKUP($B34,ShipSpeeds!$A$7:$I$888,5,FALSE)</f>
        <v>3.9051999999999998</v>
      </c>
      <c r="H34" s="8">
        <f>VLOOKUP($B34,ShipSpeeds!$A$7:$I$888,6,FALSE)</f>
        <v>3.8777999999999997</v>
      </c>
      <c r="I34" s="8">
        <f>VLOOKUP($B34,ShipSpeeds!$A$7:$I$888,7,FALSE)</f>
        <v>3.3643000000000001</v>
      </c>
      <c r="J34" s="8">
        <f>VLOOKUP($B34,ShipSpeeds!$A$7:$I$888,8,FALSE)</f>
        <v>2.63</v>
      </c>
      <c r="K34" s="8">
        <f>VLOOKUP($B34,ShipSpeeds!$A$7:$I$888,9,FALSE)</f>
        <v>2.3609</v>
      </c>
      <c r="L34" s="47">
        <f>VLOOKUP($B34,ShipSpeeds!$A$7:$I$888,2,FALSE)</f>
        <v>3.2657000000000003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40144</v>
      </c>
      <c r="C35" s="29">
        <f t="shared" si="1"/>
        <v>0</v>
      </c>
      <c r="D35" s="8">
        <f>VLOOKUP($B35,ShipSpeeds!$A$7:$I$888,2,FALSE)</f>
        <v>3.2657000000000003</v>
      </c>
      <c r="E35" s="8">
        <f>VLOOKUP($B35,ShipSpeeds!$A$7:$I$888,3,FALSE)</f>
        <v>3.8861999999999997</v>
      </c>
      <c r="F35" s="8">
        <f>VLOOKUP($B35,ShipSpeeds!$A$7:$I$888,4,FALSE)</f>
        <v>4.0643000000000002</v>
      </c>
      <c r="G35" s="8">
        <f>VLOOKUP($B35,ShipSpeeds!$A$7:$I$888,5,FALSE)</f>
        <v>3.9051999999999998</v>
      </c>
      <c r="H35" s="8">
        <f>VLOOKUP($B35,ShipSpeeds!$A$7:$I$888,6,FALSE)</f>
        <v>3.8777999999999997</v>
      </c>
      <c r="I35" s="8">
        <f>VLOOKUP($B35,ShipSpeeds!$A$7:$I$888,7,FALSE)</f>
        <v>3.3643000000000001</v>
      </c>
      <c r="J35" s="8">
        <f>VLOOKUP($B35,ShipSpeeds!$A$7:$I$888,8,FALSE)</f>
        <v>2.63</v>
      </c>
      <c r="K35" s="8">
        <f>VLOOKUP($B35,ShipSpeeds!$A$7:$I$888,9,FALSE)</f>
        <v>2.3609</v>
      </c>
      <c r="L35" s="47">
        <f>VLOOKUP($B35,ShipSpeeds!$A$7:$I$888,2,FALSE)</f>
        <v>3.2657000000000003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40144</v>
      </c>
      <c r="C36" s="29">
        <f t="shared" si="1"/>
        <v>0</v>
      </c>
      <c r="D36" s="8">
        <f>VLOOKUP($B36,ShipSpeeds!$A$7:$I$888,2,FALSE)</f>
        <v>3.2657000000000003</v>
      </c>
      <c r="E36" s="8">
        <f>VLOOKUP($B36,ShipSpeeds!$A$7:$I$888,3,FALSE)</f>
        <v>3.8861999999999997</v>
      </c>
      <c r="F36" s="8">
        <f>VLOOKUP($B36,ShipSpeeds!$A$7:$I$888,4,FALSE)</f>
        <v>4.0643000000000002</v>
      </c>
      <c r="G36" s="8">
        <f>VLOOKUP($B36,ShipSpeeds!$A$7:$I$888,5,FALSE)</f>
        <v>3.9051999999999998</v>
      </c>
      <c r="H36" s="8">
        <f>VLOOKUP($B36,ShipSpeeds!$A$7:$I$888,6,FALSE)</f>
        <v>3.8777999999999997</v>
      </c>
      <c r="I36" s="8">
        <f>VLOOKUP($B36,ShipSpeeds!$A$7:$I$888,7,FALSE)</f>
        <v>3.3643000000000001</v>
      </c>
      <c r="J36" s="8">
        <f>VLOOKUP($B36,ShipSpeeds!$A$7:$I$888,8,FALSE)</f>
        <v>2.63</v>
      </c>
      <c r="K36" s="8">
        <f>VLOOKUP($B36,ShipSpeeds!$A$7:$I$888,9,FALSE)</f>
        <v>2.3609</v>
      </c>
      <c r="L36" s="47">
        <f>VLOOKUP($B36,ShipSpeeds!$A$7:$I$888,2,FALSE)</f>
        <v>3.2657000000000003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40144</v>
      </c>
      <c r="C37" s="29">
        <f t="shared" si="1"/>
        <v>0</v>
      </c>
      <c r="D37" s="8">
        <f>VLOOKUP($B37,ShipSpeeds!$A$7:$I$888,2,FALSE)</f>
        <v>3.2657000000000003</v>
      </c>
      <c r="E37" s="8">
        <f>VLOOKUP($B37,ShipSpeeds!$A$7:$I$888,3,FALSE)</f>
        <v>3.8861999999999997</v>
      </c>
      <c r="F37" s="8">
        <f>VLOOKUP($B37,ShipSpeeds!$A$7:$I$888,4,FALSE)</f>
        <v>4.0643000000000002</v>
      </c>
      <c r="G37" s="8">
        <f>VLOOKUP($B37,ShipSpeeds!$A$7:$I$888,5,FALSE)</f>
        <v>3.9051999999999998</v>
      </c>
      <c r="H37" s="8">
        <f>VLOOKUP($B37,ShipSpeeds!$A$7:$I$888,6,FALSE)</f>
        <v>3.8777999999999997</v>
      </c>
      <c r="I37" s="8">
        <f>VLOOKUP($B37,ShipSpeeds!$A$7:$I$888,7,FALSE)</f>
        <v>3.3643000000000001</v>
      </c>
      <c r="J37" s="8">
        <f>VLOOKUP($B37,ShipSpeeds!$A$7:$I$888,8,FALSE)</f>
        <v>2.63</v>
      </c>
      <c r="K37" s="8">
        <f>VLOOKUP($B37,ShipSpeeds!$A$7:$I$888,9,FALSE)</f>
        <v>2.3609</v>
      </c>
      <c r="L37" s="47">
        <f>VLOOKUP($B37,ShipSpeeds!$A$7:$I$888,2,FALSE)</f>
        <v>3.2657000000000003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40144</v>
      </c>
      <c r="C38" s="29">
        <f t="shared" si="1"/>
        <v>0</v>
      </c>
      <c r="D38" s="8">
        <f>VLOOKUP($B38,ShipSpeeds!$A$7:$I$888,2,FALSE)</f>
        <v>3.2657000000000003</v>
      </c>
      <c r="E38" s="8">
        <f>VLOOKUP($B38,ShipSpeeds!$A$7:$I$888,3,FALSE)</f>
        <v>3.8861999999999997</v>
      </c>
      <c r="F38" s="8">
        <f>VLOOKUP($B38,ShipSpeeds!$A$7:$I$888,4,FALSE)</f>
        <v>4.0643000000000002</v>
      </c>
      <c r="G38" s="8">
        <f>VLOOKUP($B38,ShipSpeeds!$A$7:$I$888,5,FALSE)</f>
        <v>3.9051999999999998</v>
      </c>
      <c r="H38" s="8">
        <f>VLOOKUP($B38,ShipSpeeds!$A$7:$I$888,6,FALSE)</f>
        <v>3.8777999999999997</v>
      </c>
      <c r="I38" s="8">
        <f>VLOOKUP($B38,ShipSpeeds!$A$7:$I$888,7,FALSE)</f>
        <v>3.3643000000000001</v>
      </c>
      <c r="J38" s="8">
        <f>VLOOKUP($B38,ShipSpeeds!$A$7:$I$888,8,FALSE)</f>
        <v>2.63</v>
      </c>
      <c r="K38" s="8">
        <f>VLOOKUP($B38,ShipSpeeds!$A$7:$I$888,9,FALSE)</f>
        <v>2.3609</v>
      </c>
      <c r="L38" s="47">
        <f>VLOOKUP($B38,ShipSpeeds!$A$7:$I$888,2,FALSE)</f>
        <v>3.2657000000000003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40144</v>
      </c>
      <c r="C39" s="29">
        <f t="shared" si="1"/>
        <v>0</v>
      </c>
      <c r="D39" s="8">
        <f>VLOOKUP($B39,ShipSpeeds!$A$7:$I$888,2,FALSE)</f>
        <v>3.2657000000000003</v>
      </c>
      <c r="E39" s="8">
        <f>VLOOKUP($B39,ShipSpeeds!$A$7:$I$888,3,FALSE)</f>
        <v>3.8861999999999997</v>
      </c>
      <c r="F39" s="8">
        <f>VLOOKUP($B39,ShipSpeeds!$A$7:$I$888,4,FALSE)</f>
        <v>4.0643000000000002</v>
      </c>
      <c r="G39" s="8">
        <f>VLOOKUP($B39,ShipSpeeds!$A$7:$I$888,5,FALSE)</f>
        <v>3.9051999999999998</v>
      </c>
      <c r="H39" s="8">
        <f>VLOOKUP($B39,ShipSpeeds!$A$7:$I$888,6,FALSE)</f>
        <v>3.8777999999999997</v>
      </c>
      <c r="I39" s="8">
        <f>VLOOKUP($B39,ShipSpeeds!$A$7:$I$888,7,FALSE)</f>
        <v>3.3643000000000001</v>
      </c>
      <c r="J39" s="8">
        <f>VLOOKUP($B39,ShipSpeeds!$A$7:$I$888,8,FALSE)</f>
        <v>2.63</v>
      </c>
      <c r="K39" s="8">
        <f>VLOOKUP($B39,ShipSpeeds!$A$7:$I$888,9,FALSE)</f>
        <v>2.3609</v>
      </c>
      <c r="L39" s="47">
        <f>VLOOKUP($B39,ShipSpeeds!$A$7:$I$888,2,FALSE)</f>
        <v>3.2657000000000003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40144</v>
      </c>
      <c r="C40" s="29">
        <f t="shared" si="1"/>
        <v>0</v>
      </c>
      <c r="D40" s="8">
        <f>VLOOKUP($B40,ShipSpeeds!$A$7:$I$888,2,FALSE)</f>
        <v>3.2657000000000003</v>
      </c>
      <c r="E40" s="8">
        <f>VLOOKUP($B40,ShipSpeeds!$A$7:$I$888,3,FALSE)</f>
        <v>3.8861999999999997</v>
      </c>
      <c r="F40" s="8">
        <f>VLOOKUP($B40,ShipSpeeds!$A$7:$I$888,4,FALSE)</f>
        <v>4.0643000000000002</v>
      </c>
      <c r="G40" s="8">
        <f>VLOOKUP($B40,ShipSpeeds!$A$7:$I$888,5,FALSE)</f>
        <v>3.9051999999999998</v>
      </c>
      <c r="H40" s="8">
        <f>VLOOKUP($B40,ShipSpeeds!$A$7:$I$888,6,FALSE)</f>
        <v>3.8777999999999997</v>
      </c>
      <c r="I40" s="8">
        <f>VLOOKUP($B40,ShipSpeeds!$A$7:$I$888,7,FALSE)</f>
        <v>3.3643000000000001</v>
      </c>
      <c r="J40" s="8">
        <f>VLOOKUP($B40,ShipSpeeds!$A$7:$I$888,8,FALSE)</f>
        <v>2.63</v>
      </c>
      <c r="K40" s="8">
        <f>VLOOKUP($B40,ShipSpeeds!$A$7:$I$888,9,FALSE)</f>
        <v>2.3609</v>
      </c>
      <c r="L40" s="47">
        <f>VLOOKUP($B40,ShipSpeeds!$A$7:$I$888,2,FALSE)</f>
        <v>3.2657000000000003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40144</v>
      </c>
      <c r="C41" s="29">
        <f t="shared" si="1"/>
        <v>0</v>
      </c>
      <c r="D41" s="8">
        <f>VLOOKUP($B41,ShipSpeeds!$A$7:$I$888,2,FALSE)</f>
        <v>3.2657000000000003</v>
      </c>
      <c r="E41" s="8">
        <f>VLOOKUP($B41,ShipSpeeds!$A$7:$I$888,3,FALSE)</f>
        <v>3.8861999999999997</v>
      </c>
      <c r="F41" s="8">
        <f>VLOOKUP($B41,ShipSpeeds!$A$7:$I$888,4,FALSE)</f>
        <v>4.0643000000000002</v>
      </c>
      <c r="G41" s="8">
        <f>VLOOKUP($B41,ShipSpeeds!$A$7:$I$888,5,FALSE)</f>
        <v>3.9051999999999998</v>
      </c>
      <c r="H41" s="8">
        <f>VLOOKUP($B41,ShipSpeeds!$A$7:$I$888,6,FALSE)</f>
        <v>3.8777999999999997</v>
      </c>
      <c r="I41" s="8">
        <f>VLOOKUP($B41,ShipSpeeds!$A$7:$I$888,7,FALSE)</f>
        <v>3.3643000000000001</v>
      </c>
      <c r="J41" s="8">
        <f>VLOOKUP($B41,ShipSpeeds!$A$7:$I$888,8,FALSE)</f>
        <v>2.63</v>
      </c>
      <c r="K41" s="8">
        <f>VLOOKUP($B41,ShipSpeeds!$A$7:$I$888,9,FALSE)</f>
        <v>2.3609</v>
      </c>
      <c r="L41" s="47">
        <f>VLOOKUP($B41,ShipSpeeds!$A$7:$I$888,2,FALSE)</f>
        <v>3.2657000000000003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40144</v>
      </c>
      <c r="C42" s="29">
        <f t="shared" si="1"/>
        <v>0</v>
      </c>
      <c r="D42" s="8">
        <f>VLOOKUP($B42,ShipSpeeds!$A$7:$I$888,2,FALSE)</f>
        <v>3.2657000000000003</v>
      </c>
      <c r="E42" s="8">
        <f>VLOOKUP($B42,ShipSpeeds!$A$7:$I$888,3,FALSE)</f>
        <v>3.8861999999999997</v>
      </c>
      <c r="F42" s="8">
        <f>VLOOKUP($B42,ShipSpeeds!$A$7:$I$888,4,FALSE)</f>
        <v>4.0643000000000002</v>
      </c>
      <c r="G42" s="8">
        <f>VLOOKUP($B42,ShipSpeeds!$A$7:$I$888,5,FALSE)</f>
        <v>3.9051999999999998</v>
      </c>
      <c r="H42" s="8">
        <f>VLOOKUP($B42,ShipSpeeds!$A$7:$I$888,6,FALSE)</f>
        <v>3.8777999999999997</v>
      </c>
      <c r="I42" s="8">
        <f>VLOOKUP($B42,ShipSpeeds!$A$7:$I$888,7,FALSE)</f>
        <v>3.3643000000000001</v>
      </c>
      <c r="J42" s="8">
        <f>VLOOKUP($B42,ShipSpeeds!$A$7:$I$888,8,FALSE)</f>
        <v>2.63</v>
      </c>
      <c r="K42" s="8">
        <f>VLOOKUP($B42,ShipSpeeds!$A$7:$I$888,9,FALSE)</f>
        <v>2.3609</v>
      </c>
      <c r="L42" s="47">
        <f>VLOOKUP($B42,ShipSpeeds!$A$7:$I$888,2,FALSE)</f>
        <v>3.2657000000000003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40144</v>
      </c>
      <c r="C43" s="29" t="e">
        <f t="shared" si="1"/>
        <v>#N/A</v>
      </c>
      <c r="D43" s="8">
        <f>VLOOKUP($B43,ShipSpeeds!$A$7:$I$888,2,FALSE)</f>
        <v>3.2657000000000003</v>
      </c>
      <c r="E43" s="8">
        <f>VLOOKUP($B43,ShipSpeeds!$A$7:$I$888,3,FALSE)</f>
        <v>3.8861999999999997</v>
      </c>
      <c r="F43" s="8">
        <f>VLOOKUP($B43,ShipSpeeds!$A$7:$I$888,4,FALSE)</f>
        <v>4.0643000000000002</v>
      </c>
      <c r="G43" s="8">
        <f>VLOOKUP($B43,ShipSpeeds!$A$7:$I$888,5,FALSE)</f>
        <v>3.9051999999999998</v>
      </c>
      <c r="H43" s="8">
        <f>VLOOKUP($B43,ShipSpeeds!$A$7:$I$888,6,FALSE)</f>
        <v>3.8777999999999997</v>
      </c>
      <c r="I43" s="8">
        <f>VLOOKUP($B43,ShipSpeeds!$A$7:$I$888,7,FALSE)</f>
        <v>3.3643000000000001</v>
      </c>
      <c r="J43" s="8">
        <f>VLOOKUP($B43,ShipSpeeds!$A$7:$I$888,8,FALSE)</f>
        <v>2.63</v>
      </c>
      <c r="K43" s="8">
        <f>VLOOKUP($B43,ShipSpeeds!$A$7:$I$888,9,FALSE)</f>
        <v>2.3609</v>
      </c>
      <c r="L43" s="47">
        <f>VLOOKUP($B43,ShipSpeeds!$A$7:$I$888,2,FALSE)</f>
        <v>3.2657000000000003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40144</v>
      </c>
      <c r="C44" s="29" t="e">
        <f t="shared" si="1"/>
        <v>#N/A</v>
      </c>
      <c r="D44" s="8">
        <f>VLOOKUP($B44,ShipSpeeds!$A$7:$I$888,2,FALSE)</f>
        <v>3.2657000000000003</v>
      </c>
      <c r="E44" s="8">
        <f>VLOOKUP($B44,ShipSpeeds!$A$7:$I$888,3,FALSE)</f>
        <v>3.8861999999999997</v>
      </c>
      <c r="F44" s="8">
        <f>VLOOKUP($B44,ShipSpeeds!$A$7:$I$888,4,FALSE)</f>
        <v>4.0643000000000002</v>
      </c>
      <c r="G44" s="8">
        <f>VLOOKUP($B44,ShipSpeeds!$A$7:$I$888,5,FALSE)</f>
        <v>3.9051999999999998</v>
      </c>
      <c r="H44" s="8">
        <f>VLOOKUP($B44,ShipSpeeds!$A$7:$I$888,6,FALSE)</f>
        <v>3.8777999999999997</v>
      </c>
      <c r="I44" s="8">
        <f>VLOOKUP($B44,ShipSpeeds!$A$7:$I$888,7,FALSE)</f>
        <v>3.3643000000000001</v>
      </c>
      <c r="J44" s="8">
        <f>VLOOKUP($B44,ShipSpeeds!$A$7:$I$888,8,FALSE)</f>
        <v>2.63</v>
      </c>
      <c r="K44" s="8">
        <f>VLOOKUP($B44,ShipSpeeds!$A$7:$I$888,9,FALSE)</f>
        <v>2.3609</v>
      </c>
      <c r="L44" s="47">
        <f>VLOOKUP($B44,ShipSpeeds!$A$7:$I$888,2,FALSE)</f>
        <v>3.2657000000000003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116</v>
      </c>
      <c r="F2" s="68"/>
      <c r="G2" s="68"/>
      <c r="H2" s="71"/>
      <c r="I2" s="68"/>
      <c r="K2" s="11" t="s">
        <v>197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200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198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25" workbookViewId="0">
      <selection activeCell="A43" sqref="A43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196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193</v>
      </c>
      <c r="B17" t="s">
        <v>193</v>
      </c>
      <c r="C17" s="7">
        <v>36.841500000000003</v>
      </c>
      <c r="D17" s="7">
        <v>10.324999999999999</v>
      </c>
    </row>
    <row r="18" spans="1:4" x14ac:dyDescent="0.25">
      <c r="A18" t="s">
        <v>194</v>
      </c>
      <c r="B18" t="s">
        <v>195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203</v>
      </c>
      <c r="B20" t="s">
        <v>186</v>
      </c>
      <c r="C20" s="7">
        <v>35.377299999999998</v>
      </c>
      <c r="D20" s="7">
        <v>23.5366</v>
      </c>
    </row>
    <row r="21" spans="1:4" x14ac:dyDescent="0.25">
      <c r="A21" t="s">
        <v>202</v>
      </c>
      <c r="B21" t="s">
        <v>185</v>
      </c>
      <c r="C21" s="7">
        <v>32.604064000000001</v>
      </c>
      <c r="D21" s="7">
        <v>23.133192999999999</v>
      </c>
    </row>
    <row r="22" spans="1:4" x14ac:dyDescent="0.25">
      <c r="A22" t="s">
        <v>187</v>
      </c>
      <c r="B22" t="s">
        <v>188</v>
      </c>
      <c r="C22" s="7">
        <v>34.845399</v>
      </c>
      <c r="D22" s="7">
        <v>24.082719999999998</v>
      </c>
    </row>
    <row r="23" spans="1:4" x14ac:dyDescent="0.25">
      <c r="A23" t="s">
        <v>101</v>
      </c>
      <c r="B23" t="s">
        <v>102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192</v>
      </c>
      <c r="B41" t="s">
        <v>191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189</v>
      </c>
      <c r="B51" t="s">
        <v>190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107</v>
      </c>
      <c r="B54" t="s">
        <v>108</v>
      </c>
      <c r="C54" s="7">
        <v>41.779696000000001</v>
      </c>
      <c r="D54" s="7">
        <v>12.248161</v>
      </c>
    </row>
    <row r="55" spans="1:4" x14ac:dyDescent="0.25">
      <c r="A55" t="s">
        <v>105</v>
      </c>
      <c r="B55" t="s">
        <v>106</v>
      </c>
      <c r="C55" s="7">
        <v>40.821599999999997</v>
      </c>
      <c r="D55" s="7">
        <v>14.115399999999999</v>
      </c>
    </row>
    <row r="56" spans="1:4" x14ac:dyDescent="0.25">
      <c r="A56" t="s">
        <v>103</v>
      </c>
      <c r="B56" t="s">
        <v>104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125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201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2020-03-28T21:46:55Z</dcterms:modified>
</cp:coreProperties>
</file>