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2D82E760-A40F-42E2-A895-ED751478B1AB}" xr6:coauthVersionLast="45" xr6:coauthVersionMax="45" xr10:uidLastSave="{00000000-0000-0000-0000-000000000000}"/>
  <bookViews>
    <workbookView xWindow="11160" yWindow="1590" windowWidth="18615" windowHeight="13845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  <sheet name="ShipSpeeds1 svg" sheetId="14" r:id="rId1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0" l="1"/>
  <c r="B1" i="11"/>
  <c r="B2" i="11"/>
  <c r="B2" i="10"/>
  <c r="A4" i="11"/>
  <c r="I7" i="14" l="1"/>
  <c r="H7" i="14"/>
  <c r="G7" i="14"/>
  <c r="F7" i="14"/>
  <c r="E7" i="14"/>
  <c r="D7" i="14"/>
  <c r="C7" i="14"/>
  <c r="B7" i="14"/>
  <c r="A4" i="10" l="1"/>
  <c r="D4" i="6" l="1"/>
  <c r="C4" i="6"/>
  <c r="D3" i="6" s="1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4" i="13" l="1"/>
  <c r="T44" i="12"/>
  <c r="T4" i="13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R44" i="2" l="1"/>
  <c r="T44" i="2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H72" i="3"/>
  <c r="E20" i="3" s="1"/>
  <c r="E21" i="3" s="1"/>
  <c r="B29" i="6" s="1"/>
  <c r="E20" i="10" l="1"/>
  <c r="C28" i="6" s="1"/>
  <c r="E20" i="11"/>
  <c r="D28" i="6" s="1"/>
  <c r="B28" i="6"/>
  <c r="E21" i="10" l="1"/>
  <c r="C29" i="6" s="1"/>
  <c r="E21" i="11"/>
  <c r="D29" i="6" s="1"/>
  <c r="E28" i="6"/>
  <c r="E29" i="6" s="1"/>
</calcChain>
</file>

<file path=xl/sharedStrings.xml><?xml version="1.0" encoding="utf-8"?>
<sst xmlns="http://schemas.openxmlformats.org/spreadsheetml/2006/main" count="4492" uniqueCount="206">
  <si>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</si>
  <si>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</si>
  <si>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</si>
  <si>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</si>
  <si>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</si>
  <si>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</si>
  <si>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</si>
  <si>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</si>
  <si>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</si>
  <si>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</si>
  <si>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</si>
  <si>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</si>
  <si>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</si>
  <si>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</si>
  <si>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</si>
  <si>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</si>
  <si>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</si>
  <si>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</si>
  <si>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</si>
  <si>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</si>
  <si>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</si>
  <si>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</si>
  <si>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</si>
  <si>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</si>
  <si>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</si>
  <si>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</si>
  <si>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</si>
  <si>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</si>
  <si>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</si>
  <si>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</si>
  <si>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</si>
  <si>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</si>
  <si>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</si>
  <si>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</si>
  <si>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</si>
  <si>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</si>
  <si>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</si>
  <si>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</si>
  <si>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</si>
  <si>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</si>
  <si>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</si>
  <si>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</si>
  <si>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</si>
  <si>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</si>
  <si>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</si>
  <si>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</si>
  <si>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</si>
  <si>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</si>
  <si>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</si>
  <si>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</si>
  <si>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</si>
  <si>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</si>
  <si>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</si>
  <si>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</si>
  <si>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</si>
  <si>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</si>
  <si>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</si>
  <si>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</si>
  <si>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</si>
  <si>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</si>
  <si>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</si>
  <si>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</si>
  <si>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</si>
  <si>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</si>
  <si>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</si>
  <si>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</si>
  <si>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</si>
  <si>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</si>
  <si>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</si>
  <si>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</si>
  <si>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</si>
  <si>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</si>
  <si>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</si>
  <si>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</si>
  <si>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</si>
  <si>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</si>
  <si>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</si>
  <si>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</si>
  <si>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</si>
  <si>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</si>
  <si>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</si>
  <si>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</si>
  <si>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</si>
  <si>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</si>
  <si>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</si>
  <si>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</si>
  <si>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</si>
  <si>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</si>
  <si>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</si>
  <si>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</si>
  <si>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</si>
  <si>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</si>
  <si>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</si>
  <si>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</si>
  <si>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</si>
  <si>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</si>
  <si>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</si>
  <si>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</si>
  <si>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</si>
  <si>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</si>
  <si>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</si>
  <si>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</si>
  <si>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</si>
  <si>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</si>
  <si>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</si>
  <si>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</si>
  <si>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</si>
  <si>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</si>
  <si>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</si>
  <si>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</si>
  <si>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</si>
  <si>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</si>
  <si>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</si>
  <si>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</si>
  <si>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</si>
  <si>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</si>
  <si>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</si>
  <si>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</si>
  <si>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</si>
  <si>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</si>
  <si>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</si>
  <si>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</si>
  <si>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</si>
  <si>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</si>
  <si>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</si>
  <si>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</si>
  <si>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</si>
  <si>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</si>
  <si>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</si>
  <si>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</si>
  <si>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</si>
  <si>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</si>
  <si>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</si>
  <si>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</si>
  <si>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</si>
  <si>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</si>
  <si>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</si>
  <si>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</si>
  <si>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</si>
  <si>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</si>
  <si>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</si>
  <si>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</si>
  <si>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</si>
  <si>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</si>
  <si>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</si>
  <si>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</si>
  <si>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</si>
  <si>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</si>
  <si>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</si>
  <si>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</si>
  <si>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</si>
  <si>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</si>
  <si>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</si>
  <si>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</si>
  <si>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</si>
  <si>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</si>
  <si>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</si>
  <si>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</si>
  <si>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</si>
  <si>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</si>
  <si>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</si>
  <si>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</si>
  <si>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</si>
  <si>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</si>
  <si>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</si>
  <si>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</si>
  <si>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</si>
  <si>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</si>
  <si>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</si>
  <si>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</si>
  <si>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</si>
  <si>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</si>
  <si>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</si>
  <si>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</si>
  <si>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</si>
  <si>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</si>
  <si>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</si>
  <si>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</si>
  <si>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</si>
  <si>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</si>
  <si>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</si>
  <si>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</si>
  <si>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</si>
  <si>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Chersonesos Crete</t>
  </si>
  <si>
    <t>Chersonesos Libya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</si>
  <si>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</si>
  <si>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</si>
  <si>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</si>
  <si>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</si>
  <si>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</si>
  <si>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</si>
  <si>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</si>
  <si>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</si>
  <si>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</si>
  <si>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</si>
  <si>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</si>
  <si>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</si>
  <si>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</si>
  <si>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stand alone</t>
  </si>
  <si>
    <t>Zacynthos</t>
  </si>
  <si>
    <t>making this MedNav model</t>
  </si>
  <si>
    <t>of the ShipSpeeds1 table,</t>
  </si>
  <si>
    <t>ARCENAS 1 ship: Vmg: "made good" ship velocity (knots)</t>
  </si>
  <si>
    <t>Callipolis</t>
  </si>
  <si>
    <t>Gallipoli</t>
  </si>
  <si>
    <t>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</si>
</sst>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A1C1B904-516A-42CF-837C-7192D98A5B60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BCAF36DD-EC25-4DA7-A5EE-3FA39631E38C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6A7D25A9-4412-4C0F-9ABF-75D4EEAC27F0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290E0288-77A3-4E5B-A62D-394CAD9BB47E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D9CAE8ED-2FD9-4E59-8539-64F25C3611BB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B09F7C04-6181-48C4-9E84-512D240D1EC6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07A33412-F7CD-4593-8D01-E9E11AE8213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86669D6F-7F81-490D-A3AC-32B65F62CF91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0C29D5BF-659E-42C6-8ED7-AC9323FE2E03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C859B9CF-271B-4988-A006-189CDA4E015C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1BD66A76-B480-4865-80FC-E422730875CA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3249C4F5-2BC2-41B8-B459-4AC47BC79FB6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2E19A9C3-84EC-4CAB-A658-F9CB351D4FE5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15FC1525-A355-4D12-8FA1-D3D1E50A4353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FCFB1588-E251-427B-8E28-1ACA2FB90E6C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0EA390D-BC14-4A21-9C93-78A86F52FA75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6F044C5-DA79-4469-A230-EBA3C9AB1494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0227EAD-C68D-40CD-A2F8-2F3B9DDC141B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13B09701-BB1E-47CD-9493-95B426922198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415F5DD7-8A59-4A2E-9D94-12F37EC4BA88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abSelected="1"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115</v>
      </c>
      <c r="B1" s="57" t="s">
        <v>119</v>
      </c>
      <c r="C1" s="57" t="s">
        <v>120</v>
      </c>
      <c r="D1" s="57" t="s">
        <v>121</v>
      </c>
      <c r="E1" s="57" t="s">
        <v>116</v>
      </c>
    </row>
    <row r="2" spans="1:5" x14ac:dyDescent="0.25">
      <c r="A2" s="57" t="s">
        <v>82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Athena</v>
      </c>
      <c r="C3" s="81" t="str">
        <f>IF(Segment2!$D$4="","",B4)</f>
        <v>Rhodos</v>
      </c>
      <c r="D3" s="81" t="str">
        <f>IF(Segment3!$D$4="","",C4)</f>
        <v/>
      </c>
      <c r="E3" s="57" t="str">
        <f>B3</f>
        <v>Athena</v>
      </c>
    </row>
    <row r="4" spans="1:5" s="57" customFormat="1" x14ac:dyDescent="0.25">
      <c r="A4" s="57" t="s">
        <v>25</v>
      </c>
      <c r="B4" s="81" t="str">
        <f>Segment1!$D$4</f>
        <v>Rhodos</v>
      </c>
      <c r="C4" s="81" t="str">
        <f>IF(Segment2!$D$4="","",Segment2!$D$4)</f>
        <v>Paphos</v>
      </c>
      <c r="D4" s="81" t="str">
        <f>IF(Segment3!$D$4="","",Segment3!$D$4)</f>
        <v/>
      </c>
      <c r="E4" s="57" t="str">
        <f>IF(C4="",B4,IF(D4="",C4,D4))</f>
        <v>Paphos</v>
      </c>
    </row>
    <row r="5" spans="1:5" x14ac:dyDescent="0.25">
      <c r="A5" s="57" t="s">
        <v>59</v>
      </c>
      <c r="B5" s="11" t="str">
        <f>Segment1!$B$2</f>
        <v>fall</v>
      </c>
      <c r="C5" s="11" t="str">
        <f>Segment2!$B$2</f>
        <v>fall</v>
      </c>
      <c r="D5" s="11" t="str">
        <f>Segment3!$B$2</f>
        <v>fall</v>
      </c>
      <c r="E5" s="66" t="s">
        <v>118</v>
      </c>
    </row>
    <row r="6" spans="1:5" x14ac:dyDescent="0.25">
      <c r="A6" s="58" t="s">
        <v>81</v>
      </c>
      <c r="B6" s="56">
        <f>Segment1!$E$14</f>
        <v>237.2872434812387</v>
      </c>
      <c r="C6" s="56">
        <f>IFERROR(Segment2!$E$14,0)</f>
        <v>227.91383430522765</v>
      </c>
      <c r="D6" s="56">
        <f>IFERROR(Segment3!$E$14,0)</f>
        <v>0</v>
      </c>
      <c r="E6" s="56">
        <f>SUM(B6:D6)</f>
        <v>465.20107778646639</v>
      </c>
    </row>
    <row r="7" spans="1:5" x14ac:dyDescent="0.25">
      <c r="A7" s="57" t="s">
        <v>122</v>
      </c>
      <c r="B7" s="11">
        <f>Segment1!$A6</f>
        <v>3725</v>
      </c>
      <c r="C7" s="11">
        <f>Segment2!$A6</f>
        <v>3629</v>
      </c>
      <c r="D7" s="11">
        <f>Segment3!$A6</f>
        <v>3915</v>
      </c>
    </row>
    <row r="8" spans="1:5" x14ac:dyDescent="0.25">
      <c r="A8" s="57"/>
      <c r="B8" s="11">
        <f>Segment1!$A7</f>
        <v>3726</v>
      </c>
      <c r="C8" s="11">
        <f>Segment2!$A7</f>
        <v>3630</v>
      </c>
      <c r="D8" s="11">
        <f>Segment3!$A7</f>
        <v>4014</v>
      </c>
    </row>
    <row r="9" spans="1:5" x14ac:dyDescent="0.25">
      <c r="A9" s="57"/>
      <c r="B9" s="11">
        <f>Segment1!$A8</f>
        <v>3727</v>
      </c>
      <c r="C9" s="11">
        <f>Segment2!$A8</f>
        <v>3631</v>
      </c>
      <c r="D9" s="11">
        <f>Segment3!$A8</f>
        <v>4113</v>
      </c>
    </row>
    <row r="10" spans="1:5" x14ac:dyDescent="0.25">
      <c r="A10" s="57"/>
      <c r="B10" s="11">
        <f>Segment1!$A9</f>
        <v>3727</v>
      </c>
      <c r="C10" s="11">
        <f>Segment2!$A9</f>
        <v>3532</v>
      </c>
      <c r="D10" s="11">
        <f>Segment3!$A9</f>
        <v>4113</v>
      </c>
    </row>
    <row r="11" spans="1:5" x14ac:dyDescent="0.25">
      <c r="A11" s="57"/>
      <c r="B11" s="11">
        <f>Segment1!$A10</f>
        <v>3727</v>
      </c>
      <c r="C11" s="11">
        <f>Segment2!$A10</f>
        <v>3532</v>
      </c>
      <c r="D11" s="11">
        <f>Segment3!$A10</f>
        <v>4113</v>
      </c>
    </row>
    <row r="12" spans="1:5" x14ac:dyDescent="0.25">
      <c r="A12" s="57"/>
      <c r="B12" s="11">
        <f>Segment1!$A11</f>
        <v>3727</v>
      </c>
      <c r="C12" s="11">
        <f>Segment2!$A11</f>
        <v>3532</v>
      </c>
      <c r="D12" s="11">
        <f>Segment3!$A11</f>
        <v>4113</v>
      </c>
    </row>
    <row r="13" spans="1:5" x14ac:dyDescent="0.25">
      <c r="A13" s="57"/>
      <c r="B13" s="11">
        <f>Segment1!$A12</f>
        <v>3727</v>
      </c>
      <c r="C13" s="11">
        <f>Segment2!$A12</f>
        <v>3532</v>
      </c>
      <c r="D13" s="11">
        <f>Segment3!$A12</f>
        <v>4113</v>
      </c>
    </row>
    <row r="14" spans="1:5" x14ac:dyDescent="0.25">
      <c r="A14" s="57"/>
      <c r="B14" s="11">
        <f>Segment1!$A13</f>
        <v>3727</v>
      </c>
      <c r="C14" s="11">
        <f>Segment2!$A13</f>
        <v>3532</v>
      </c>
      <c r="D14" s="11">
        <f>Segment3!$A13</f>
        <v>4113</v>
      </c>
    </row>
    <row r="15" spans="1:5" x14ac:dyDescent="0.25">
      <c r="A15" s="57"/>
      <c r="B15" s="11">
        <f>Segment1!$A14</f>
        <v>3727</v>
      </c>
      <c r="C15" s="11">
        <f>Segment2!$A14</f>
        <v>3532</v>
      </c>
      <c r="D15" s="11">
        <f>Segment3!$A14</f>
        <v>4113</v>
      </c>
    </row>
    <row r="16" spans="1:5" x14ac:dyDescent="0.25">
      <c r="A16" s="57"/>
      <c r="B16" s="11">
        <f>Segment1!$A15</f>
        <v>3727</v>
      </c>
      <c r="C16" s="11">
        <f>Segment2!$A15</f>
        <v>3532</v>
      </c>
      <c r="D16" s="11">
        <f>Segment3!$A15</f>
        <v>4113</v>
      </c>
    </row>
    <row r="17" spans="1:5" x14ac:dyDescent="0.25">
      <c r="A17" s="57"/>
      <c r="B17" s="11">
        <f>Segment1!$A16</f>
        <v>3727</v>
      </c>
      <c r="C17" s="11">
        <f>Segment2!$A16</f>
        <v>3532</v>
      </c>
      <c r="D17" s="11">
        <f>Segment3!$A16</f>
        <v>4113</v>
      </c>
    </row>
    <row r="18" spans="1:5" x14ac:dyDescent="0.25">
      <c r="A18" s="57"/>
      <c r="B18" s="11">
        <f>Segment1!$A17</f>
        <v>3727</v>
      </c>
      <c r="C18" s="11">
        <f>Segment2!$A17</f>
        <v>3532</v>
      </c>
      <c r="D18" s="11">
        <f>Segment3!$A17</f>
        <v>4113</v>
      </c>
    </row>
    <row r="19" spans="1:5" x14ac:dyDescent="0.25">
      <c r="A19" s="57"/>
      <c r="B19" s="11">
        <f>Segment1!$A18</f>
        <v>3727</v>
      </c>
      <c r="C19" s="11">
        <f>Segment2!$A18</f>
        <v>3532</v>
      </c>
      <c r="D19" s="11">
        <f>Segment3!$A18</f>
        <v>4113</v>
      </c>
    </row>
    <row r="20" spans="1:5" x14ac:dyDescent="0.25">
      <c r="A20" s="57"/>
      <c r="B20" s="11">
        <f>Segment1!$A19</f>
        <v>3727</v>
      </c>
      <c r="C20" s="11">
        <f>Segment2!$A19</f>
        <v>3532</v>
      </c>
      <c r="D20" s="11">
        <f>Segment3!$A19</f>
        <v>4113</v>
      </c>
    </row>
    <row r="21" spans="1:5" x14ac:dyDescent="0.25">
      <c r="A21" s="57"/>
      <c r="B21" s="11">
        <f>Segment1!$A20</f>
        <v>3727</v>
      </c>
      <c r="C21" s="11">
        <f>Segment2!$A20</f>
        <v>3532</v>
      </c>
      <c r="D21" s="11">
        <f>Segment3!$A20</f>
        <v>4113</v>
      </c>
    </row>
    <row r="22" spans="1:5" x14ac:dyDescent="0.25">
      <c r="A22" s="57"/>
      <c r="B22" s="11">
        <f>Segment1!$A21</f>
        <v>3727</v>
      </c>
      <c r="C22" s="11">
        <f>Segment2!$A21</f>
        <v>3532</v>
      </c>
      <c r="D22" s="11">
        <f>Segment3!$A21</f>
        <v>4113</v>
      </c>
    </row>
    <row r="23" spans="1:5" x14ac:dyDescent="0.25">
      <c r="A23" s="57"/>
      <c r="B23" s="11">
        <f>Segment1!$A22</f>
        <v>3727</v>
      </c>
      <c r="C23" s="11">
        <f>Segment2!$A22</f>
        <v>3532</v>
      </c>
      <c r="D23" s="11">
        <f>Segment3!$A22</f>
        <v>4113</v>
      </c>
    </row>
    <row r="24" spans="1:5" x14ac:dyDescent="0.25">
      <c r="A24" s="57"/>
      <c r="B24" s="11">
        <f>Segment1!$A23</f>
        <v>3727</v>
      </c>
      <c r="C24" s="11">
        <f>Segment2!$A23</f>
        <v>3532</v>
      </c>
      <c r="D24" s="11">
        <f>Segment3!$A23</f>
        <v>4113</v>
      </c>
    </row>
    <row r="25" spans="1:5" x14ac:dyDescent="0.25">
      <c r="A25" s="57"/>
      <c r="B25" s="11">
        <f>Segment1!$A24</f>
        <v>3727</v>
      </c>
      <c r="C25" s="11">
        <f>Segment2!$A24</f>
        <v>3532</v>
      </c>
      <c r="D25" s="11">
        <f>Segment3!$A24</f>
        <v>4113</v>
      </c>
    </row>
    <row r="26" spans="1:5" x14ac:dyDescent="0.25">
      <c r="A26" s="58"/>
      <c r="B26" s="55">
        <f>Segment1!$A25</f>
        <v>3727</v>
      </c>
      <c r="C26" s="55">
        <f>Segment2!$A25</f>
        <v>3532</v>
      </c>
      <c r="D26" s="55">
        <f>Segment3!$A25</f>
        <v>4113</v>
      </c>
      <c r="E26" s="55"/>
    </row>
    <row r="27" spans="1:5" x14ac:dyDescent="0.25">
      <c r="A27" s="57" t="s">
        <v>60</v>
      </c>
      <c r="B27" s="65">
        <f>Segment1!$E$19</f>
        <v>249.92762724423091</v>
      </c>
      <c r="C27" s="65">
        <f>IFERROR(Segment2!$E$19,0)</f>
        <v>245.48144183941446</v>
      </c>
      <c r="D27" s="65">
        <f>IFERROR(Segment3!$E$19,0)</f>
        <v>0</v>
      </c>
      <c r="E27" s="65">
        <f t="shared" ref="E27:E28" si="0">SUM(B27:D27)</f>
        <v>495.40906908364536</v>
      </c>
    </row>
    <row r="28" spans="1:5" x14ac:dyDescent="0.25">
      <c r="A28" s="57" t="s">
        <v>84</v>
      </c>
      <c r="B28" s="65">
        <f>Segment1!$E$20</f>
        <v>56.938826749883162</v>
      </c>
      <c r="C28" s="65">
        <f>IFERROR(Segment2!$E$20,0)</f>
        <v>60.705166124320947</v>
      </c>
      <c r="D28" s="65">
        <f>IFERROR(Segment3!$E$20,0)</f>
        <v>0</v>
      </c>
      <c r="E28" s="65">
        <f t="shared" si="0"/>
        <v>117.64399287420412</v>
      </c>
    </row>
    <row r="29" spans="1:5" x14ac:dyDescent="0.25">
      <c r="A29" s="57" t="s">
        <v>87</v>
      </c>
      <c r="B29" s="48">
        <f>Segment1!$E$21</f>
        <v>4.3894059907854306</v>
      </c>
      <c r="C29" s="48">
        <f>IFERROR(Segment2!$E$21,0)</f>
        <v>4.0438311516466579</v>
      </c>
      <c r="D29" s="48">
        <f>IFERROR(Segment3!$E$21,0)</f>
        <v>0</v>
      </c>
      <c r="E29" s="48">
        <f>E27/E28</f>
        <v>4.2110868305310136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37B2D-42EF-4566-816D-785D31463EA2}">
  <dimension ref="A1:K888"/>
  <sheetViews>
    <sheetView workbookViewId="0">
      <selection activeCell="N32" sqref="N32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202</v>
      </c>
      <c r="F2" s="68"/>
      <c r="G2" s="68"/>
      <c r="H2" s="71"/>
      <c r="I2" s="68"/>
      <c r="K2" s="11" t="s">
        <v>197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201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110</v>
      </c>
      <c r="G4" s="68"/>
      <c r="H4" s="71"/>
      <c r="I4" s="68"/>
      <c r="K4" s="11" t="s">
        <v>200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198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160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160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160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160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160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160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160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160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160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160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160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160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160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160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160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160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160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160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160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160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160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160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160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160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160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160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160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160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160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160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160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160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160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160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160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160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160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160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160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160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160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160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160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160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160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160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160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160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160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160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160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160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160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160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160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160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160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160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160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160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160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160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160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160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160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160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160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160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160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160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160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160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160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160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160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160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160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160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160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160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160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160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160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160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160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160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160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160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160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160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160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160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160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160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160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160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160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160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160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160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160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160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160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160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160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160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160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160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160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160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160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160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160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160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160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160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160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160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160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160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160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160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160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160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160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160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160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160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160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160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160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160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160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160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160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160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160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160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160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160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160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160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160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160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160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160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160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160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160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160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160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160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160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160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160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160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160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160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160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160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160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160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160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160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160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160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160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160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160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160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160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160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160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160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160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160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160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160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160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160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160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160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160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160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160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160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160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160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160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160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160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160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160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160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160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160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160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160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160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160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160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160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160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160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160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160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160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160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160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160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160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160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160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160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160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160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160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160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160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160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160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160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160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160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160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160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160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160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160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160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160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160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160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160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160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160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160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160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160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160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160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160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160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160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160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160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160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160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160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160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160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160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160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160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160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160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160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160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160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160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160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160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160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160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160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160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160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160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160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160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160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160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160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160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160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160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160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160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160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160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160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160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160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160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160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160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160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160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160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160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160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160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160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160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160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160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160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160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160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160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160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160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160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160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160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160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160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160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160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160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160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160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160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160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160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160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160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160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160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160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160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160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160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160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160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160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160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160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160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160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160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160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160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160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160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160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160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160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160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160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160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160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160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160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160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160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160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160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160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160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160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160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160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160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160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160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160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160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160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160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160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160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160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160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160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160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160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160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160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160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160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160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160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160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160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160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160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160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160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160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160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160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160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160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160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160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160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160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160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160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160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160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160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160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160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160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160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160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160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160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160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160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160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160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160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160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160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160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160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160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160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160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160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160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160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160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160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160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160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160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160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160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160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160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160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160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160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160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160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160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160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160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160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160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160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160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160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160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160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160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160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160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160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160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160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160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160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160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160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160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160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160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160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160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160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160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160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160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160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160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160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160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160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160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160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160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160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160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160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160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160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160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160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160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160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160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160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160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160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160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160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160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160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160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160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160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160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160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160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160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160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160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160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160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160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160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160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160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160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160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160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160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160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160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160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160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160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160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160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160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160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160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160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160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160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160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160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160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160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160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160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160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160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160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160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160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160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160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160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160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160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160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160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160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160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160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160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160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160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160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160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160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160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160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160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160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160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160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160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160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160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160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160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160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160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160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160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160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160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160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160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160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160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160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160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160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160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160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160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160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160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160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160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160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160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160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160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160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160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160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160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160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160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160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160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160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160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160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160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160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160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160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160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160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160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160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160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160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160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160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160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160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160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160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160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160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160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160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160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160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160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160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160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160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160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160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160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160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160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160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160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160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160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160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160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160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160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160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160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160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160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160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160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160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160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160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160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160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160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160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160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160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160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160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160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160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160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160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160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160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160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160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160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160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160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160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160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160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160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160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160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160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160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160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160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160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160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160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160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160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160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160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160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160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160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160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160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160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160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160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160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160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160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160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160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160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160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160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160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160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160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160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160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160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160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160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160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160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160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160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160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160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160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160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160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160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160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160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160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160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160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160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160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160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160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160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160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160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160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160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160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160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160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160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160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160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160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160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160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160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160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160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160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160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160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160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160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160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160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160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160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160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160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160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160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160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160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160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160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160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160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160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160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160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160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160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160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160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160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160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160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160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160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160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160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160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160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160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160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160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160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160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160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160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160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160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160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160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160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160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160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160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160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160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160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160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160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160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160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160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160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160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160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160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160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160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160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160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160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160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160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160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160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160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160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160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160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160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160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160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160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160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160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160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160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160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160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160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160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160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160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160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160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160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160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160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160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160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160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160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160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160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160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160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160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160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160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160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160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160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160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160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160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160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160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160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160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160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160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160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160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160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160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160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160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160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160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160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160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160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160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160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160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160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160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160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160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160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160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160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160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160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160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160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160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160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160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160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160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160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160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workbookViewId="0">
      <selection activeCell="B2" sqref="B2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117</v>
      </c>
      <c r="B1" s="12" t="s">
        <v>83</v>
      </c>
      <c r="C1" s="9"/>
    </row>
    <row r="2" spans="1:10" x14ac:dyDescent="0.25">
      <c r="A2" t="s">
        <v>59</v>
      </c>
      <c r="B2" s="9" t="s">
        <v>205</v>
      </c>
      <c r="C2" s="11">
        <f>IF(B2="annual",1,IF(B2="winter",2,IF(B2="spring",3,IF(B2="summer",4,IF(B2="fall",5,"Please choose annual, or winter, or spring, or summer, or fall")))))</f>
        <v>5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125</v>
      </c>
      <c r="B4" s="8">
        <f>VLOOKUP(A4,Harbours!A4:D149,3,FALSE)</f>
        <v>37.942000999999998</v>
      </c>
      <c r="C4" s="8">
        <f>VLOOKUP(A4,Harbours!A4:D149,4,FALSE)</f>
        <v>23.637744999999999</v>
      </c>
      <c r="D4" s="12" t="s">
        <v>49</v>
      </c>
      <c r="E4" s="8">
        <f>VLOOKUP(D4,Harbours!A4:D149,3,FALSE)</f>
        <v>36.444963999999999</v>
      </c>
      <c r="F4" s="8">
        <f>VLOOKUP(D4,Harbours!A4:D149,4,FALSE)</f>
        <v>28.230091999999999</v>
      </c>
    </row>
    <row r="5" spans="1:10" x14ac:dyDescent="0.25">
      <c r="A5" s="6" t="s">
        <v>74</v>
      </c>
      <c r="B5" s="54"/>
      <c r="C5" s="10"/>
      <c r="E5" s="10"/>
      <c r="F5" s="10"/>
    </row>
    <row r="6" spans="1:10" x14ac:dyDescent="0.25">
      <c r="A6" s="3">
        <v>3725</v>
      </c>
      <c r="B6" s="64" t="str">
        <f>VLOOKUP($A6,ShipSpeeds!$A$7:$J$894,10,FALSE)</f>
        <v>ok</v>
      </c>
      <c r="C6" s="10"/>
      <c r="E6" s="10"/>
      <c r="F6" s="10"/>
    </row>
    <row r="7" spans="1:10" x14ac:dyDescent="0.25">
      <c r="A7" s="3">
        <v>3726</v>
      </c>
      <c r="B7" s="64" t="str">
        <f>VLOOKUP($A7,ShipSpeeds!$A$7:$J$894,10,FALSE)</f>
        <v>ok</v>
      </c>
      <c r="C7" s="48" t="s">
        <v>108</v>
      </c>
      <c r="H7" s="14"/>
    </row>
    <row r="8" spans="1:10" x14ac:dyDescent="0.25">
      <c r="A8" s="3">
        <v>3727</v>
      </c>
      <c r="B8" s="64" t="str">
        <f>VLOOKUP($A8,ShipSpeeds!$A$7:$J$894,10,FALSE)</f>
        <v>ok</v>
      </c>
      <c r="C8" s="48" t="s">
        <v>109</v>
      </c>
      <c r="H8" s="14"/>
    </row>
    <row r="9" spans="1:10" x14ac:dyDescent="0.25">
      <c r="A9" s="3">
        <v>3727</v>
      </c>
      <c r="B9" s="64" t="str">
        <f>VLOOKUP($A9,ShipSpeeds!$A$7:$J$894,10,FALSE)</f>
        <v>ok</v>
      </c>
      <c r="C9" s="48" t="s">
        <v>85</v>
      </c>
      <c r="H9" s="14"/>
    </row>
    <row r="10" spans="1:10" x14ac:dyDescent="0.25">
      <c r="A10" s="3">
        <v>3727</v>
      </c>
      <c r="B10" s="64" t="str">
        <f>VLOOKUP($A10,ShipSpeeds!$A$7:$J$894,10,FALSE)</f>
        <v>ok</v>
      </c>
      <c r="C10" s="48" t="s">
        <v>159</v>
      </c>
      <c r="H10" s="14"/>
    </row>
    <row r="11" spans="1:10" x14ac:dyDescent="0.25">
      <c r="A11" s="3">
        <v>3727</v>
      </c>
      <c r="B11" s="64" t="str">
        <f>VLOOKUP($A11,ShipSpeeds!$A$7:$J$894,10,FALSE)</f>
        <v>ok</v>
      </c>
      <c r="H11" s="14"/>
    </row>
    <row r="12" spans="1:10" x14ac:dyDescent="0.25">
      <c r="A12" s="3">
        <v>3727</v>
      </c>
      <c r="B12" s="64" t="str">
        <f>VLOOKUP($A12,ShipSpeeds!$A$7:$J$894,10,FALSE)</f>
        <v>ok</v>
      </c>
    </row>
    <row r="13" spans="1:10" ht="15.75" thickBot="1" x14ac:dyDescent="0.3">
      <c r="A13" s="3">
        <v>3727</v>
      </c>
      <c r="B13" s="64" t="str">
        <f>VLOOKUP($A13,ShipSpeeds!$A$7:$J$894,10,FALSE)</f>
        <v>ok</v>
      </c>
      <c r="C13" s="11" t="s">
        <v>76</v>
      </c>
      <c r="D13" s="10"/>
      <c r="E13" s="10"/>
    </row>
    <row r="14" spans="1:10" x14ac:dyDescent="0.25">
      <c r="A14" s="3">
        <v>3727</v>
      </c>
      <c r="B14" s="64" t="str">
        <f>VLOOKUP($A14,ShipSpeeds!$A$7:$J$894,10,FALSE)</f>
        <v>ok</v>
      </c>
      <c r="C14" s="15" t="s">
        <v>60</v>
      </c>
      <c r="D14" s="16"/>
      <c r="E14" s="17">
        <f>ACOS(SIN(RADIANS(B4))*SIN(RADIANS(E4))+COS(RADIANS(B4))*COS(RADIANS(E4))*COS((RADIANS(F4-C4))))*6371/1.852</f>
        <v>237.2872434812387</v>
      </c>
      <c r="G14" s="41"/>
      <c r="H14" s="14"/>
      <c r="I14" s="40"/>
      <c r="J14" s="14"/>
    </row>
    <row r="15" spans="1:10" ht="15.75" thickBot="1" x14ac:dyDescent="0.3">
      <c r="A15" s="3">
        <v>3727</v>
      </c>
      <c r="B15" s="64" t="str">
        <f>VLOOKUP($A15,ShipSpeeds!$A$7:$J$894,10,FALSE)</f>
        <v>ok</v>
      </c>
      <c r="C15" s="18" t="s">
        <v>63</v>
      </c>
      <c r="D15" s="19"/>
      <c r="E15" s="20">
        <f>DEGREES(MOD(ATAN2(COS(RADIANS(B4))*SIN(RADIANS(E4))-SIN(RADIANS(B4))*COS(RADIANS(E4))*COS(RADIANS(F4-C4)),SIN(RADIANS(F4-C4))*COS(RADIANS(E4))),2*PI()))</f>
        <v>110.85545277140612</v>
      </c>
      <c r="G15" s="41"/>
      <c r="H15" s="14"/>
      <c r="I15" s="40"/>
      <c r="J15" s="14"/>
    </row>
    <row r="16" spans="1:10" x14ac:dyDescent="0.25">
      <c r="A16" s="3">
        <v>3727</v>
      </c>
      <c r="B16" s="64" t="str">
        <f>VLOOKUP($A16,ShipSpeeds!$A$7:$J$894,10,FALSE)</f>
        <v>ok</v>
      </c>
      <c r="C16" s="11"/>
      <c r="D16" s="10"/>
      <c r="E16" s="10"/>
      <c r="H16" s="14"/>
    </row>
    <row r="17" spans="1:8" x14ac:dyDescent="0.25">
      <c r="A17" s="3">
        <v>3727</v>
      </c>
      <c r="B17" s="64" t="str">
        <f>VLOOKUP($A17,ShipSpeeds!$A$7:$J$894,10,FALSE)</f>
        <v>ok</v>
      </c>
      <c r="C17" s="11"/>
      <c r="D17" s="13"/>
      <c r="H17" s="14"/>
    </row>
    <row r="18" spans="1:8" ht="15.75" thickBot="1" x14ac:dyDescent="0.3">
      <c r="A18" s="3">
        <v>3727</v>
      </c>
      <c r="B18" s="64" t="str">
        <f>VLOOKUP($A18,ShipSpeeds!$A$7:$J$894,10,FALSE)</f>
        <v>ok</v>
      </c>
      <c r="C18" s="11" t="s">
        <v>80</v>
      </c>
      <c r="D18" s="3"/>
      <c r="H18" s="14"/>
    </row>
    <row r="19" spans="1:8" x14ac:dyDescent="0.25">
      <c r="A19" s="3">
        <v>3727</v>
      </c>
      <c r="B19" s="64" t="str">
        <f>VLOOKUP($A19,ShipSpeeds!$A$7:$J$894,10,FALSE)</f>
        <v>ok</v>
      </c>
      <c r="C19" s="15" t="s">
        <v>60</v>
      </c>
      <c r="D19" s="16"/>
      <c r="E19" s="17">
        <f>E72</f>
        <v>249.92762724423091</v>
      </c>
      <c r="H19" s="14"/>
    </row>
    <row r="20" spans="1:8" x14ac:dyDescent="0.25">
      <c r="A20" s="3">
        <v>3727</v>
      </c>
      <c r="B20" s="64" t="str">
        <f>VLOOKUP($A20,ShipSpeeds!$A$7:$J$894,10,FALSE)</f>
        <v>ok</v>
      </c>
      <c r="C20" s="59" t="s">
        <v>79</v>
      </c>
      <c r="D20" s="21"/>
      <c r="E20" s="60">
        <f>H72</f>
        <v>56.938826749883162</v>
      </c>
      <c r="H20" s="14"/>
    </row>
    <row r="21" spans="1:8" ht="15.75" thickBot="1" x14ac:dyDescent="0.3">
      <c r="A21" s="3">
        <v>3727</v>
      </c>
      <c r="B21" s="64" t="str">
        <f>VLOOKUP($A21,ShipSpeeds!$A$7:$J$894,10,FALSE)</f>
        <v>ok</v>
      </c>
      <c r="C21" s="61" t="s">
        <v>86</v>
      </c>
      <c r="D21" s="62"/>
      <c r="E21" s="63">
        <f>E19/E20</f>
        <v>4.3894059907854306</v>
      </c>
      <c r="H21" s="14"/>
    </row>
    <row r="22" spans="1:8" x14ac:dyDescent="0.25">
      <c r="A22" s="3">
        <v>3727</v>
      </c>
      <c r="B22" s="64" t="str">
        <f>VLOOKUP($A22,ShipSpeeds!$A$7:$J$894,10,FALSE)</f>
        <v>ok</v>
      </c>
      <c r="H22" s="14"/>
    </row>
    <row r="23" spans="1:8" x14ac:dyDescent="0.25">
      <c r="A23" s="3">
        <v>3727</v>
      </c>
      <c r="B23" s="64" t="str">
        <f>VLOOKUP($A23,ShipSpeeds!$A$7:$J$894,10,FALSE)</f>
        <v>ok</v>
      </c>
      <c r="H23" s="14"/>
    </row>
    <row r="24" spans="1:8" x14ac:dyDescent="0.25">
      <c r="A24" s="3">
        <v>3727</v>
      </c>
      <c r="B24" s="64" t="str">
        <f>VLOOKUP($A24,ShipSpeeds!$A$7:$J$894,10,FALSE)</f>
        <v>ok</v>
      </c>
      <c r="H24" s="14"/>
    </row>
    <row r="25" spans="1:8" x14ac:dyDescent="0.25">
      <c r="A25" s="3">
        <v>3727</v>
      </c>
      <c r="B25" s="64" t="str">
        <f>VLOOKUP($A25,ShipSpeeds!$A$7:$J$894,10,FALSE)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64</v>
      </c>
      <c r="B28" s="32" t="s">
        <v>23</v>
      </c>
      <c r="C28" s="32" t="s">
        <v>24</v>
      </c>
      <c r="D28" s="32" t="s">
        <v>67</v>
      </c>
      <c r="E28" s="32" t="s">
        <v>68</v>
      </c>
      <c r="F28" s="32" t="s">
        <v>19</v>
      </c>
      <c r="G28" s="32" t="s">
        <v>69</v>
      </c>
      <c r="H28" s="32" t="s">
        <v>73</v>
      </c>
    </row>
    <row r="29" spans="1:8" s="3" customFormat="1" x14ac:dyDescent="0.25">
      <c r="A29" s="37" t="s">
        <v>65</v>
      </c>
      <c r="B29" s="39">
        <f>B4</f>
        <v>37.942000999999998</v>
      </c>
      <c r="C29" s="39">
        <f>C4</f>
        <v>23.637744999999999</v>
      </c>
      <c r="D29" s="38">
        <f>D30</f>
        <v>130.6489306905452</v>
      </c>
      <c r="E29" s="37"/>
      <c r="F29" s="37">
        <f>F30</f>
        <v>37255</v>
      </c>
      <c r="G29" s="37"/>
      <c r="H29" s="37"/>
    </row>
    <row r="30" spans="1:8" s="3" customFormat="1" x14ac:dyDescent="0.25">
      <c r="A30" s="36">
        <f>A6</f>
        <v>3725</v>
      </c>
      <c r="B30" s="26">
        <f>INT(A30/100)</f>
        <v>37</v>
      </c>
      <c r="C30" s="26">
        <f>A30-B30*100</f>
        <v>25</v>
      </c>
      <c r="D30" s="30">
        <f>IFERROR(DEGREES(MOD(ATAN2(COS(RADIANS(B29))*SIN(RADIANS(B30))-SIN(RADIANS(B29))*COS(RADIANS(B30))*COS(RADIANS(C30-C29)),SIN(RADIANS(C30-C29))*COS(RADIANS(B30))),2*PI())),"")</f>
        <v>130.6489306905452</v>
      </c>
      <c r="E30" s="30">
        <f>ACOS(SIN(RADIANS(B29))*SIN(RADIANS(B30))+COS(RADIANS(B29))*COS(RADIANS(B30))*COS((RADIANS(C30-C29))))*6371/1.852</f>
        <v>86.09473898808433</v>
      </c>
      <c r="F30" s="26">
        <f>A30*10+$C$2</f>
        <v>37255</v>
      </c>
      <c r="G30" s="31">
        <f>IFERROR(Interpol1!C4,"")</f>
        <v>4.4184124739017587</v>
      </c>
      <c r="H30" s="30">
        <f>IFERROR(E30/G30,"")</f>
        <v>19.485446299235349</v>
      </c>
    </row>
    <row r="31" spans="1:8" s="3" customFormat="1" x14ac:dyDescent="0.25">
      <c r="A31" s="34">
        <f>A30</f>
        <v>3725</v>
      </c>
      <c r="B31" s="32">
        <f t="shared" ref="B31:B60" si="0">INT(A31/100)</f>
        <v>37</v>
      </c>
      <c r="C31" s="32">
        <f t="shared" ref="C31:C60" si="1">A31-B31*100</f>
        <v>25</v>
      </c>
      <c r="D31" s="35">
        <f>D32</f>
        <v>89.699087616395914</v>
      </c>
      <c r="E31" s="35">
        <f>E32</f>
        <v>23.975110345499665</v>
      </c>
      <c r="F31" s="32">
        <f t="shared" ref="F31:F60" si="2">A31*10+$C$2</f>
        <v>37255</v>
      </c>
      <c r="G31" s="33">
        <f>IFERROR(Interpol1!C5,"")</f>
        <v>4.0000464947870409</v>
      </c>
      <c r="H31" s="35">
        <f t="shared" ref="H31:H32" si="3">IFERROR(E31/G31,"")</f>
        <v>5.9937079173316157</v>
      </c>
    </row>
    <row r="32" spans="1:8" s="3" customFormat="1" x14ac:dyDescent="0.25">
      <c r="A32" s="36">
        <f>A7</f>
        <v>3726</v>
      </c>
      <c r="B32" s="26">
        <f t="shared" si="0"/>
        <v>37</v>
      </c>
      <c r="C32" s="26">
        <f t="shared" si="1"/>
        <v>26</v>
      </c>
      <c r="D32" s="30">
        <f>IFERROR(DEGREES(MOD(ATAN2(COS(RADIANS(B31))*SIN(RADIANS(B32))-SIN(RADIANS(B31))*COS(RADIANS(B32))*COS(RADIANS(C32-C31)),SIN(RADIANS(C32-C31))*COS(RADIANS(B32))),2*PI())),"")</f>
        <v>89.699087616395914</v>
      </c>
      <c r="E32" s="30">
        <f>ACOS(SIN(RADIANS(B31))*SIN(RADIANS(B32))+COS(RADIANS(B31))*COS(RADIANS(B32))*COS((RADIANS(C32-C31))))*6371/1.852/2</f>
        <v>23.975110345499665</v>
      </c>
      <c r="F32" s="26">
        <f t="shared" si="2"/>
        <v>37265</v>
      </c>
      <c r="G32" s="31">
        <f>IFERROR(Interpol1!C6,"")</f>
        <v>4.4231872266295431</v>
      </c>
      <c r="H32" s="30">
        <f t="shared" si="3"/>
        <v>5.4203245571787919</v>
      </c>
    </row>
    <row r="33" spans="1:8" s="3" customFormat="1" x14ac:dyDescent="0.25">
      <c r="A33" s="34">
        <f>A32</f>
        <v>3726</v>
      </c>
      <c r="B33" s="32">
        <f t="shared" si="0"/>
        <v>37</v>
      </c>
      <c r="C33" s="32">
        <f t="shared" si="1"/>
        <v>26</v>
      </c>
      <c r="D33" s="35">
        <f>D34</f>
        <v>89.699087616395914</v>
      </c>
      <c r="E33" s="35">
        <f>E34</f>
        <v>23.975110345499665</v>
      </c>
      <c r="F33" s="32">
        <f t="shared" si="2"/>
        <v>37265</v>
      </c>
      <c r="G33" s="33">
        <f>IFERROR(Interpol1!C7,"")</f>
        <v>4.4231872266295431</v>
      </c>
      <c r="H33" s="35">
        <f t="shared" ref="H33:H70" si="4">IFERROR(E33/G33,"")</f>
        <v>5.4203245571787919</v>
      </c>
    </row>
    <row r="34" spans="1:8" s="3" customFormat="1" x14ac:dyDescent="0.25">
      <c r="A34" s="36">
        <f>A8</f>
        <v>3727</v>
      </c>
      <c r="B34" s="26">
        <f t="shared" si="0"/>
        <v>37</v>
      </c>
      <c r="C34" s="26">
        <f t="shared" si="1"/>
        <v>27</v>
      </c>
      <c r="D34" s="30">
        <f>IFERROR(DEGREES(MOD(ATAN2(COS(RADIANS(B33))*SIN(RADIANS(B34))-SIN(RADIANS(B33))*COS(RADIANS(B34))*COS(RADIANS(C34-C33)),SIN(RADIANS(C34-C33))*COS(RADIANS(B34))),2*PI())),"")</f>
        <v>89.699087616395914</v>
      </c>
      <c r="E34" s="30">
        <f>ACOS(SIN(RADIANS(B33))*SIN(RADIANS(B34))+COS(RADIANS(B33))*COS(RADIANS(B34))*COS((RADIANS(C34-C33))))*6371/1.852/2</f>
        <v>23.975110345499665</v>
      </c>
      <c r="F34" s="26">
        <f t="shared" si="2"/>
        <v>37275</v>
      </c>
      <c r="G34" s="31">
        <f>IFERROR(Interpol1!C8,"")</f>
        <v>4.4231872266295431</v>
      </c>
      <c r="H34" s="30">
        <f t="shared" si="4"/>
        <v>5.4203245571787919</v>
      </c>
    </row>
    <row r="35" spans="1:8" s="3" customFormat="1" x14ac:dyDescent="0.25">
      <c r="A35" s="34">
        <f>A34</f>
        <v>3727</v>
      </c>
      <c r="B35" s="32">
        <f t="shared" si="0"/>
        <v>37</v>
      </c>
      <c r="C35" s="32">
        <f t="shared" si="1"/>
        <v>27</v>
      </c>
      <c r="D35" s="35" t="str">
        <f>D36</f>
        <v/>
      </c>
      <c r="E35" s="35">
        <f>E36</f>
        <v>0</v>
      </c>
      <c r="F35" s="32">
        <f t="shared" si="2"/>
        <v>37275</v>
      </c>
      <c r="G35" s="33">
        <f>IFERROR(Interpol1!C9,"")</f>
        <v>0</v>
      </c>
      <c r="H35" s="35" t="str">
        <f t="shared" si="4"/>
        <v/>
      </c>
    </row>
    <row r="36" spans="1:8" s="3" customFormat="1" x14ac:dyDescent="0.25">
      <c r="A36" s="36">
        <f>A9</f>
        <v>3727</v>
      </c>
      <c r="B36" s="26">
        <f t="shared" si="0"/>
        <v>37</v>
      </c>
      <c r="C36" s="26">
        <f t="shared" si="1"/>
        <v>27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37275</v>
      </c>
      <c r="G36" s="31">
        <f>IFERROR(Interpol1!C10,"")</f>
        <v>0</v>
      </c>
      <c r="H36" s="30" t="str">
        <f t="shared" si="4"/>
        <v/>
      </c>
    </row>
    <row r="37" spans="1:8" s="3" customFormat="1" x14ac:dyDescent="0.25">
      <c r="A37" s="34">
        <f>A36</f>
        <v>3727</v>
      </c>
      <c r="B37" s="32">
        <f t="shared" si="0"/>
        <v>37</v>
      </c>
      <c r="C37" s="32">
        <f t="shared" si="1"/>
        <v>27</v>
      </c>
      <c r="D37" s="35" t="str">
        <f>D38</f>
        <v/>
      </c>
      <c r="E37" s="35">
        <f>E38</f>
        <v>0</v>
      </c>
      <c r="F37" s="32">
        <f t="shared" si="2"/>
        <v>37275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3727</v>
      </c>
      <c r="B38" s="26">
        <f t="shared" si="0"/>
        <v>37</v>
      </c>
      <c r="C38" s="26">
        <f t="shared" si="1"/>
        <v>27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37275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3727</v>
      </c>
      <c r="B39" s="32">
        <f t="shared" si="0"/>
        <v>37</v>
      </c>
      <c r="C39" s="32">
        <f t="shared" si="1"/>
        <v>27</v>
      </c>
      <c r="D39" s="35" t="str">
        <f>D40</f>
        <v/>
      </c>
      <c r="E39" s="35">
        <f>E40</f>
        <v>0</v>
      </c>
      <c r="F39" s="32">
        <f t="shared" si="2"/>
        <v>37275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3727</v>
      </c>
      <c r="B40" s="26">
        <f t="shared" ref="B40:B46" si="5">INT(A40/100)</f>
        <v>37</v>
      </c>
      <c r="C40" s="26">
        <f t="shared" ref="C40:C46" si="6">A40-B40*100</f>
        <v>27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ref="F40:F46" si="7">A40*10+$C$2</f>
        <v>37275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3727</v>
      </c>
      <c r="B41" s="32">
        <f t="shared" si="5"/>
        <v>37</v>
      </c>
      <c r="C41" s="32">
        <f t="shared" si="6"/>
        <v>27</v>
      </c>
      <c r="D41" s="35" t="str">
        <f>D42</f>
        <v/>
      </c>
      <c r="E41" s="35">
        <f>E42</f>
        <v>0</v>
      </c>
      <c r="F41" s="32">
        <f t="shared" si="7"/>
        <v>37275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3727</v>
      </c>
      <c r="B42" s="26">
        <f t="shared" si="5"/>
        <v>37</v>
      </c>
      <c r="C42" s="26">
        <f t="shared" si="6"/>
        <v>27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37275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3727</v>
      </c>
      <c r="B43" s="32">
        <f t="shared" si="5"/>
        <v>37</v>
      </c>
      <c r="C43" s="32">
        <f t="shared" si="6"/>
        <v>27</v>
      </c>
      <c r="D43" s="35" t="str">
        <f>D44</f>
        <v/>
      </c>
      <c r="E43" s="35">
        <f>E44</f>
        <v>0</v>
      </c>
      <c r="F43" s="32">
        <f t="shared" si="7"/>
        <v>37275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3727</v>
      </c>
      <c r="B44" s="26">
        <f t="shared" si="5"/>
        <v>37</v>
      </c>
      <c r="C44" s="26">
        <f t="shared" si="6"/>
        <v>27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37275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3727</v>
      </c>
      <c r="B45" s="32">
        <f t="shared" si="5"/>
        <v>37</v>
      </c>
      <c r="C45" s="32">
        <f t="shared" si="6"/>
        <v>27</v>
      </c>
      <c r="D45" s="35" t="str">
        <f>D46</f>
        <v/>
      </c>
      <c r="E45" s="35">
        <f>E46</f>
        <v>0</v>
      </c>
      <c r="F45" s="32">
        <f t="shared" si="7"/>
        <v>37275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3727</v>
      </c>
      <c r="B46" s="26">
        <f t="shared" si="5"/>
        <v>37</v>
      </c>
      <c r="C46" s="26">
        <f t="shared" si="6"/>
        <v>27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37275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3727</v>
      </c>
      <c r="B47" s="32">
        <f t="shared" si="0"/>
        <v>37</v>
      </c>
      <c r="C47" s="32">
        <f t="shared" si="1"/>
        <v>27</v>
      </c>
      <c r="D47" s="35" t="str">
        <f>D48</f>
        <v/>
      </c>
      <c r="E47" s="35">
        <f>E48</f>
        <v>0</v>
      </c>
      <c r="F47" s="32">
        <f t="shared" si="2"/>
        <v>37275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3727</v>
      </c>
      <c r="B48" s="26">
        <f t="shared" si="0"/>
        <v>37</v>
      </c>
      <c r="C48" s="26">
        <f t="shared" si="1"/>
        <v>27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37275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3727</v>
      </c>
      <c r="B49" s="32">
        <f t="shared" si="0"/>
        <v>37</v>
      </c>
      <c r="C49" s="32">
        <f t="shared" si="1"/>
        <v>27</v>
      </c>
      <c r="D49" s="35" t="str">
        <f>D50</f>
        <v/>
      </c>
      <c r="E49" s="35">
        <f>E50</f>
        <v>0</v>
      </c>
      <c r="F49" s="32">
        <f t="shared" si="2"/>
        <v>37275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3727</v>
      </c>
      <c r="B50" s="26">
        <f t="shared" si="0"/>
        <v>37</v>
      </c>
      <c r="C50" s="26">
        <f t="shared" si="1"/>
        <v>27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37275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3727</v>
      </c>
      <c r="B51" s="32">
        <f t="shared" si="0"/>
        <v>37</v>
      </c>
      <c r="C51" s="32">
        <f t="shared" si="1"/>
        <v>27</v>
      </c>
      <c r="D51" s="35" t="str">
        <f>D52</f>
        <v/>
      </c>
      <c r="E51" s="35">
        <f>E52</f>
        <v>0</v>
      </c>
      <c r="F51" s="32">
        <f t="shared" si="2"/>
        <v>37275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3727</v>
      </c>
      <c r="B52" s="26">
        <f t="shared" ref="B52:B53" si="8">INT(A52/100)</f>
        <v>37</v>
      </c>
      <c r="C52" s="26">
        <f t="shared" ref="C52:C53" si="9">A52-B52*100</f>
        <v>27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37275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3727</v>
      </c>
      <c r="B53" s="32">
        <f t="shared" si="8"/>
        <v>37</v>
      </c>
      <c r="C53" s="32">
        <f t="shared" si="9"/>
        <v>27</v>
      </c>
      <c r="D53" s="35" t="str">
        <f>D54</f>
        <v/>
      </c>
      <c r="E53" s="35">
        <f>E54</f>
        <v>0</v>
      </c>
      <c r="F53" s="32">
        <f t="shared" si="10"/>
        <v>37275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3727</v>
      </c>
      <c r="B54" s="26">
        <f t="shared" si="0"/>
        <v>37</v>
      </c>
      <c r="C54" s="26">
        <f t="shared" si="1"/>
        <v>27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37275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3727</v>
      </c>
      <c r="B55" s="32">
        <f t="shared" si="0"/>
        <v>37</v>
      </c>
      <c r="C55" s="32">
        <f t="shared" si="1"/>
        <v>27</v>
      </c>
      <c r="D55" s="35" t="str">
        <f>D56</f>
        <v/>
      </c>
      <c r="E55" s="35">
        <f>E56</f>
        <v>0</v>
      </c>
      <c r="F55" s="32">
        <f t="shared" si="2"/>
        <v>37275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3727</v>
      </c>
      <c r="B56" s="26">
        <f t="shared" si="0"/>
        <v>37</v>
      </c>
      <c r="C56" s="26">
        <f t="shared" si="1"/>
        <v>27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37275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3727</v>
      </c>
      <c r="B57" s="32">
        <f t="shared" si="0"/>
        <v>37</v>
      </c>
      <c r="C57" s="32">
        <f t="shared" si="1"/>
        <v>27</v>
      </c>
      <c r="D57" s="35" t="str">
        <f>D58</f>
        <v/>
      </c>
      <c r="E57" s="35">
        <f>E58</f>
        <v>0</v>
      </c>
      <c r="F57" s="32">
        <f t="shared" si="2"/>
        <v>37275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3727</v>
      </c>
      <c r="B58" s="26">
        <f t="shared" si="0"/>
        <v>37</v>
      </c>
      <c r="C58" s="26">
        <f t="shared" si="1"/>
        <v>27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37275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3727</v>
      </c>
      <c r="B59" s="32">
        <f t="shared" si="0"/>
        <v>37</v>
      </c>
      <c r="C59" s="32">
        <f t="shared" si="1"/>
        <v>27</v>
      </c>
      <c r="D59" s="35" t="str">
        <f>D60</f>
        <v/>
      </c>
      <c r="E59" s="35">
        <f>E60</f>
        <v>0</v>
      </c>
      <c r="F59" s="32">
        <f t="shared" si="2"/>
        <v>37275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3727</v>
      </c>
      <c r="B60" s="26">
        <f t="shared" si="0"/>
        <v>37</v>
      </c>
      <c r="C60" s="26">
        <f t="shared" si="1"/>
        <v>27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37275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3727</v>
      </c>
      <c r="B61" s="32">
        <f t="shared" ref="B61:B69" si="11">INT(A61/100)</f>
        <v>37</v>
      </c>
      <c r="C61" s="32">
        <f t="shared" ref="C61:C69" si="12">A61-B61*100</f>
        <v>27</v>
      </c>
      <c r="D61" s="35" t="str">
        <f>D62</f>
        <v/>
      </c>
      <c r="E61" s="35">
        <f>E62</f>
        <v>0</v>
      </c>
      <c r="F61" s="32">
        <f t="shared" ref="F61:F69" si="13">A61*10+$C$2</f>
        <v>37275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3727</v>
      </c>
      <c r="B62" s="26">
        <f t="shared" si="11"/>
        <v>37</v>
      </c>
      <c r="C62" s="26">
        <f t="shared" si="12"/>
        <v>27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37275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3727</v>
      </c>
      <c r="B63" s="32">
        <f t="shared" si="11"/>
        <v>37</v>
      </c>
      <c r="C63" s="32">
        <f t="shared" si="12"/>
        <v>27</v>
      </c>
      <c r="D63" s="35" t="str">
        <f>D64</f>
        <v/>
      </c>
      <c r="E63" s="35">
        <f>E64</f>
        <v>0</v>
      </c>
      <c r="F63" s="32">
        <f t="shared" si="13"/>
        <v>37275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3727</v>
      </c>
      <c r="B64" s="26">
        <f t="shared" si="11"/>
        <v>37</v>
      </c>
      <c r="C64" s="26">
        <f t="shared" si="12"/>
        <v>27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37275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3727</v>
      </c>
      <c r="B65" s="32">
        <f t="shared" si="11"/>
        <v>37</v>
      </c>
      <c r="C65" s="32">
        <f t="shared" si="12"/>
        <v>27</v>
      </c>
      <c r="D65" s="35" t="str">
        <f>D66</f>
        <v/>
      </c>
      <c r="E65" s="35">
        <f>E66</f>
        <v>0</v>
      </c>
      <c r="F65" s="32">
        <f t="shared" si="13"/>
        <v>37275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3727</v>
      </c>
      <c r="B66" s="26">
        <f t="shared" si="11"/>
        <v>37</v>
      </c>
      <c r="C66" s="26">
        <f t="shared" si="12"/>
        <v>27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37275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3727</v>
      </c>
      <c r="B67" s="32">
        <f t="shared" si="11"/>
        <v>37</v>
      </c>
      <c r="C67" s="32">
        <f t="shared" si="12"/>
        <v>27</v>
      </c>
      <c r="D67" s="35" t="str">
        <f>D68</f>
        <v/>
      </c>
      <c r="E67" s="35">
        <f>E68</f>
        <v>0</v>
      </c>
      <c r="F67" s="32">
        <f t="shared" si="13"/>
        <v>37275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3727</v>
      </c>
      <c r="B68" s="26">
        <f t="shared" si="11"/>
        <v>37</v>
      </c>
      <c r="C68" s="26">
        <f t="shared" si="12"/>
        <v>27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37275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3727</v>
      </c>
      <c r="B69" s="32">
        <f t="shared" si="11"/>
        <v>37</v>
      </c>
      <c r="C69" s="32">
        <f t="shared" si="12"/>
        <v>27</v>
      </c>
      <c r="D69" s="35">
        <f>D70</f>
        <v>119.00784570949624</v>
      </c>
      <c r="E69" s="35">
        <f>E70</f>
        <v>33.966223437073957</v>
      </c>
      <c r="F69" s="32">
        <f t="shared" si="13"/>
        <v>37275</v>
      </c>
      <c r="G69" s="33">
        <f>IFERROR(Interpol1!C43,"")</f>
        <v>4.4696225309771558</v>
      </c>
      <c r="H69" s="35">
        <f t="shared" si="4"/>
        <v>7.5993494308899079</v>
      </c>
    </row>
    <row r="70" spans="1:11" x14ac:dyDescent="0.25">
      <c r="A70" s="39" t="s">
        <v>66</v>
      </c>
      <c r="B70" s="39">
        <f>E4</f>
        <v>36.444963999999999</v>
      </c>
      <c r="C70" s="39">
        <f>F4</f>
        <v>28.230091999999999</v>
      </c>
      <c r="D70" s="38">
        <f>DEGREES(MOD(ATAN2(COS(RADIANS(B69))*SIN(RADIANS(B70))-SIN(RADIANS(B69))*COS(RADIANS(B70))*COS(RADIANS(C70-C69)),SIN(RADIANS(C70-C69))*COS(RADIANS(B70))),2*PI()))</f>
        <v>119.00784570949624</v>
      </c>
      <c r="E70" s="38">
        <f>ACOS(SIN(RADIANS(B55))*SIN(RADIANS(B70))+COS(RADIANS(B55))*COS(RADIANS(B70))*COS((RADIANS(C70-C55))))*6371/1.852/2</f>
        <v>33.966223437073957</v>
      </c>
      <c r="F70" s="38">
        <f>F54</f>
        <v>37275</v>
      </c>
      <c r="G70" s="39">
        <f>IFERROR(Interpol1!C44,"")</f>
        <v>4.4696225309771558</v>
      </c>
      <c r="H70" s="38">
        <f t="shared" si="4"/>
        <v>7.5993494308899079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75</v>
      </c>
      <c r="B72" s="43"/>
      <c r="C72" s="43"/>
      <c r="D72" s="43" t="s">
        <v>77</v>
      </c>
      <c r="E72" s="44">
        <f>SUM(E30:E70)</f>
        <v>249.92762724423091</v>
      </c>
      <c r="F72" s="43"/>
      <c r="G72" s="46" t="s">
        <v>78</v>
      </c>
      <c r="H72" s="45">
        <f>SUM(H30:H70)</f>
        <v>56.938826749883162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10" sqref="A1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117</v>
      </c>
      <c r="B1" s="79" t="str">
        <f>Segment1!B1</f>
        <v>Arcenas fast ship</v>
      </c>
      <c r="C1" s="82"/>
    </row>
    <row r="2" spans="1:10" x14ac:dyDescent="0.25">
      <c r="A2" t="s">
        <v>59</v>
      </c>
      <c r="B2" s="82" t="str">
        <f>Segment1!B2</f>
        <v>fall</v>
      </c>
      <c r="C2" s="11">
        <f>IF(B2="annual",1,IF(B2="winter",2,IF(B2="spring",3,IF(B2="summer",4,IF(B2="fall",5,"Please choose annual, or winter, or spring, or summer, or fall")))))</f>
        <v>5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>Rhodos</v>
      </c>
      <c r="B4" s="8">
        <f>VLOOKUP(A4,Harbours!A4:D149,3,FALSE)</f>
        <v>36.444963999999999</v>
      </c>
      <c r="C4" s="8">
        <f>VLOOKUP(A4,Harbours!A4:D149,4,FALSE)</f>
        <v>28.230091999999999</v>
      </c>
      <c r="D4" s="12" t="s">
        <v>51</v>
      </c>
      <c r="E4" s="8">
        <f>VLOOKUP(D4,Harbours!A4:D149,3,FALSE)</f>
        <v>34.754114000000001</v>
      </c>
      <c r="F4" s="8">
        <f>VLOOKUP(D4,Harbours!A4:D149,4,FALSE)</f>
        <v>32.410603999999999</v>
      </c>
    </row>
    <row r="5" spans="1:10" x14ac:dyDescent="0.25">
      <c r="A5" s="6" t="s">
        <v>74</v>
      </c>
      <c r="B5" s="54"/>
      <c r="C5" s="10"/>
      <c r="E5" s="10"/>
      <c r="F5" s="10"/>
    </row>
    <row r="6" spans="1:10" x14ac:dyDescent="0.25">
      <c r="A6" s="3">
        <v>3629</v>
      </c>
      <c r="B6" s="64" t="str">
        <f>VLOOKUP($A6,ShipSpeeds!$A$7:$J$894,10,FALSE)</f>
        <v>ok</v>
      </c>
      <c r="C6" s="10"/>
      <c r="E6" s="10"/>
      <c r="F6" s="10"/>
    </row>
    <row r="7" spans="1:10" x14ac:dyDescent="0.25">
      <c r="A7" s="3">
        <v>3630</v>
      </c>
      <c r="B7" s="64" t="str">
        <f>VLOOKUP($A7,ShipSpeeds!$A$7:$J$894,10,FALSE)</f>
        <v>ok</v>
      </c>
      <c r="C7" s="48" t="s">
        <v>108</v>
      </c>
      <c r="H7" s="14"/>
    </row>
    <row r="8" spans="1:10" x14ac:dyDescent="0.25">
      <c r="A8" s="3">
        <v>3631</v>
      </c>
      <c r="B8" s="64" t="str">
        <f>VLOOKUP($A8,ShipSpeeds!$A$7:$J$894,10,FALSE)</f>
        <v>ok</v>
      </c>
      <c r="C8" s="48" t="s">
        <v>109</v>
      </c>
      <c r="H8" s="14"/>
    </row>
    <row r="9" spans="1:10" x14ac:dyDescent="0.25">
      <c r="A9" s="3">
        <v>3532</v>
      </c>
      <c r="B9" s="64" t="str">
        <f>VLOOKUP($A9,ShipSpeeds!$A$7:$J$894,10,FALSE)</f>
        <v>ok</v>
      </c>
      <c r="C9" s="48" t="s">
        <v>85</v>
      </c>
      <c r="H9" s="14"/>
    </row>
    <row r="10" spans="1:10" x14ac:dyDescent="0.25">
      <c r="A10" s="3">
        <v>3532</v>
      </c>
      <c r="B10" s="64" t="str">
        <f>VLOOKUP($A10,ShipSpeeds!$A$7:$J$894,10,FALSE)</f>
        <v>ok</v>
      </c>
      <c r="C10" s="48" t="s">
        <v>159</v>
      </c>
      <c r="H10" s="14"/>
    </row>
    <row r="11" spans="1:10" x14ac:dyDescent="0.25">
      <c r="A11" s="3">
        <v>3532</v>
      </c>
      <c r="B11" s="64" t="str">
        <f>VLOOKUP($A11,ShipSpeeds!$A$7:$J$894,10,FALSE)</f>
        <v>ok</v>
      </c>
      <c r="H11" s="14"/>
    </row>
    <row r="12" spans="1:10" x14ac:dyDescent="0.25">
      <c r="A12" s="3">
        <v>3532</v>
      </c>
      <c r="B12" s="64" t="str">
        <f>VLOOKUP($A12,ShipSpeeds!$A$7:$J$894,10,FALSE)</f>
        <v>ok</v>
      </c>
    </row>
    <row r="13" spans="1:10" ht="15.75" thickBot="1" x14ac:dyDescent="0.3">
      <c r="A13" s="3">
        <v>3532</v>
      </c>
      <c r="B13" s="64" t="str">
        <f>VLOOKUP($A13,ShipSpeeds!$A$7:$J$894,10,FALSE)</f>
        <v>ok</v>
      </c>
      <c r="C13" s="11" t="s">
        <v>76</v>
      </c>
      <c r="D13" s="10"/>
      <c r="E13" s="10"/>
    </row>
    <row r="14" spans="1:10" x14ac:dyDescent="0.25">
      <c r="A14" s="3">
        <v>3532</v>
      </c>
      <c r="B14" s="64" t="str">
        <f>VLOOKUP($A14,ShipSpeeds!$A$7:$J$894,10,FALSE)</f>
        <v>ok</v>
      </c>
      <c r="C14" s="15" t="s">
        <v>60</v>
      </c>
      <c r="D14" s="16"/>
      <c r="E14" s="17">
        <f>ACOS(SIN(RADIANS(B4))*SIN(RADIANS(E4))+COS(RADIANS(B4))*COS(RADIANS(E4))*COS((RADIANS(F4-C4))))*6371/1.852</f>
        <v>227.91383430522765</v>
      </c>
      <c r="G14" s="41"/>
      <c r="H14" s="14"/>
      <c r="I14" s="40"/>
      <c r="J14" s="14"/>
    </row>
    <row r="15" spans="1:10" ht="15.75" thickBot="1" x14ac:dyDescent="0.3">
      <c r="A15" s="3">
        <v>3532</v>
      </c>
      <c r="B15" s="64" t="str">
        <f>VLOOKUP($A15,ShipSpeeds!$A$7:$J$894,10,FALSE)</f>
        <v>ok</v>
      </c>
      <c r="C15" s="18" t="s">
        <v>63</v>
      </c>
      <c r="D15" s="19"/>
      <c r="E15" s="20">
        <f>DEGREES(MOD(ATAN2(COS(RADIANS(B4))*SIN(RADIANS(E4))-SIN(RADIANS(B4))*COS(RADIANS(E4))*COS(RADIANS(F4-C4)),SIN(RADIANS(F4-C4))*COS(RADIANS(E4))),2*PI()))</f>
        <v>115.2187313273518</v>
      </c>
      <c r="G15" s="41"/>
      <c r="H15" s="14"/>
      <c r="I15" s="40"/>
      <c r="J15" s="14"/>
    </row>
    <row r="16" spans="1:10" x14ac:dyDescent="0.25">
      <c r="A16" s="3">
        <v>3532</v>
      </c>
      <c r="B16" s="64" t="str">
        <f>VLOOKUP($A16,ShipSpeeds!$A$7:$J$894,10,FALSE)</f>
        <v>ok</v>
      </c>
      <c r="C16" s="11"/>
      <c r="D16" s="10"/>
      <c r="E16" s="10"/>
      <c r="H16" s="14"/>
    </row>
    <row r="17" spans="1:8" x14ac:dyDescent="0.25">
      <c r="A17" s="3">
        <v>3532</v>
      </c>
      <c r="B17" s="64" t="str">
        <f>VLOOKUP($A17,ShipSpeeds!$A$7:$J$894,10,FALSE)</f>
        <v>ok</v>
      </c>
      <c r="C17" s="11"/>
      <c r="D17" s="13"/>
      <c r="H17" s="14"/>
    </row>
    <row r="18" spans="1:8" ht="15.75" thickBot="1" x14ac:dyDescent="0.3">
      <c r="A18" s="3">
        <v>3532</v>
      </c>
      <c r="B18" s="64" t="str">
        <f>VLOOKUP($A18,ShipSpeeds!$A$7:$J$894,10,FALSE)</f>
        <v>ok</v>
      </c>
      <c r="C18" s="11" t="s">
        <v>80</v>
      </c>
      <c r="D18" s="3"/>
      <c r="H18" s="14"/>
    </row>
    <row r="19" spans="1:8" x14ac:dyDescent="0.25">
      <c r="A19" s="3">
        <v>3532</v>
      </c>
      <c r="B19" s="64" t="str">
        <f>VLOOKUP($A19,ShipSpeeds!$A$7:$J$894,10,FALSE)</f>
        <v>ok</v>
      </c>
      <c r="C19" s="15" t="s">
        <v>60</v>
      </c>
      <c r="D19" s="16"/>
      <c r="E19" s="17">
        <f>E72</f>
        <v>245.48144183941446</v>
      </c>
      <c r="H19" s="14"/>
    </row>
    <row r="20" spans="1:8" x14ac:dyDescent="0.25">
      <c r="A20" s="3">
        <v>3532</v>
      </c>
      <c r="B20" s="64" t="str">
        <f>VLOOKUP($A20,ShipSpeeds!$A$7:$J$894,10,FALSE)</f>
        <v>ok</v>
      </c>
      <c r="C20" s="59" t="s">
        <v>79</v>
      </c>
      <c r="D20" s="21"/>
      <c r="E20" s="60">
        <f>IF(D4="",0,H72)</f>
        <v>60.705166124320947</v>
      </c>
      <c r="H20" s="14"/>
    </row>
    <row r="21" spans="1:8" ht="15.75" thickBot="1" x14ac:dyDescent="0.3">
      <c r="A21" s="3">
        <v>3532</v>
      </c>
      <c r="B21" s="64" t="str">
        <f>VLOOKUP($A21,ShipSpeeds!$A$7:$J$894,10,FALSE)</f>
        <v>ok</v>
      </c>
      <c r="C21" s="61" t="s">
        <v>86</v>
      </c>
      <c r="D21" s="62"/>
      <c r="E21" s="63">
        <f>E19/E20</f>
        <v>4.0438311516466579</v>
      </c>
      <c r="H21" s="14"/>
    </row>
    <row r="22" spans="1:8" x14ac:dyDescent="0.25">
      <c r="A22" s="3">
        <v>3532</v>
      </c>
      <c r="B22" s="64" t="str">
        <f>VLOOKUP($A22,ShipSpeeds!$A$7:$J$894,10,FALSE)</f>
        <v>ok</v>
      </c>
      <c r="H22" s="14"/>
    </row>
    <row r="23" spans="1:8" x14ac:dyDescent="0.25">
      <c r="A23" s="3">
        <v>3532</v>
      </c>
      <c r="B23" s="64" t="str">
        <f>VLOOKUP($A23,ShipSpeeds!$A$7:$J$894,10,FALSE)</f>
        <v>ok</v>
      </c>
      <c r="H23" s="14"/>
    </row>
    <row r="24" spans="1:8" x14ac:dyDescent="0.25">
      <c r="A24" s="3">
        <v>3532</v>
      </c>
      <c r="B24" s="64" t="str">
        <f>VLOOKUP($A24,ShipSpeeds!$A$7:$J$894,10,FALSE)</f>
        <v>ok</v>
      </c>
      <c r="H24" s="14"/>
    </row>
    <row r="25" spans="1:8" x14ac:dyDescent="0.25">
      <c r="A25" s="3">
        <v>3532</v>
      </c>
      <c r="B25" s="64" t="str">
        <f>VLOOKUP($A25,ShipSpeeds!$A$7:$J$894,10,FALSE)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64</v>
      </c>
      <c r="B28" s="32" t="s">
        <v>23</v>
      </c>
      <c r="C28" s="32" t="s">
        <v>24</v>
      </c>
      <c r="D28" s="32" t="s">
        <v>67</v>
      </c>
      <c r="E28" s="32" t="s">
        <v>68</v>
      </c>
      <c r="F28" s="32" t="s">
        <v>19</v>
      </c>
      <c r="G28" s="32" t="s">
        <v>69</v>
      </c>
      <c r="H28" s="32" t="s">
        <v>73</v>
      </c>
    </row>
    <row r="29" spans="1:8" s="3" customFormat="1" x14ac:dyDescent="0.25">
      <c r="A29" s="37" t="s">
        <v>65</v>
      </c>
      <c r="B29" s="39">
        <f>B4</f>
        <v>36.444963999999999</v>
      </c>
      <c r="C29" s="39">
        <f>C4</f>
        <v>28.230091999999999</v>
      </c>
      <c r="D29" s="38">
        <f>D30</f>
        <v>125.3900448735865</v>
      </c>
      <c r="E29" s="37"/>
      <c r="F29" s="37">
        <f>F30</f>
        <v>36295</v>
      </c>
      <c r="G29" s="37"/>
      <c r="H29" s="37"/>
    </row>
    <row r="30" spans="1:8" s="3" customFormat="1" x14ac:dyDescent="0.25">
      <c r="A30" s="36">
        <f>A6</f>
        <v>3629</v>
      </c>
      <c r="B30" s="26">
        <f>INT(A30/100)</f>
        <v>36</v>
      </c>
      <c r="C30" s="26">
        <f>A30-B30*100</f>
        <v>29</v>
      </c>
      <c r="D30" s="30">
        <f>IFERROR(DEGREES(MOD(ATAN2(COS(RADIANS(B29))*SIN(RADIANS(B30))-SIN(RADIANS(B29))*COS(RADIANS(B30))*COS(RADIANS(C30-C29)),SIN(RADIANS(C30-C29))*COS(RADIANS(B30))),2*PI())),"")</f>
        <v>125.3900448735865</v>
      </c>
      <c r="E30" s="30">
        <f>ACOS(SIN(RADIANS(B29))*SIN(RADIANS(B30))+COS(RADIANS(B29))*COS(RADIANS(B30))*COS((RADIANS(C30-C29))))*6371/1.852</f>
        <v>45.873402154600527</v>
      </c>
      <c r="F30" s="26">
        <f>A30*10+$C$2</f>
        <v>36295</v>
      </c>
      <c r="G30" s="31">
        <f>IFERROR(Interpol2!C4,"")</f>
        <v>4.0619032513037165</v>
      </c>
      <c r="H30" s="30">
        <f>IFERROR(E30/G30,"")</f>
        <v>11.29357331193866</v>
      </c>
    </row>
    <row r="31" spans="1:8" s="3" customFormat="1" x14ac:dyDescent="0.25">
      <c r="A31" s="34">
        <f>A30</f>
        <v>3629</v>
      </c>
      <c r="B31" s="32">
        <f t="shared" ref="B31:B69" si="0">INT(A31/100)</f>
        <v>36</v>
      </c>
      <c r="C31" s="32">
        <f t="shared" ref="C31:C69" si="1">A31-B31*100</f>
        <v>29</v>
      </c>
      <c r="D31" s="35">
        <f>D32</f>
        <v>89.706102490886252</v>
      </c>
      <c r="E31" s="35">
        <f>E32</f>
        <v>24.286768590095466</v>
      </c>
      <c r="F31" s="32">
        <f t="shared" ref="F31:F69" si="2">A31*10+$C$2</f>
        <v>36295</v>
      </c>
      <c r="G31" s="33">
        <f>IFERROR(Interpol2!C5,"")</f>
        <v>4.1951782640083666</v>
      </c>
      <c r="H31" s="35">
        <f t="shared" ref="H31:H70" si="3">IFERROR(E31/G31,"")</f>
        <v>5.7892101507243678</v>
      </c>
    </row>
    <row r="32" spans="1:8" s="3" customFormat="1" x14ac:dyDescent="0.25">
      <c r="A32" s="36">
        <f>A7</f>
        <v>3630</v>
      </c>
      <c r="B32" s="26">
        <f t="shared" si="0"/>
        <v>36</v>
      </c>
      <c r="C32" s="26">
        <f t="shared" si="1"/>
        <v>30</v>
      </c>
      <c r="D32" s="30">
        <f>IFERROR(DEGREES(MOD(ATAN2(COS(RADIANS(B31))*SIN(RADIANS(B32))-SIN(RADIANS(B31))*COS(RADIANS(B32))*COS(RADIANS(C32-C31)),SIN(RADIANS(C32-C31))*COS(RADIANS(B32))),2*PI())),"")</f>
        <v>89.706102490886252</v>
      </c>
      <c r="E32" s="30">
        <f>ACOS(SIN(RADIANS(B31))*SIN(RADIANS(B32))+COS(RADIANS(B31))*COS(RADIANS(B32))*COS((RADIANS(C32-C31))))*6371/1.852/2</f>
        <v>24.286768590095466</v>
      </c>
      <c r="F32" s="26">
        <f t="shared" si="2"/>
        <v>36305</v>
      </c>
      <c r="G32" s="31">
        <f>IFERROR(Interpol2!C6,"")</f>
        <v>3.9238386285924101</v>
      </c>
      <c r="H32" s="30">
        <f t="shared" si="3"/>
        <v>6.1895431716079017</v>
      </c>
    </row>
    <row r="33" spans="1:8" s="3" customFormat="1" x14ac:dyDescent="0.25">
      <c r="A33" s="34">
        <f>A32</f>
        <v>3630</v>
      </c>
      <c r="B33" s="32">
        <f t="shared" si="0"/>
        <v>36</v>
      </c>
      <c r="C33" s="32">
        <f t="shared" si="1"/>
        <v>30</v>
      </c>
      <c r="D33" s="35">
        <f>D34</f>
        <v>89.706102490886252</v>
      </c>
      <c r="E33" s="35">
        <f>E34</f>
        <v>24.286768590095466</v>
      </c>
      <c r="F33" s="32">
        <f t="shared" si="2"/>
        <v>36305</v>
      </c>
      <c r="G33" s="33">
        <f>IFERROR(Interpol2!C7,"")</f>
        <v>3.9238386285924101</v>
      </c>
      <c r="H33" s="35">
        <f t="shared" si="3"/>
        <v>6.1895431716079017</v>
      </c>
    </row>
    <row r="34" spans="1:8" s="3" customFormat="1" x14ac:dyDescent="0.25">
      <c r="A34" s="36">
        <f>A8</f>
        <v>3631</v>
      </c>
      <c r="B34" s="26">
        <f t="shared" si="0"/>
        <v>36</v>
      </c>
      <c r="C34" s="26">
        <f t="shared" si="1"/>
        <v>31</v>
      </c>
      <c r="D34" s="30">
        <f>IFERROR(DEGREES(MOD(ATAN2(COS(RADIANS(B33))*SIN(RADIANS(B34))-SIN(RADIANS(B33))*COS(RADIANS(B34))*COS(RADIANS(C34-C33)),SIN(RADIANS(C34-C33))*COS(RADIANS(B34))),2*PI())),"")</f>
        <v>89.706102490886252</v>
      </c>
      <c r="E34" s="30">
        <f>ACOS(SIN(RADIANS(B33))*SIN(RADIANS(B34))+COS(RADIANS(B33))*COS(RADIANS(B34))*COS((RADIANS(C34-C33))))*6371/1.852/2</f>
        <v>24.286768590095466</v>
      </c>
      <c r="F34" s="26">
        <f t="shared" si="2"/>
        <v>36315</v>
      </c>
      <c r="G34" s="31">
        <f>IFERROR(Interpol2!C8,"")</f>
        <v>3.8836452550116061</v>
      </c>
      <c r="H34" s="30">
        <f t="shared" si="3"/>
        <v>6.2536011904678679</v>
      </c>
    </row>
    <row r="35" spans="1:8" s="3" customFormat="1" x14ac:dyDescent="0.25">
      <c r="A35" s="34">
        <f>A34</f>
        <v>3631</v>
      </c>
      <c r="B35" s="32">
        <f t="shared" si="0"/>
        <v>36</v>
      </c>
      <c r="C35" s="32">
        <f t="shared" si="1"/>
        <v>31</v>
      </c>
      <c r="D35" s="35">
        <f>D36</f>
        <v>140.55899435576072</v>
      </c>
      <c r="E35" s="35">
        <f>E36</f>
        <v>38.710219258059091</v>
      </c>
      <c r="F35" s="32">
        <f t="shared" si="2"/>
        <v>36315</v>
      </c>
      <c r="G35" s="33">
        <f>IFERROR(Interpol2!C9,"")</f>
        <v>4.0469753697073205</v>
      </c>
      <c r="H35" s="35">
        <f t="shared" si="3"/>
        <v>9.5652223504534533</v>
      </c>
    </row>
    <row r="36" spans="1:8" s="3" customFormat="1" x14ac:dyDescent="0.25">
      <c r="A36" s="36">
        <f>A9</f>
        <v>3532</v>
      </c>
      <c r="B36" s="26">
        <f t="shared" si="0"/>
        <v>35</v>
      </c>
      <c r="C36" s="26">
        <f t="shared" si="1"/>
        <v>32</v>
      </c>
      <c r="D36" s="30">
        <f>IFERROR(DEGREES(MOD(ATAN2(COS(RADIANS(B35))*SIN(RADIANS(B36))-SIN(RADIANS(B35))*COS(RADIANS(B36))*COS(RADIANS(C36-C35)),SIN(RADIANS(C36-C35))*COS(RADIANS(B36))),2*PI())),"")</f>
        <v>140.55899435576072</v>
      </c>
      <c r="E36" s="30">
        <f>ACOS(SIN(RADIANS(B35))*SIN(RADIANS(B36))+COS(RADIANS(B35))*COS(RADIANS(B36))*COS((RADIANS(C36-C35))))*6371/1.852/2</f>
        <v>38.710219258059091</v>
      </c>
      <c r="F36" s="26">
        <f t="shared" si="2"/>
        <v>35325</v>
      </c>
      <c r="G36" s="31">
        <f>IFERROR(Interpol2!C10,"")</f>
        <v>4.1403622946936434</v>
      </c>
      <c r="H36" s="30">
        <f t="shared" si="3"/>
        <v>9.3494763266660854</v>
      </c>
    </row>
    <row r="37" spans="1:8" s="3" customFormat="1" x14ac:dyDescent="0.25">
      <c r="A37" s="34">
        <f>A36</f>
        <v>3532</v>
      </c>
      <c r="B37" s="32">
        <f t="shared" si="0"/>
        <v>35</v>
      </c>
      <c r="C37" s="32">
        <f t="shared" si="1"/>
        <v>32</v>
      </c>
      <c r="D37" s="35" t="str">
        <f>D38</f>
        <v/>
      </c>
      <c r="E37" s="35">
        <f>E38</f>
        <v>2.5630480012419929E-5</v>
      </c>
      <c r="F37" s="32">
        <f t="shared" si="2"/>
        <v>35325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3532</v>
      </c>
      <c r="B38" s="26">
        <f t="shared" si="0"/>
        <v>35</v>
      </c>
      <c r="C38" s="26">
        <f t="shared" si="1"/>
        <v>32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35325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3532</v>
      </c>
      <c r="B39" s="32">
        <f t="shared" si="0"/>
        <v>35</v>
      </c>
      <c r="C39" s="32">
        <f t="shared" si="1"/>
        <v>32</v>
      </c>
      <c r="D39" s="35" t="str">
        <f>D40</f>
        <v/>
      </c>
      <c r="E39" s="35">
        <f>E40</f>
        <v>2.5630480012419929E-5</v>
      </c>
      <c r="F39" s="32">
        <f t="shared" si="2"/>
        <v>35325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3532</v>
      </c>
      <c r="B40" s="26">
        <f t="shared" si="0"/>
        <v>35</v>
      </c>
      <c r="C40" s="26">
        <f t="shared" si="1"/>
        <v>32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35325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3532</v>
      </c>
      <c r="B41" s="32">
        <f t="shared" si="0"/>
        <v>35</v>
      </c>
      <c r="C41" s="32">
        <f t="shared" si="1"/>
        <v>32</v>
      </c>
      <c r="D41" s="35" t="str">
        <f>D42</f>
        <v/>
      </c>
      <c r="E41" s="35">
        <f>E42</f>
        <v>2.5630480012419929E-5</v>
      </c>
      <c r="F41" s="32">
        <f t="shared" si="2"/>
        <v>35325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3532</v>
      </c>
      <c r="B42" s="26">
        <f t="shared" si="0"/>
        <v>35</v>
      </c>
      <c r="C42" s="26">
        <f t="shared" si="1"/>
        <v>32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35325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3532</v>
      </c>
      <c r="B43" s="32">
        <f t="shared" si="0"/>
        <v>35</v>
      </c>
      <c r="C43" s="32">
        <f t="shared" si="1"/>
        <v>32</v>
      </c>
      <c r="D43" s="35" t="str">
        <f>D44</f>
        <v/>
      </c>
      <c r="E43" s="35">
        <f>E44</f>
        <v>2.5630480012419929E-5</v>
      </c>
      <c r="F43" s="32">
        <f t="shared" si="2"/>
        <v>35325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3532</v>
      </c>
      <c r="B44" s="26">
        <f t="shared" si="0"/>
        <v>35</v>
      </c>
      <c r="C44" s="26">
        <f t="shared" si="1"/>
        <v>32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35325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3532</v>
      </c>
      <c r="B45" s="32">
        <f t="shared" si="0"/>
        <v>35</v>
      </c>
      <c r="C45" s="32">
        <f t="shared" si="1"/>
        <v>32</v>
      </c>
      <c r="D45" s="35" t="str">
        <f>D46</f>
        <v/>
      </c>
      <c r="E45" s="35">
        <f>E46</f>
        <v>2.5630480012419929E-5</v>
      </c>
      <c r="F45" s="32">
        <f t="shared" si="2"/>
        <v>35325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3532</v>
      </c>
      <c r="B46" s="26">
        <f t="shared" si="0"/>
        <v>35</v>
      </c>
      <c r="C46" s="26">
        <f t="shared" si="1"/>
        <v>32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35325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3532</v>
      </c>
      <c r="B47" s="32">
        <f t="shared" si="0"/>
        <v>35</v>
      </c>
      <c r="C47" s="32">
        <f t="shared" si="1"/>
        <v>32</v>
      </c>
      <c r="D47" s="35" t="str">
        <f>D48</f>
        <v/>
      </c>
      <c r="E47" s="35">
        <f>E48</f>
        <v>2.5630480012419929E-5</v>
      </c>
      <c r="F47" s="32">
        <f t="shared" si="2"/>
        <v>35325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3532</v>
      </c>
      <c r="B48" s="26">
        <f t="shared" si="0"/>
        <v>35</v>
      </c>
      <c r="C48" s="26">
        <f t="shared" si="1"/>
        <v>32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35325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3532</v>
      </c>
      <c r="B49" s="32">
        <f t="shared" si="0"/>
        <v>35</v>
      </c>
      <c r="C49" s="32">
        <f t="shared" si="1"/>
        <v>32</v>
      </c>
      <c r="D49" s="35" t="str">
        <f>D50</f>
        <v/>
      </c>
      <c r="E49" s="35">
        <f>E50</f>
        <v>2.5630480012419929E-5</v>
      </c>
      <c r="F49" s="32">
        <f t="shared" si="2"/>
        <v>35325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3532</v>
      </c>
      <c r="B50" s="26">
        <f t="shared" si="0"/>
        <v>35</v>
      </c>
      <c r="C50" s="26">
        <f t="shared" si="1"/>
        <v>32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35325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3532</v>
      </c>
      <c r="B51" s="32">
        <f t="shared" si="0"/>
        <v>35</v>
      </c>
      <c r="C51" s="32">
        <f t="shared" si="1"/>
        <v>32</v>
      </c>
      <c r="D51" s="35" t="str">
        <f>D52</f>
        <v/>
      </c>
      <c r="E51" s="35">
        <f>E52</f>
        <v>2.5630480012419929E-5</v>
      </c>
      <c r="F51" s="32">
        <f t="shared" si="2"/>
        <v>35325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3532</v>
      </c>
      <c r="B52" s="26">
        <f t="shared" si="0"/>
        <v>35</v>
      </c>
      <c r="C52" s="26">
        <f t="shared" si="1"/>
        <v>32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35325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3532</v>
      </c>
      <c r="B53" s="32">
        <f t="shared" si="0"/>
        <v>35</v>
      </c>
      <c r="C53" s="32">
        <f t="shared" si="1"/>
        <v>32</v>
      </c>
      <c r="D53" s="35" t="str">
        <f>D54</f>
        <v/>
      </c>
      <c r="E53" s="35">
        <f>E54</f>
        <v>2.5630480012419929E-5</v>
      </c>
      <c r="F53" s="32">
        <f t="shared" si="2"/>
        <v>35325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3532</v>
      </c>
      <c r="B54" s="26">
        <f t="shared" si="0"/>
        <v>35</v>
      </c>
      <c r="C54" s="26">
        <f t="shared" si="1"/>
        <v>32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35325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3532</v>
      </c>
      <c r="B55" s="32">
        <f t="shared" si="0"/>
        <v>35</v>
      </c>
      <c r="C55" s="32">
        <f t="shared" si="1"/>
        <v>32</v>
      </c>
      <c r="D55" s="35" t="str">
        <f>D56</f>
        <v/>
      </c>
      <c r="E55" s="35">
        <f>E56</f>
        <v>2.5630480012419929E-5</v>
      </c>
      <c r="F55" s="32">
        <f t="shared" si="2"/>
        <v>35325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3532</v>
      </c>
      <c r="B56" s="26">
        <f t="shared" si="0"/>
        <v>35</v>
      </c>
      <c r="C56" s="26">
        <f t="shared" si="1"/>
        <v>32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35325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3532</v>
      </c>
      <c r="B57" s="32">
        <f t="shared" si="0"/>
        <v>35</v>
      </c>
      <c r="C57" s="32">
        <f t="shared" si="1"/>
        <v>32</v>
      </c>
      <c r="D57" s="35" t="str">
        <f>D58</f>
        <v/>
      </c>
      <c r="E57" s="35">
        <f>E58</f>
        <v>2.5630480012419929E-5</v>
      </c>
      <c r="F57" s="32">
        <f t="shared" si="2"/>
        <v>35325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3532</v>
      </c>
      <c r="B58" s="26">
        <f t="shared" si="0"/>
        <v>35</v>
      </c>
      <c r="C58" s="26">
        <f t="shared" si="1"/>
        <v>32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35325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3532</v>
      </c>
      <c r="B59" s="32">
        <f t="shared" si="0"/>
        <v>35</v>
      </c>
      <c r="C59" s="32">
        <f t="shared" si="1"/>
        <v>32</v>
      </c>
      <c r="D59" s="35" t="str">
        <f>D60</f>
        <v/>
      </c>
      <c r="E59" s="35">
        <f>E60</f>
        <v>2.5630480012419929E-5</v>
      </c>
      <c r="F59" s="32">
        <f t="shared" si="2"/>
        <v>35325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3532</v>
      </c>
      <c r="B60" s="26">
        <f t="shared" si="0"/>
        <v>35</v>
      </c>
      <c r="C60" s="26">
        <f t="shared" si="1"/>
        <v>32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35325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3532</v>
      </c>
      <c r="B61" s="32">
        <f t="shared" si="0"/>
        <v>35</v>
      </c>
      <c r="C61" s="32">
        <f t="shared" si="1"/>
        <v>32</v>
      </c>
      <c r="D61" s="35" t="str">
        <f>D62</f>
        <v/>
      </c>
      <c r="E61" s="35">
        <f>E62</f>
        <v>2.5630480012419929E-5</v>
      </c>
      <c r="F61" s="32">
        <f t="shared" si="2"/>
        <v>35325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3532</v>
      </c>
      <c r="B62" s="26">
        <f t="shared" si="0"/>
        <v>35</v>
      </c>
      <c r="C62" s="26">
        <f t="shared" si="1"/>
        <v>32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35325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3532</v>
      </c>
      <c r="B63" s="32">
        <f t="shared" si="0"/>
        <v>35</v>
      </c>
      <c r="C63" s="32">
        <f t="shared" si="1"/>
        <v>32</v>
      </c>
      <c r="D63" s="35" t="str">
        <f>D64</f>
        <v/>
      </c>
      <c r="E63" s="35">
        <f>E64</f>
        <v>2.5630480012419929E-5</v>
      </c>
      <c r="F63" s="32">
        <f t="shared" si="2"/>
        <v>35325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3532</v>
      </c>
      <c r="B64" s="26">
        <f t="shared" si="0"/>
        <v>35</v>
      </c>
      <c r="C64" s="26">
        <f t="shared" si="1"/>
        <v>32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35325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3532</v>
      </c>
      <c r="B65" s="32">
        <f t="shared" si="0"/>
        <v>35</v>
      </c>
      <c r="C65" s="32">
        <f t="shared" si="1"/>
        <v>32</v>
      </c>
      <c r="D65" s="35" t="str">
        <f>D66</f>
        <v/>
      </c>
      <c r="E65" s="35">
        <f>E66</f>
        <v>2.5630480012419929E-5</v>
      </c>
      <c r="F65" s="32">
        <f t="shared" si="2"/>
        <v>35325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3532</v>
      </c>
      <c r="B66" s="26">
        <f t="shared" si="0"/>
        <v>35</v>
      </c>
      <c r="C66" s="26">
        <f t="shared" si="1"/>
        <v>32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35325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3532</v>
      </c>
      <c r="B67" s="32">
        <f t="shared" si="0"/>
        <v>35</v>
      </c>
      <c r="C67" s="32">
        <f t="shared" si="1"/>
        <v>32</v>
      </c>
      <c r="D67" s="35" t="str">
        <f>D68</f>
        <v/>
      </c>
      <c r="E67" s="35">
        <f>E68</f>
        <v>2.5630480012419929E-5</v>
      </c>
      <c r="F67" s="32">
        <f t="shared" si="2"/>
        <v>35325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3532</v>
      </c>
      <c r="B68" s="26">
        <f t="shared" si="0"/>
        <v>35</v>
      </c>
      <c r="C68" s="26">
        <f t="shared" si="1"/>
        <v>32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35325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3532</v>
      </c>
      <c r="B69" s="32">
        <f t="shared" si="0"/>
        <v>35</v>
      </c>
      <c r="C69" s="32">
        <f t="shared" si="1"/>
        <v>32</v>
      </c>
      <c r="D69" s="35">
        <f>D70</f>
        <v>126.01016508719064</v>
      </c>
      <c r="E69" s="35">
        <f>E70</f>
        <v>12.519853316476556</v>
      </c>
      <c r="F69" s="32">
        <f t="shared" si="2"/>
        <v>35325</v>
      </c>
      <c r="G69" s="33">
        <f>IFERROR(Interpol2!C43,"")</f>
        <v>4.1217648167399688</v>
      </c>
      <c r="H69" s="35">
        <f t="shared" si="3"/>
        <v>3.0374982254273535</v>
      </c>
    </row>
    <row r="70" spans="1:11" x14ac:dyDescent="0.25">
      <c r="A70" s="39" t="s">
        <v>66</v>
      </c>
      <c r="B70" s="39">
        <f>E4</f>
        <v>34.754114000000001</v>
      </c>
      <c r="C70" s="39">
        <f>F4</f>
        <v>32.410603999999999</v>
      </c>
      <c r="D70" s="38">
        <f>DEGREES(MOD(ATAN2(COS(RADIANS(B69))*SIN(RADIANS(B70))-SIN(RADIANS(B69))*COS(RADIANS(B70))*COS(RADIANS(C70-C69)),SIN(RADIANS(C70-C69))*COS(RADIANS(B70))),2*PI()))</f>
        <v>126.01016508719064</v>
      </c>
      <c r="E70" s="38">
        <f>ACOS(SIN(RADIANS(B55))*SIN(RADIANS(B70))+COS(RADIANS(B55))*COS(RADIANS(B70))*COS((RADIANS(C70-C55))))*6371/1.852/2</f>
        <v>12.519853316476556</v>
      </c>
      <c r="F70" s="38">
        <f>F54</f>
        <v>35325</v>
      </c>
      <c r="G70" s="39">
        <f>IFERROR(Interpol2!C44,"")</f>
        <v>4.1217648167399688</v>
      </c>
      <c r="H70" s="38">
        <f t="shared" si="3"/>
        <v>3.0374982254273535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75</v>
      </c>
      <c r="B72" s="43"/>
      <c r="C72" s="43"/>
      <c r="D72" s="43" t="s">
        <v>77</v>
      </c>
      <c r="E72" s="44">
        <f>SUM(E30:E70)</f>
        <v>245.48144183941446</v>
      </c>
      <c r="F72" s="43"/>
      <c r="G72" s="46" t="s">
        <v>78</v>
      </c>
      <c r="H72" s="45">
        <f>SUM(H30:H70)</f>
        <v>60.705166124320947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D4" sqref="D4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117</v>
      </c>
      <c r="B1" s="79" t="str">
        <f>Segment1!B1</f>
        <v>Arcenas fast ship</v>
      </c>
      <c r="C1" s="82"/>
    </row>
    <row r="2" spans="1:10" x14ac:dyDescent="0.25">
      <c r="A2" t="s">
        <v>59</v>
      </c>
      <c r="B2" s="82" t="str">
        <f>Segment1!B2</f>
        <v>fall</v>
      </c>
      <c r="C2" s="11">
        <f>IF(B2="annual",1,IF(B2="winter",2,IF(B2="spring",3,IF(B2="summer",4,IF(B2="fall",5,"Please choose annual, or winter, or spring, or summer, or fall")))))</f>
        <v>5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/>
      </c>
      <c r="B4" s="8" t="e">
        <f>VLOOKUP(A4,Harbours!A4:D149,3,FALSE)</f>
        <v>#N/A</v>
      </c>
      <c r="C4" s="8" t="e">
        <f>VLOOKUP(A4,Harbours!A4:D149,4,FALSE)</f>
        <v>#N/A</v>
      </c>
      <c r="D4" s="67"/>
      <c r="E4" s="8" t="e">
        <f>VLOOKUP(D4,Harbours!A4:D149,3,FALSE)</f>
        <v>#N/A</v>
      </c>
      <c r="F4" s="8" t="e">
        <f>VLOOKUP(D4,Harbours!A4:D149,4,FALSE)</f>
        <v>#N/A</v>
      </c>
    </row>
    <row r="5" spans="1:10" x14ac:dyDescent="0.25">
      <c r="A5" s="6" t="s">
        <v>74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VLOOKUP($A6,ShipSpeeds!$A$7:$J$894,10,FALSE)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VLOOKUP($A7,ShipSpeeds!$A$7:$J$894,10,FALSE)</f>
        <v>ok</v>
      </c>
      <c r="C7" s="48" t="s">
        <v>108</v>
      </c>
      <c r="H7" s="14"/>
    </row>
    <row r="8" spans="1:10" x14ac:dyDescent="0.25">
      <c r="A8" s="3">
        <v>4113</v>
      </c>
      <c r="B8" s="64" t="str">
        <f>VLOOKUP($A8,ShipSpeeds!$A$7:$J$894,10,FALSE)</f>
        <v>ok</v>
      </c>
      <c r="C8" s="48" t="s">
        <v>109</v>
      </c>
      <c r="H8" s="14"/>
    </row>
    <row r="9" spans="1:10" x14ac:dyDescent="0.25">
      <c r="A9" s="3">
        <v>4113</v>
      </c>
      <c r="B9" s="64" t="str">
        <f>VLOOKUP($A9,ShipSpeeds!$A$7:$J$894,10,FALSE)</f>
        <v>ok</v>
      </c>
      <c r="C9" s="48" t="s">
        <v>85</v>
      </c>
      <c r="H9" s="14"/>
    </row>
    <row r="10" spans="1:10" x14ac:dyDescent="0.25">
      <c r="A10" s="3">
        <v>4113</v>
      </c>
      <c r="B10" s="64" t="str">
        <f>VLOOKUP($A10,ShipSpeeds!$A$7:$J$894,10,FALSE)</f>
        <v>ok</v>
      </c>
      <c r="C10" s="48" t="s">
        <v>159</v>
      </c>
      <c r="H10" s="14"/>
    </row>
    <row r="11" spans="1:10" x14ac:dyDescent="0.25">
      <c r="A11" s="3">
        <v>4113</v>
      </c>
      <c r="B11" s="64" t="str">
        <f>VLOOKUP($A11,ShipSpeeds!$A$7:$J$894,10,FALSE)</f>
        <v>ok</v>
      </c>
      <c r="H11" s="14"/>
    </row>
    <row r="12" spans="1:10" x14ac:dyDescent="0.25">
      <c r="A12" s="3">
        <v>4113</v>
      </c>
      <c r="B12" s="64" t="str">
        <f>VLOOKUP($A12,ShipSpeeds!$A$7:$J$894,10,FALSE)</f>
        <v>ok</v>
      </c>
    </row>
    <row r="13" spans="1:10" ht="15.75" thickBot="1" x14ac:dyDescent="0.3">
      <c r="A13" s="3">
        <v>4113</v>
      </c>
      <c r="B13" s="64" t="str">
        <f>VLOOKUP($A13,ShipSpeeds!$A$7:$J$894,10,FALSE)</f>
        <v>ok</v>
      </c>
      <c r="C13" s="11" t="s">
        <v>76</v>
      </c>
      <c r="D13" s="10"/>
      <c r="E13" s="10"/>
    </row>
    <row r="14" spans="1:10" x14ac:dyDescent="0.25">
      <c r="A14" s="3">
        <v>4113</v>
      </c>
      <c r="B14" s="64" t="str">
        <f>VLOOKUP($A14,ShipSpeeds!$A$7:$J$894,10,FALSE)</f>
        <v>ok</v>
      </c>
      <c r="C14" s="15" t="s">
        <v>60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4113</v>
      </c>
      <c r="B15" s="64" t="str">
        <f>VLOOKUP($A15,ShipSpeeds!$A$7:$J$894,10,FALSE)</f>
        <v>ok</v>
      </c>
      <c r="C15" s="18" t="s">
        <v>63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4113</v>
      </c>
      <c r="B16" s="64" t="str">
        <f>VLOOKUP($A16,ShipSpeeds!$A$7:$J$894,10,FALSE)</f>
        <v>ok</v>
      </c>
      <c r="C16" s="11"/>
      <c r="D16" s="10"/>
      <c r="E16" s="10"/>
      <c r="H16" s="14"/>
    </row>
    <row r="17" spans="1:8" x14ac:dyDescent="0.25">
      <c r="A17" s="3">
        <v>4113</v>
      </c>
      <c r="B17" s="64" t="str">
        <f>VLOOKUP($A17,ShipSpeeds!$A$7:$J$894,10,FALSE)</f>
        <v>ok</v>
      </c>
      <c r="C17" s="11"/>
      <c r="D17" s="13"/>
      <c r="H17" s="14"/>
    </row>
    <row r="18" spans="1:8" ht="15.75" thickBot="1" x14ac:dyDescent="0.3">
      <c r="A18" s="3">
        <v>4113</v>
      </c>
      <c r="B18" s="64" t="str">
        <f>VLOOKUP($A18,ShipSpeeds!$A$7:$J$894,10,FALSE)</f>
        <v>ok</v>
      </c>
      <c r="C18" s="11" t="s">
        <v>80</v>
      </c>
      <c r="D18" s="3"/>
      <c r="H18" s="14"/>
    </row>
    <row r="19" spans="1:8" x14ac:dyDescent="0.25">
      <c r="A19" s="3">
        <v>4113</v>
      </c>
      <c r="B19" s="64" t="str">
        <f>VLOOKUP($A19,ShipSpeeds!$A$7:$J$894,10,FALSE)</f>
        <v>ok</v>
      </c>
      <c r="C19" s="15" t="s">
        <v>60</v>
      </c>
      <c r="D19" s="16"/>
      <c r="E19" s="17" t="e">
        <f>E72</f>
        <v>#N/A</v>
      </c>
      <c r="H19" s="14"/>
    </row>
    <row r="20" spans="1:8" x14ac:dyDescent="0.25">
      <c r="A20" s="3">
        <v>4113</v>
      </c>
      <c r="B20" s="64" t="str">
        <f>VLOOKUP($A20,ShipSpeeds!$A$7:$J$894,10,FALSE)</f>
        <v>ok</v>
      </c>
      <c r="C20" s="59" t="s">
        <v>79</v>
      </c>
      <c r="D20" s="21"/>
      <c r="E20" s="60">
        <f>IF(D4="",0,H72)</f>
        <v>0</v>
      </c>
      <c r="H20" s="14"/>
    </row>
    <row r="21" spans="1:8" ht="15.75" thickBot="1" x14ac:dyDescent="0.3">
      <c r="A21" s="3">
        <v>4113</v>
      </c>
      <c r="B21" s="64" t="str">
        <f>VLOOKUP($A21,ShipSpeeds!$A$7:$J$894,10,FALSE)</f>
        <v>ok</v>
      </c>
      <c r="C21" s="61" t="s">
        <v>86</v>
      </c>
      <c r="D21" s="62"/>
      <c r="E21" s="63" t="e">
        <f>E19/E20</f>
        <v>#N/A</v>
      </c>
      <c r="H21" s="14"/>
    </row>
    <row r="22" spans="1:8" x14ac:dyDescent="0.25">
      <c r="A22" s="3">
        <v>4113</v>
      </c>
      <c r="B22" s="64" t="str">
        <f>VLOOKUP($A22,ShipSpeeds!$A$7:$J$894,10,FALSE)</f>
        <v>ok</v>
      </c>
      <c r="H22" s="14"/>
    </row>
    <row r="23" spans="1:8" x14ac:dyDescent="0.25">
      <c r="A23" s="3">
        <v>4113</v>
      </c>
      <c r="B23" s="64" t="str">
        <f>VLOOKUP($A23,ShipSpeeds!$A$7:$J$894,10,FALSE)</f>
        <v>ok</v>
      </c>
      <c r="H23" s="14"/>
    </row>
    <row r="24" spans="1:8" x14ac:dyDescent="0.25">
      <c r="A24" s="3">
        <v>4113</v>
      </c>
      <c r="B24" s="64" t="str">
        <f>VLOOKUP($A24,ShipSpeeds!$A$7:$J$894,10,FALSE)</f>
        <v>ok</v>
      </c>
      <c r="H24" s="14"/>
    </row>
    <row r="25" spans="1:8" x14ac:dyDescent="0.25">
      <c r="A25" s="3">
        <v>4113</v>
      </c>
      <c r="B25" s="64" t="str">
        <f>VLOOKUP($A25,ShipSpeeds!$A$7:$J$894,10,FALSE)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64</v>
      </c>
      <c r="B28" s="32" t="s">
        <v>23</v>
      </c>
      <c r="C28" s="32" t="s">
        <v>24</v>
      </c>
      <c r="D28" s="32" t="s">
        <v>67</v>
      </c>
      <c r="E28" s="32" t="s">
        <v>68</v>
      </c>
      <c r="F28" s="32" t="s">
        <v>19</v>
      </c>
      <c r="G28" s="32" t="s">
        <v>69</v>
      </c>
      <c r="H28" s="32" t="s">
        <v>73</v>
      </c>
    </row>
    <row r="29" spans="1:8" s="3" customFormat="1" x14ac:dyDescent="0.25">
      <c r="A29" s="37" t="s">
        <v>65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39155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39155</v>
      </c>
      <c r="G30" s="31">
        <f>IFERROR(Interpol3!C4,"")</f>
        <v>0</v>
      </c>
      <c r="H30" s="30" t="str">
        <f>IFERROR(E30/G30,"")</f>
        <v/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39155</v>
      </c>
      <c r="G31" s="33">
        <f>IFERROR(Interpol3!C5,"")</f>
        <v>3.2150893543345958</v>
      </c>
      <c r="H31" s="35">
        <f t="shared" ref="H31:H70" si="3">IFERROR(E31/G31,"")</f>
        <v>11.793678099344927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40145</v>
      </c>
      <c r="G32" s="31">
        <f>IFERROR(Interpol3!C6,"")</f>
        <v>3.4733053611635563</v>
      </c>
      <c r="H32" s="30">
        <f t="shared" si="3"/>
        <v>10.916900463065106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>
        <f>D34</f>
        <v>323.07411489691481</v>
      </c>
      <c r="E33" s="35">
        <f>E34</f>
        <v>37.712914294511286</v>
      </c>
      <c r="F33" s="32">
        <f t="shared" si="2"/>
        <v>40145</v>
      </c>
      <c r="G33" s="33">
        <f>IFERROR(Interpol3!C7,"")</f>
        <v>3.476954600464214</v>
      </c>
      <c r="H33" s="35">
        <f t="shared" si="3"/>
        <v>10.846536302048975</v>
      </c>
    </row>
    <row r="34" spans="1:8" s="3" customFormat="1" x14ac:dyDescent="0.25">
      <c r="A34" s="36">
        <f>A8</f>
        <v>4113</v>
      </c>
      <c r="B34" s="26">
        <f t="shared" si="0"/>
        <v>41</v>
      </c>
      <c r="C34" s="26">
        <f t="shared" si="1"/>
        <v>13</v>
      </c>
      <c r="D34" s="30">
        <f>IFERROR(DEGREES(MOD(ATAN2(COS(RADIANS(B33))*SIN(RADIANS(B34))-SIN(RADIANS(B33))*COS(RADIANS(B34))*COS(RADIANS(C34-C33)),SIN(RADIANS(C34-C33))*COS(RADIANS(B34))),2*PI())),"")</f>
        <v>323.07411489691481</v>
      </c>
      <c r="E34" s="30">
        <f>ACOS(SIN(RADIANS(B33))*SIN(RADIANS(B34))+COS(RADIANS(B33))*COS(RADIANS(B34))*COS((RADIANS(C34-C33))))*6371/1.852/2</f>
        <v>37.712914294511286</v>
      </c>
      <c r="F34" s="26">
        <f t="shared" si="2"/>
        <v>41135</v>
      </c>
      <c r="G34" s="31">
        <f>IFERROR(Interpol3!C8,"")</f>
        <v>3.6574305521442652</v>
      </c>
      <c r="H34" s="30">
        <f t="shared" si="3"/>
        <v>10.31131384638352</v>
      </c>
    </row>
    <row r="35" spans="1:8" s="3" customFormat="1" x14ac:dyDescent="0.25">
      <c r="A35" s="34">
        <f>A34</f>
        <v>4113</v>
      </c>
      <c r="B35" s="32">
        <f t="shared" si="0"/>
        <v>41</v>
      </c>
      <c r="C35" s="32">
        <f t="shared" si="1"/>
        <v>13</v>
      </c>
      <c r="D35" s="35" t="str">
        <f>D36</f>
        <v/>
      </c>
      <c r="E35" s="35">
        <f>E36</f>
        <v>0</v>
      </c>
      <c r="F35" s="32">
        <f t="shared" si="2"/>
        <v>41135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4113</v>
      </c>
      <c r="B36" s="26">
        <f t="shared" si="0"/>
        <v>41</v>
      </c>
      <c r="C36" s="26">
        <f t="shared" si="1"/>
        <v>13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41135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4113</v>
      </c>
      <c r="B37" s="32">
        <f t="shared" si="0"/>
        <v>41</v>
      </c>
      <c r="C37" s="32">
        <f t="shared" si="1"/>
        <v>13</v>
      </c>
      <c r="D37" s="35" t="str">
        <f>D38</f>
        <v/>
      </c>
      <c r="E37" s="35">
        <f>E38</f>
        <v>0</v>
      </c>
      <c r="F37" s="32">
        <f t="shared" si="2"/>
        <v>41135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4113</v>
      </c>
      <c r="B38" s="26">
        <f t="shared" si="0"/>
        <v>41</v>
      </c>
      <c r="C38" s="26">
        <f t="shared" si="1"/>
        <v>13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41135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4113</v>
      </c>
      <c r="B39" s="32">
        <f t="shared" si="0"/>
        <v>41</v>
      </c>
      <c r="C39" s="32">
        <f t="shared" si="1"/>
        <v>13</v>
      </c>
      <c r="D39" s="35" t="str">
        <f>D40</f>
        <v/>
      </c>
      <c r="E39" s="35">
        <f>E40</f>
        <v>0</v>
      </c>
      <c r="F39" s="32">
        <f t="shared" si="2"/>
        <v>41135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4113</v>
      </c>
      <c r="B40" s="26">
        <f t="shared" si="0"/>
        <v>41</v>
      </c>
      <c r="C40" s="26">
        <f t="shared" si="1"/>
        <v>13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41135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4113</v>
      </c>
      <c r="B41" s="32">
        <f t="shared" si="0"/>
        <v>41</v>
      </c>
      <c r="C41" s="32">
        <f t="shared" si="1"/>
        <v>13</v>
      </c>
      <c r="D41" s="35" t="str">
        <f>D42</f>
        <v/>
      </c>
      <c r="E41" s="35">
        <f>E42</f>
        <v>0</v>
      </c>
      <c r="F41" s="32">
        <f t="shared" si="2"/>
        <v>41135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4113</v>
      </c>
      <c r="B42" s="26">
        <f t="shared" si="0"/>
        <v>41</v>
      </c>
      <c r="C42" s="26">
        <f t="shared" si="1"/>
        <v>13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41135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4113</v>
      </c>
      <c r="B43" s="32">
        <f t="shared" si="0"/>
        <v>41</v>
      </c>
      <c r="C43" s="32">
        <f t="shared" si="1"/>
        <v>13</v>
      </c>
      <c r="D43" s="35" t="str">
        <f>D44</f>
        <v/>
      </c>
      <c r="E43" s="35">
        <f>E44</f>
        <v>0</v>
      </c>
      <c r="F43" s="32">
        <f t="shared" si="2"/>
        <v>41135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4113</v>
      </c>
      <c r="B44" s="26">
        <f t="shared" si="0"/>
        <v>41</v>
      </c>
      <c r="C44" s="26">
        <f t="shared" si="1"/>
        <v>13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41135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4113</v>
      </c>
      <c r="B45" s="32">
        <f t="shared" si="0"/>
        <v>41</v>
      </c>
      <c r="C45" s="32">
        <f t="shared" si="1"/>
        <v>13</v>
      </c>
      <c r="D45" s="35" t="str">
        <f>D46</f>
        <v/>
      </c>
      <c r="E45" s="35">
        <f>E46</f>
        <v>0</v>
      </c>
      <c r="F45" s="32">
        <f t="shared" si="2"/>
        <v>41135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4113</v>
      </c>
      <c r="B46" s="26">
        <f t="shared" si="0"/>
        <v>41</v>
      </c>
      <c r="C46" s="26">
        <f t="shared" si="1"/>
        <v>13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41135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4113</v>
      </c>
      <c r="B47" s="32">
        <f t="shared" si="0"/>
        <v>41</v>
      </c>
      <c r="C47" s="32">
        <f t="shared" si="1"/>
        <v>13</v>
      </c>
      <c r="D47" s="35" t="str">
        <f>D48</f>
        <v/>
      </c>
      <c r="E47" s="35">
        <f>E48</f>
        <v>0</v>
      </c>
      <c r="F47" s="32">
        <f t="shared" si="2"/>
        <v>41135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4113</v>
      </c>
      <c r="B48" s="26">
        <f t="shared" si="0"/>
        <v>41</v>
      </c>
      <c r="C48" s="26">
        <f t="shared" si="1"/>
        <v>13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41135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4113</v>
      </c>
      <c r="B49" s="32">
        <f t="shared" si="0"/>
        <v>41</v>
      </c>
      <c r="C49" s="32">
        <f t="shared" si="1"/>
        <v>13</v>
      </c>
      <c r="D49" s="35" t="str">
        <f>D50</f>
        <v/>
      </c>
      <c r="E49" s="35">
        <f>E50</f>
        <v>0</v>
      </c>
      <c r="F49" s="32">
        <f t="shared" si="2"/>
        <v>41135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4113</v>
      </c>
      <c r="B50" s="26">
        <f t="shared" si="0"/>
        <v>41</v>
      </c>
      <c r="C50" s="26">
        <f t="shared" si="1"/>
        <v>13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41135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4113</v>
      </c>
      <c r="B51" s="32">
        <f t="shared" si="0"/>
        <v>41</v>
      </c>
      <c r="C51" s="32">
        <f t="shared" si="1"/>
        <v>13</v>
      </c>
      <c r="D51" s="35" t="str">
        <f>D52</f>
        <v/>
      </c>
      <c r="E51" s="35">
        <f>E52</f>
        <v>0</v>
      </c>
      <c r="F51" s="32">
        <f t="shared" si="2"/>
        <v>41135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4113</v>
      </c>
      <c r="B52" s="26">
        <f t="shared" si="0"/>
        <v>41</v>
      </c>
      <c r="C52" s="26">
        <f t="shared" si="1"/>
        <v>13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41135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4113</v>
      </c>
      <c r="B53" s="32">
        <f t="shared" si="0"/>
        <v>41</v>
      </c>
      <c r="C53" s="32">
        <f t="shared" si="1"/>
        <v>13</v>
      </c>
      <c r="D53" s="35" t="str">
        <f>D54</f>
        <v/>
      </c>
      <c r="E53" s="35">
        <f>E54</f>
        <v>0</v>
      </c>
      <c r="F53" s="32">
        <f t="shared" si="2"/>
        <v>41135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4113</v>
      </c>
      <c r="B54" s="26">
        <f t="shared" si="0"/>
        <v>41</v>
      </c>
      <c r="C54" s="26">
        <f t="shared" si="1"/>
        <v>13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41135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4113</v>
      </c>
      <c r="B55" s="32">
        <f t="shared" si="0"/>
        <v>41</v>
      </c>
      <c r="C55" s="32">
        <f t="shared" si="1"/>
        <v>13</v>
      </c>
      <c r="D55" s="35" t="str">
        <f>D56</f>
        <v/>
      </c>
      <c r="E55" s="35">
        <f>E56</f>
        <v>0</v>
      </c>
      <c r="F55" s="32">
        <f t="shared" si="2"/>
        <v>41135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4113</v>
      </c>
      <c r="B56" s="26">
        <f t="shared" si="0"/>
        <v>41</v>
      </c>
      <c r="C56" s="26">
        <f t="shared" si="1"/>
        <v>13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41135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4113</v>
      </c>
      <c r="B57" s="32">
        <f t="shared" si="0"/>
        <v>41</v>
      </c>
      <c r="C57" s="32">
        <f t="shared" si="1"/>
        <v>13</v>
      </c>
      <c r="D57" s="35" t="str">
        <f>D58</f>
        <v/>
      </c>
      <c r="E57" s="35">
        <f>E58</f>
        <v>0</v>
      </c>
      <c r="F57" s="32">
        <f t="shared" si="2"/>
        <v>41135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4113</v>
      </c>
      <c r="B58" s="26">
        <f t="shared" si="0"/>
        <v>41</v>
      </c>
      <c r="C58" s="26">
        <f t="shared" si="1"/>
        <v>13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41135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4113</v>
      </c>
      <c r="B59" s="32">
        <f t="shared" si="0"/>
        <v>41</v>
      </c>
      <c r="C59" s="32">
        <f t="shared" si="1"/>
        <v>13</v>
      </c>
      <c r="D59" s="35" t="str">
        <f>D60</f>
        <v/>
      </c>
      <c r="E59" s="35">
        <f>E60</f>
        <v>0</v>
      </c>
      <c r="F59" s="32">
        <f t="shared" si="2"/>
        <v>41135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4113</v>
      </c>
      <c r="B60" s="26">
        <f t="shared" si="0"/>
        <v>41</v>
      </c>
      <c r="C60" s="26">
        <f t="shared" si="1"/>
        <v>13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41135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4113</v>
      </c>
      <c r="B61" s="32">
        <f t="shared" si="0"/>
        <v>41</v>
      </c>
      <c r="C61" s="32">
        <f t="shared" si="1"/>
        <v>13</v>
      </c>
      <c r="D61" s="35" t="str">
        <f>D62</f>
        <v/>
      </c>
      <c r="E61" s="35">
        <f>E62</f>
        <v>0</v>
      </c>
      <c r="F61" s="32">
        <f t="shared" si="2"/>
        <v>41135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4113</v>
      </c>
      <c r="B62" s="26">
        <f t="shared" si="0"/>
        <v>41</v>
      </c>
      <c r="C62" s="26">
        <f t="shared" si="1"/>
        <v>13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41135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4113</v>
      </c>
      <c r="B63" s="32">
        <f t="shared" si="0"/>
        <v>41</v>
      </c>
      <c r="C63" s="32">
        <f t="shared" si="1"/>
        <v>13</v>
      </c>
      <c r="D63" s="35" t="str">
        <f>D64</f>
        <v/>
      </c>
      <c r="E63" s="35">
        <f>E64</f>
        <v>0</v>
      </c>
      <c r="F63" s="32">
        <f t="shared" si="2"/>
        <v>41135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4113</v>
      </c>
      <c r="B64" s="26">
        <f t="shared" si="0"/>
        <v>41</v>
      </c>
      <c r="C64" s="26">
        <f t="shared" si="1"/>
        <v>13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41135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4113</v>
      </c>
      <c r="B65" s="32">
        <f t="shared" si="0"/>
        <v>41</v>
      </c>
      <c r="C65" s="32">
        <f t="shared" si="1"/>
        <v>13</v>
      </c>
      <c r="D65" s="35" t="str">
        <f>D66</f>
        <v/>
      </c>
      <c r="E65" s="35">
        <f>E66</f>
        <v>0</v>
      </c>
      <c r="F65" s="32">
        <f t="shared" si="2"/>
        <v>41135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4113</v>
      </c>
      <c r="B66" s="26">
        <f t="shared" si="0"/>
        <v>41</v>
      </c>
      <c r="C66" s="26">
        <f t="shared" si="1"/>
        <v>13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41135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4113</v>
      </c>
      <c r="B67" s="32">
        <f t="shared" si="0"/>
        <v>41</v>
      </c>
      <c r="C67" s="32">
        <f t="shared" si="1"/>
        <v>13</v>
      </c>
      <c r="D67" s="35" t="str">
        <f>D68</f>
        <v/>
      </c>
      <c r="E67" s="35">
        <f>E68</f>
        <v>0</v>
      </c>
      <c r="F67" s="32">
        <f t="shared" si="2"/>
        <v>41135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4113</v>
      </c>
      <c r="B68" s="26">
        <f t="shared" si="0"/>
        <v>41</v>
      </c>
      <c r="C68" s="26">
        <f t="shared" si="1"/>
        <v>13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41135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4113</v>
      </c>
      <c r="B69" s="32">
        <f t="shared" si="0"/>
        <v>41</v>
      </c>
      <c r="C69" s="32">
        <f t="shared" si="1"/>
        <v>13</v>
      </c>
      <c r="D69" s="35" t="e">
        <f>D70</f>
        <v>#N/A</v>
      </c>
      <c r="E69" s="35" t="e">
        <f>E70</f>
        <v>#N/A</v>
      </c>
      <c r="F69" s="32">
        <f t="shared" si="2"/>
        <v>41135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66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41135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75</v>
      </c>
      <c r="B72" s="43"/>
      <c r="C72" s="43"/>
      <c r="D72" s="43" t="s">
        <v>77</v>
      </c>
      <c r="E72" s="44" t="e">
        <f>SUM(E30:E70)</f>
        <v>#N/A</v>
      </c>
      <c r="F72" s="43"/>
      <c r="G72" s="46" t="s">
        <v>78</v>
      </c>
      <c r="H72" s="45">
        <f>SUM(H30:H70)</f>
        <v>43.868428710842529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>
      <selection activeCell="O4" sqref="O4"/>
    </sheetView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112</v>
      </c>
      <c r="L1" s="25"/>
      <c r="O1" s="11" t="s">
        <v>111</v>
      </c>
      <c r="T1" s="25"/>
    </row>
    <row r="2" spans="1:20" s="3" customFormat="1" x14ac:dyDescent="0.25">
      <c r="A2" s="3" t="s">
        <v>71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72</v>
      </c>
      <c r="B3" s="24" t="s">
        <v>19</v>
      </c>
      <c r="C3" s="28" t="s">
        <v>70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70</v>
      </c>
      <c r="N3" s="3" t="s">
        <v>70</v>
      </c>
      <c r="O3" s="3" t="s">
        <v>70</v>
      </c>
      <c r="P3" s="3" t="s">
        <v>70</v>
      </c>
      <c r="Q3" s="3" t="s">
        <v>70</v>
      </c>
      <c r="R3" s="3" t="s">
        <v>70</v>
      </c>
      <c r="S3" s="3" t="s">
        <v>70</v>
      </c>
      <c r="T3" s="24" t="s">
        <v>70</v>
      </c>
    </row>
    <row r="4" spans="1:20" s="3" customFormat="1" x14ac:dyDescent="0.25">
      <c r="A4" s="13">
        <f>Segment1!D30</f>
        <v>130.6489306905452</v>
      </c>
      <c r="B4" s="24">
        <f>Segment1!F30</f>
        <v>37255</v>
      </c>
      <c r="C4" s="29">
        <f>SUM(M4:T4)</f>
        <v>4.4184124739017587</v>
      </c>
      <c r="D4" s="8">
        <f>VLOOKUP($B4,ShipSpeeds!$A$7:$I$894,2,FALSE)</f>
        <v>2.6839</v>
      </c>
      <c r="E4" s="8">
        <f>VLOOKUP($B4,ShipSpeeds!$A$7:$I$894,3,FALSE)</f>
        <v>3.1751</v>
      </c>
      <c r="F4" s="8">
        <f>VLOOKUP($B4,ShipSpeeds!$A$7:$I$894,4,FALSE)</f>
        <v>4.0056000000000003</v>
      </c>
      <c r="G4" s="8">
        <f>VLOOKUP($B4,ShipSpeeds!$A$7:$I$894,5,FALSE)</f>
        <v>4.4626000000000001</v>
      </c>
      <c r="H4" s="8">
        <f>VLOOKUP($B4,ShipSpeeds!$A$7:$I$894,6,FALSE)</f>
        <v>4.1037999999999997</v>
      </c>
      <c r="I4" s="8">
        <f>VLOOKUP($B4,ShipSpeeds!$A$7:$I$894,7,FALSE)</f>
        <v>3.9265999999999996</v>
      </c>
      <c r="J4" s="8">
        <f>VLOOKUP($B4,ShipSpeeds!$A$7:$I$894,8,FALSE)</f>
        <v>3.7961999999999994</v>
      </c>
      <c r="K4" s="8">
        <f>VLOOKUP($B4,ShipSpeeds!$A$7:$I$894,9,FALSE)</f>
        <v>3.4540000000000006</v>
      </c>
      <c r="L4" s="47">
        <f>VLOOKUP($B4,ShipSpeeds!$A$7:$I$894,2,FALSE)</f>
        <v>2.6839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4.4184124739017587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89.699087616395914</v>
      </c>
      <c r="B5" s="24">
        <f>Segment1!F31</f>
        <v>37255</v>
      </c>
      <c r="C5" s="29">
        <f t="shared" ref="C5:C44" si="1">SUM(M5:T5)</f>
        <v>4.0000464947870409</v>
      </c>
      <c r="D5" s="8">
        <f>VLOOKUP($B5,ShipSpeeds!$A$7:$I$894,2,FALSE)</f>
        <v>2.6839</v>
      </c>
      <c r="E5" s="8">
        <f>VLOOKUP($B5,ShipSpeeds!$A$7:$I$894,3,FALSE)</f>
        <v>3.1751</v>
      </c>
      <c r="F5" s="8">
        <f>VLOOKUP($B5,ShipSpeeds!$A$7:$I$894,4,FALSE)</f>
        <v>4.0056000000000003</v>
      </c>
      <c r="G5" s="8">
        <f>VLOOKUP($B5,ShipSpeeds!$A$7:$I$894,5,FALSE)</f>
        <v>4.4626000000000001</v>
      </c>
      <c r="H5" s="8">
        <f>VLOOKUP($B5,ShipSpeeds!$A$7:$I$894,6,FALSE)</f>
        <v>4.1037999999999997</v>
      </c>
      <c r="I5" s="8">
        <f>VLOOKUP($B5,ShipSpeeds!$A$7:$I$894,7,FALSE)</f>
        <v>3.9265999999999996</v>
      </c>
      <c r="J5" s="8">
        <f>VLOOKUP($B5,ShipSpeeds!$A$7:$I$894,8,FALSE)</f>
        <v>3.7961999999999994</v>
      </c>
      <c r="K5" s="8">
        <f>VLOOKUP($B5,ShipSpeeds!$A$7:$I$894,9,FALSE)</f>
        <v>3.4540000000000006</v>
      </c>
      <c r="L5" s="47">
        <f>VLOOKUP($B5,ShipSpeeds!$A$7:$I$894,2,FALSE)</f>
        <v>2.6839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4.0000464947870409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89.699087616395914</v>
      </c>
      <c r="B6" s="24">
        <f>Segment1!F32</f>
        <v>37265</v>
      </c>
      <c r="C6" s="29">
        <f t="shared" si="1"/>
        <v>4.4231872266295431</v>
      </c>
      <c r="D6" s="8">
        <f>VLOOKUP($B6,ShipSpeeds!$A$7:$I$894,2,FALSE)</f>
        <v>2.552</v>
      </c>
      <c r="E6" s="8">
        <f>VLOOKUP($B6,ShipSpeeds!$A$7:$I$894,3,FALSE)</f>
        <v>3.7973999999999997</v>
      </c>
      <c r="F6" s="8">
        <f>VLOOKUP($B6,ShipSpeeds!$A$7:$I$894,4,FALSE)</f>
        <v>4.4274000000000004</v>
      </c>
      <c r="G6" s="8">
        <f>VLOOKUP($B6,ShipSpeeds!$A$7:$I$894,5,FALSE)</f>
        <v>4.4929000000000006</v>
      </c>
      <c r="H6" s="8">
        <f>VLOOKUP($B6,ShipSpeeds!$A$7:$I$894,6,FALSE)</f>
        <v>4.1734</v>
      </c>
      <c r="I6" s="8">
        <f>VLOOKUP($B6,ShipSpeeds!$A$7:$I$894,7,FALSE)</f>
        <v>4.2523999999999997</v>
      </c>
      <c r="J6" s="8">
        <f>VLOOKUP($B6,ShipSpeeds!$A$7:$I$894,8,FALSE)</f>
        <v>3.6815000000000007</v>
      </c>
      <c r="K6" s="8">
        <f>VLOOKUP($B6,ShipSpeeds!$A$7:$I$894,9,FALSE)</f>
        <v>2.8645999999999994</v>
      </c>
      <c r="L6" s="47">
        <f>VLOOKUP($B6,ShipSpeeds!$A$7:$I$894,2,FALSE)</f>
        <v>2.552</v>
      </c>
      <c r="M6" s="8">
        <f t="shared" si="2"/>
        <v>0</v>
      </c>
      <c r="N6" s="8">
        <f t="shared" si="3"/>
        <v>4.4231872266295431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Segment1!D33</f>
        <v>89.699087616395914</v>
      </c>
      <c r="B7" s="24">
        <f>Segment1!F33</f>
        <v>37265</v>
      </c>
      <c r="C7" s="29">
        <f t="shared" si="1"/>
        <v>4.4231872266295431</v>
      </c>
      <c r="D7" s="8">
        <f>VLOOKUP($B7,ShipSpeeds!$A$7:$I$894,2,FALSE)</f>
        <v>2.552</v>
      </c>
      <c r="E7" s="8">
        <f>VLOOKUP($B7,ShipSpeeds!$A$7:$I$894,3,FALSE)</f>
        <v>3.7973999999999997</v>
      </c>
      <c r="F7" s="8">
        <f>VLOOKUP($B7,ShipSpeeds!$A$7:$I$894,4,FALSE)</f>
        <v>4.4274000000000004</v>
      </c>
      <c r="G7" s="8">
        <f>VLOOKUP($B7,ShipSpeeds!$A$7:$I$894,5,FALSE)</f>
        <v>4.4929000000000006</v>
      </c>
      <c r="H7" s="8">
        <f>VLOOKUP($B7,ShipSpeeds!$A$7:$I$894,6,FALSE)</f>
        <v>4.1734</v>
      </c>
      <c r="I7" s="8">
        <f>VLOOKUP($B7,ShipSpeeds!$A$7:$I$894,7,FALSE)</f>
        <v>4.2523999999999997</v>
      </c>
      <c r="J7" s="8">
        <f>VLOOKUP($B7,ShipSpeeds!$A$7:$I$894,8,FALSE)</f>
        <v>3.6815000000000007</v>
      </c>
      <c r="K7" s="8">
        <f>VLOOKUP($B7,ShipSpeeds!$A$7:$I$894,9,FALSE)</f>
        <v>2.8645999999999994</v>
      </c>
      <c r="L7" s="47">
        <f>VLOOKUP($B7,ShipSpeeds!$A$7:$I$894,2,FALSE)</f>
        <v>2.552</v>
      </c>
      <c r="M7" s="8">
        <f t="shared" si="2"/>
        <v>0</v>
      </c>
      <c r="N7" s="8">
        <f t="shared" si="3"/>
        <v>4.4231872266295431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89.699087616395914</v>
      </c>
      <c r="B8" s="24">
        <f>Segment1!F34</f>
        <v>37275</v>
      </c>
      <c r="C8" s="29">
        <f t="shared" si="1"/>
        <v>4.4231872266295431</v>
      </c>
      <c r="D8" s="8">
        <f>VLOOKUP($B8,ShipSpeeds!$A$7:$I$894,2,FALSE)</f>
        <v>2.552</v>
      </c>
      <c r="E8" s="8">
        <f>VLOOKUP($B8,ShipSpeeds!$A$7:$I$894,3,FALSE)</f>
        <v>3.7973999999999997</v>
      </c>
      <c r="F8" s="8">
        <f>VLOOKUP($B8,ShipSpeeds!$A$7:$I$894,4,FALSE)</f>
        <v>4.4274000000000004</v>
      </c>
      <c r="G8" s="8">
        <f>VLOOKUP($B8,ShipSpeeds!$A$7:$I$894,5,FALSE)</f>
        <v>4.4929000000000006</v>
      </c>
      <c r="H8" s="8">
        <f>VLOOKUP($B8,ShipSpeeds!$A$7:$I$894,6,FALSE)</f>
        <v>4.1734</v>
      </c>
      <c r="I8" s="8">
        <f>VLOOKUP($B8,ShipSpeeds!$A$7:$I$894,7,FALSE)</f>
        <v>4.2523999999999997</v>
      </c>
      <c r="J8" s="8">
        <f>VLOOKUP($B8,ShipSpeeds!$A$7:$I$894,8,FALSE)</f>
        <v>3.6815000000000007</v>
      </c>
      <c r="K8" s="8">
        <f>VLOOKUP($B8,ShipSpeeds!$A$7:$I$894,9,FALSE)</f>
        <v>2.8645999999999994</v>
      </c>
      <c r="L8" s="47">
        <f>VLOOKUP($B8,ShipSpeeds!$A$7:$I$894,2,FALSE)</f>
        <v>2.552</v>
      </c>
      <c r="M8" s="8">
        <f t="shared" si="2"/>
        <v>0</v>
      </c>
      <c r="N8" s="8">
        <f t="shared" si="3"/>
        <v>4.4231872266295431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 t="str">
        <f>Segment1!D35</f>
        <v/>
      </c>
      <c r="B9" s="24">
        <f>Segment1!F35</f>
        <v>37275</v>
      </c>
      <c r="C9" s="29">
        <f t="shared" si="1"/>
        <v>0</v>
      </c>
      <c r="D9" s="8">
        <f>VLOOKUP($B9,ShipSpeeds!$A$7:$I$894,2,FALSE)</f>
        <v>2.552</v>
      </c>
      <c r="E9" s="8">
        <f>VLOOKUP($B9,ShipSpeeds!$A$7:$I$894,3,FALSE)</f>
        <v>3.7973999999999997</v>
      </c>
      <c r="F9" s="8">
        <f>VLOOKUP($B9,ShipSpeeds!$A$7:$I$894,4,FALSE)</f>
        <v>4.4274000000000004</v>
      </c>
      <c r="G9" s="8">
        <f>VLOOKUP($B9,ShipSpeeds!$A$7:$I$894,5,FALSE)</f>
        <v>4.4929000000000006</v>
      </c>
      <c r="H9" s="8">
        <f>VLOOKUP($B9,ShipSpeeds!$A$7:$I$894,6,FALSE)</f>
        <v>4.1734</v>
      </c>
      <c r="I9" s="8">
        <f>VLOOKUP($B9,ShipSpeeds!$A$7:$I$894,7,FALSE)</f>
        <v>4.2523999999999997</v>
      </c>
      <c r="J9" s="8">
        <f>VLOOKUP($B9,ShipSpeeds!$A$7:$I$894,8,FALSE)</f>
        <v>3.6815000000000007</v>
      </c>
      <c r="K9" s="8">
        <f>VLOOKUP($B9,ShipSpeeds!$A$7:$I$894,9,FALSE)</f>
        <v>2.8645999999999994</v>
      </c>
      <c r="L9" s="47">
        <f>VLOOKUP($B9,ShipSpeeds!$A$7:$I$894,2,FALSE)</f>
        <v>2.552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 t="str">
        <f>Segment1!D36</f>
        <v/>
      </c>
      <c r="B10" s="24">
        <f>Segment1!F36</f>
        <v>37275</v>
      </c>
      <c r="C10" s="29">
        <f t="shared" si="1"/>
        <v>0</v>
      </c>
      <c r="D10" s="8">
        <f>VLOOKUP($B10,ShipSpeeds!$A$7:$I$894,2,FALSE)</f>
        <v>2.552</v>
      </c>
      <c r="E10" s="8">
        <f>VLOOKUP($B10,ShipSpeeds!$A$7:$I$894,3,FALSE)</f>
        <v>3.7973999999999997</v>
      </c>
      <c r="F10" s="8">
        <f>VLOOKUP($B10,ShipSpeeds!$A$7:$I$894,4,FALSE)</f>
        <v>4.4274000000000004</v>
      </c>
      <c r="G10" s="8">
        <f>VLOOKUP($B10,ShipSpeeds!$A$7:$I$894,5,FALSE)</f>
        <v>4.4929000000000006</v>
      </c>
      <c r="H10" s="8">
        <f>VLOOKUP($B10,ShipSpeeds!$A$7:$I$894,6,FALSE)</f>
        <v>4.1734</v>
      </c>
      <c r="I10" s="8">
        <f>VLOOKUP($B10,ShipSpeeds!$A$7:$I$894,7,FALSE)</f>
        <v>4.2523999999999997</v>
      </c>
      <c r="J10" s="8">
        <f>VLOOKUP($B10,ShipSpeeds!$A$7:$I$894,8,FALSE)</f>
        <v>3.6815000000000007</v>
      </c>
      <c r="K10" s="8">
        <f>VLOOKUP($B10,ShipSpeeds!$A$7:$I$894,9,FALSE)</f>
        <v>2.8645999999999994</v>
      </c>
      <c r="L10" s="47">
        <f>VLOOKUP($B10,ShipSpeeds!$A$7:$I$894,2,FALSE)</f>
        <v>2.552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37275</v>
      </c>
      <c r="C11" s="29">
        <f t="shared" si="1"/>
        <v>0</v>
      </c>
      <c r="D11" s="8">
        <f>VLOOKUP($B11,ShipSpeeds!$A$7:$I$894,2,FALSE)</f>
        <v>2.552</v>
      </c>
      <c r="E11" s="8">
        <f>VLOOKUP($B11,ShipSpeeds!$A$7:$I$894,3,FALSE)</f>
        <v>3.7973999999999997</v>
      </c>
      <c r="F11" s="8">
        <f>VLOOKUP($B11,ShipSpeeds!$A$7:$I$894,4,FALSE)</f>
        <v>4.4274000000000004</v>
      </c>
      <c r="G11" s="8">
        <f>VLOOKUP($B11,ShipSpeeds!$A$7:$I$894,5,FALSE)</f>
        <v>4.4929000000000006</v>
      </c>
      <c r="H11" s="8">
        <f>VLOOKUP($B11,ShipSpeeds!$A$7:$I$894,6,FALSE)</f>
        <v>4.1734</v>
      </c>
      <c r="I11" s="8">
        <f>VLOOKUP($B11,ShipSpeeds!$A$7:$I$894,7,FALSE)</f>
        <v>4.2523999999999997</v>
      </c>
      <c r="J11" s="8">
        <f>VLOOKUP($B11,ShipSpeeds!$A$7:$I$894,8,FALSE)</f>
        <v>3.6815000000000007</v>
      </c>
      <c r="K11" s="8">
        <f>VLOOKUP($B11,ShipSpeeds!$A$7:$I$894,9,FALSE)</f>
        <v>2.8645999999999994</v>
      </c>
      <c r="L11" s="47">
        <f>VLOOKUP($B11,ShipSpeeds!$A$7:$I$894,2,FALSE)</f>
        <v>2.552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37275</v>
      </c>
      <c r="C12" s="29">
        <f t="shared" si="1"/>
        <v>0</v>
      </c>
      <c r="D12" s="8">
        <f>VLOOKUP($B12,ShipSpeeds!$A$7:$I$894,2,FALSE)</f>
        <v>2.552</v>
      </c>
      <c r="E12" s="8">
        <f>VLOOKUP($B12,ShipSpeeds!$A$7:$I$894,3,FALSE)</f>
        <v>3.7973999999999997</v>
      </c>
      <c r="F12" s="8">
        <f>VLOOKUP($B12,ShipSpeeds!$A$7:$I$894,4,FALSE)</f>
        <v>4.4274000000000004</v>
      </c>
      <c r="G12" s="8">
        <f>VLOOKUP($B12,ShipSpeeds!$A$7:$I$894,5,FALSE)</f>
        <v>4.4929000000000006</v>
      </c>
      <c r="H12" s="8">
        <f>VLOOKUP($B12,ShipSpeeds!$A$7:$I$894,6,FALSE)</f>
        <v>4.1734</v>
      </c>
      <c r="I12" s="8">
        <f>VLOOKUP($B12,ShipSpeeds!$A$7:$I$894,7,FALSE)</f>
        <v>4.2523999999999997</v>
      </c>
      <c r="J12" s="8">
        <f>VLOOKUP($B12,ShipSpeeds!$A$7:$I$894,8,FALSE)</f>
        <v>3.6815000000000007</v>
      </c>
      <c r="K12" s="8">
        <f>VLOOKUP($B12,ShipSpeeds!$A$7:$I$894,9,FALSE)</f>
        <v>2.8645999999999994</v>
      </c>
      <c r="L12" s="47">
        <f>VLOOKUP($B12,ShipSpeeds!$A$7:$I$894,2,FALSE)</f>
        <v>2.552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37275</v>
      </c>
      <c r="C13" s="29">
        <f t="shared" si="1"/>
        <v>0</v>
      </c>
      <c r="D13" s="8">
        <f>VLOOKUP($B13,ShipSpeeds!$A$7:$I$894,2,FALSE)</f>
        <v>2.552</v>
      </c>
      <c r="E13" s="8">
        <f>VLOOKUP($B13,ShipSpeeds!$A$7:$I$894,3,FALSE)</f>
        <v>3.7973999999999997</v>
      </c>
      <c r="F13" s="8">
        <f>VLOOKUP($B13,ShipSpeeds!$A$7:$I$894,4,FALSE)</f>
        <v>4.4274000000000004</v>
      </c>
      <c r="G13" s="8">
        <f>VLOOKUP($B13,ShipSpeeds!$A$7:$I$894,5,FALSE)</f>
        <v>4.4929000000000006</v>
      </c>
      <c r="H13" s="8">
        <f>VLOOKUP($B13,ShipSpeeds!$A$7:$I$894,6,FALSE)</f>
        <v>4.1734</v>
      </c>
      <c r="I13" s="8">
        <f>VLOOKUP($B13,ShipSpeeds!$A$7:$I$894,7,FALSE)</f>
        <v>4.2523999999999997</v>
      </c>
      <c r="J13" s="8">
        <f>VLOOKUP($B13,ShipSpeeds!$A$7:$I$894,8,FALSE)</f>
        <v>3.6815000000000007</v>
      </c>
      <c r="K13" s="8">
        <f>VLOOKUP($B13,ShipSpeeds!$A$7:$I$894,9,FALSE)</f>
        <v>2.8645999999999994</v>
      </c>
      <c r="L13" s="47">
        <f>VLOOKUP($B13,ShipSpeeds!$A$7:$I$894,2,FALSE)</f>
        <v>2.552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37275</v>
      </c>
      <c r="C14" s="29">
        <f t="shared" si="1"/>
        <v>0</v>
      </c>
      <c r="D14" s="8">
        <f>VLOOKUP($B14,ShipSpeeds!$A$7:$I$894,2,FALSE)</f>
        <v>2.552</v>
      </c>
      <c r="E14" s="8">
        <f>VLOOKUP($B14,ShipSpeeds!$A$7:$I$894,3,FALSE)</f>
        <v>3.7973999999999997</v>
      </c>
      <c r="F14" s="8">
        <f>VLOOKUP($B14,ShipSpeeds!$A$7:$I$894,4,FALSE)</f>
        <v>4.4274000000000004</v>
      </c>
      <c r="G14" s="8">
        <f>VLOOKUP($B14,ShipSpeeds!$A$7:$I$894,5,FALSE)</f>
        <v>4.4929000000000006</v>
      </c>
      <c r="H14" s="8">
        <f>VLOOKUP($B14,ShipSpeeds!$A$7:$I$894,6,FALSE)</f>
        <v>4.1734</v>
      </c>
      <c r="I14" s="8">
        <f>VLOOKUP($B14,ShipSpeeds!$A$7:$I$894,7,FALSE)</f>
        <v>4.2523999999999997</v>
      </c>
      <c r="J14" s="8">
        <f>VLOOKUP($B14,ShipSpeeds!$A$7:$I$894,8,FALSE)</f>
        <v>3.6815000000000007</v>
      </c>
      <c r="K14" s="8">
        <f>VLOOKUP($B14,ShipSpeeds!$A$7:$I$894,9,FALSE)</f>
        <v>2.8645999999999994</v>
      </c>
      <c r="L14" s="47">
        <f>VLOOKUP($B14,ShipSpeeds!$A$7:$I$894,2,FALSE)</f>
        <v>2.552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37275</v>
      </c>
      <c r="C15" s="29">
        <f t="shared" si="1"/>
        <v>0</v>
      </c>
      <c r="D15" s="8">
        <f>VLOOKUP($B15,ShipSpeeds!$A$7:$I$894,2,FALSE)</f>
        <v>2.552</v>
      </c>
      <c r="E15" s="8">
        <f>VLOOKUP($B15,ShipSpeeds!$A$7:$I$894,3,FALSE)</f>
        <v>3.7973999999999997</v>
      </c>
      <c r="F15" s="8">
        <f>VLOOKUP($B15,ShipSpeeds!$A$7:$I$894,4,FALSE)</f>
        <v>4.4274000000000004</v>
      </c>
      <c r="G15" s="8">
        <f>VLOOKUP($B15,ShipSpeeds!$A$7:$I$894,5,FALSE)</f>
        <v>4.4929000000000006</v>
      </c>
      <c r="H15" s="8">
        <f>VLOOKUP($B15,ShipSpeeds!$A$7:$I$894,6,FALSE)</f>
        <v>4.1734</v>
      </c>
      <c r="I15" s="8">
        <f>VLOOKUP($B15,ShipSpeeds!$A$7:$I$894,7,FALSE)</f>
        <v>4.2523999999999997</v>
      </c>
      <c r="J15" s="8">
        <f>VLOOKUP($B15,ShipSpeeds!$A$7:$I$894,8,FALSE)</f>
        <v>3.6815000000000007</v>
      </c>
      <c r="K15" s="8">
        <f>VLOOKUP($B15,ShipSpeeds!$A$7:$I$894,9,FALSE)</f>
        <v>2.8645999999999994</v>
      </c>
      <c r="L15" s="47">
        <f>VLOOKUP($B15,ShipSpeeds!$A$7:$I$894,2,FALSE)</f>
        <v>2.552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37275</v>
      </c>
      <c r="C16" s="29">
        <f t="shared" si="1"/>
        <v>0</v>
      </c>
      <c r="D16" s="8">
        <f>VLOOKUP($B16,ShipSpeeds!$A$7:$I$894,2,FALSE)</f>
        <v>2.552</v>
      </c>
      <c r="E16" s="8">
        <f>VLOOKUP($B16,ShipSpeeds!$A$7:$I$894,3,FALSE)</f>
        <v>3.7973999999999997</v>
      </c>
      <c r="F16" s="8">
        <f>VLOOKUP($B16,ShipSpeeds!$A$7:$I$894,4,FALSE)</f>
        <v>4.4274000000000004</v>
      </c>
      <c r="G16" s="8">
        <f>VLOOKUP($B16,ShipSpeeds!$A$7:$I$894,5,FALSE)</f>
        <v>4.4929000000000006</v>
      </c>
      <c r="H16" s="8">
        <f>VLOOKUP($B16,ShipSpeeds!$A$7:$I$894,6,FALSE)</f>
        <v>4.1734</v>
      </c>
      <c r="I16" s="8">
        <f>VLOOKUP($B16,ShipSpeeds!$A$7:$I$894,7,FALSE)</f>
        <v>4.2523999999999997</v>
      </c>
      <c r="J16" s="8">
        <f>VLOOKUP($B16,ShipSpeeds!$A$7:$I$894,8,FALSE)</f>
        <v>3.6815000000000007</v>
      </c>
      <c r="K16" s="8">
        <f>VLOOKUP($B16,ShipSpeeds!$A$7:$I$894,9,FALSE)</f>
        <v>2.8645999999999994</v>
      </c>
      <c r="L16" s="47">
        <f>VLOOKUP($B16,ShipSpeeds!$A$7:$I$894,2,FALSE)</f>
        <v>2.552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37275</v>
      </c>
      <c r="C17" s="29">
        <f t="shared" si="1"/>
        <v>0</v>
      </c>
      <c r="D17" s="8">
        <f>VLOOKUP($B17,ShipSpeeds!$A$7:$I$894,2,FALSE)</f>
        <v>2.552</v>
      </c>
      <c r="E17" s="8">
        <f>VLOOKUP($B17,ShipSpeeds!$A$7:$I$894,3,FALSE)</f>
        <v>3.7973999999999997</v>
      </c>
      <c r="F17" s="8">
        <f>VLOOKUP($B17,ShipSpeeds!$A$7:$I$894,4,FALSE)</f>
        <v>4.4274000000000004</v>
      </c>
      <c r="G17" s="8">
        <f>VLOOKUP($B17,ShipSpeeds!$A$7:$I$894,5,FALSE)</f>
        <v>4.4929000000000006</v>
      </c>
      <c r="H17" s="8">
        <f>VLOOKUP($B17,ShipSpeeds!$A$7:$I$894,6,FALSE)</f>
        <v>4.1734</v>
      </c>
      <c r="I17" s="8">
        <f>VLOOKUP($B17,ShipSpeeds!$A$7:$I$894,7,FALSE)</f>
        <v>4.2523999999999997</v>
      </c>
      <c r="J17" s="8">
        <f>VLOOKUP($B17,ShipSpeeds!$A$7:$I$894,8,FALSE)</f>
        <v>3.6815000000000007</v>
      </c>
      <c r="K17" s="8">
        <f>VLOOKUP($B17,ShipSpeeds!$A$7:$I$894,9,FALSE)</f>
        <v>2.8645999999999994</v>
      </c>
      <c r="L17" s="47">
        <f>VLOOKUP($B17,ShipSpeeds!$A$7:$I$894,2,FALSE)</f>
        <v>2.552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37275</v>
      </c>
      <c r="C18" s="29">
        <f t="shared" si="1"/>
        <v>0</v>
      </c>
      <c r="D18" s="8">
        <f>VLOOKUP($B18,ShipSpeeds!$A$7:$I$894,2,FALSE)</f>
        <v>2.552</v>
      </c>
      <c r="E18" s="8">
        <f>VLOOKUP($B18,ShipSpeeds!$A$7:$I$894,3,FALSE)</f>
        <v>3.7973999999999997</v>
      </c>
      <c r="F18" s="8">
        <f>VLOOKUP($B18,ShipSpeeds!$A$7:$I$894,4,FALSE)</f>
        <v>4.4274000000000004</v>
      </c>
      <c r="G18" s="8">
        <f>VLOOKUP($B18,ShipSpeeds!$A$7:$I$894,5,FALSE)</f>
        <v>4.4929000000000006</v>
      </c>
      <c r="H18" s="8">
        <f>VLOOKUP($B18,ShipSpeeds!$A$7:$I$894,6,FALSE)</f>
        <v>4.1734</v>
      </c>
      <c r="I18" s="8">
        <f>VLOOKUP($B18,ShipSpeeds!$A$7:$I$894,7,FALSE)</f>
        <v>4.2523999999999997</v>
      </c>
      <c r="J18" s="8">
        <f>VLOOKUP($B18,ShipSpeeds!$A$7:$I$894,8,FALSE)</f>
        <v>3.6815000000000007</v>
      </c>
      <c r="K18" s="8">
        <f>VLOOKUP($B18,ShipSpeeds!$A$7:$I$894,9,FALSE)</f>
        <v>2.8645999999999994</v>
      </c>
      <c r="L18" s="47">
        <f>VLOOKUP($B18,ShipSpeeds!$A$7:$I$894,2,FALSE)</f>
        <v>2.552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37275</v>
      </c>
      <c r="C19" s="29">
        <f t="shared" si="1"/>
        <v>0</v>
      </c>
      <c r="D19" s="8">
        <f>VLOOKUP($B19,ShipSpeeds!$A$7:$I$894,2,FALSE)</f>
        <v>2.552</v>
      </c>
      <c r="E19" s="8">
        <f>VLOOKUP($B19,ShipSpeeds!$A$7:$I$894,3,FALSE)</f>
        <v>3.7973999999999997</v>
      </c>
      <c r="F19" s="8">
        <f>VLOOKUP($B19,ShipSpeeds!$A$7:$I$894,4,FALSE)</f>
        <v>4.4274000000000004</v>
      </c>
      <c r="G19" s="8">
        <f>VLOOKUP($B19,ShipSpeeds!$A$7:$I$894,5,FALSE)</f>
        <v>4.4929000000000006</v>
      </c>
      <c r="H19" s="8">
        <f>VLOOKUP($B19,ShipSpeeds!$A$7:$I$894,6,FALSE)</f>
        <v>4.1734</v>
      </c>
      <c r="I19" s="8">
        <f>VLOOKUP($B19,ShipSpeeds!$A$7:$I$894,7,FALSE)</f>
        <v>4.2523999999999997</v>
      </c>
      <c r="J19" s="8">
        <f>VLOOKUP($B19,ShipSpeeds!$A$7:$I$894,8,FALSE)</f>
        <v>3.6815000000000007</v>
      </c>
      <c r="K19" s="8">
        <f>VLOOKUP($B19,ShipSpeeds!$A$7:$I$894,9,FALSE)</f>
        <v>2.8645999999999994</v>
      </c>
      <c r="L19" s="47">
        <f>VLOOKUP($B19,ShipSpeeds!$A$7:$I$894,2,FALSE)</f>
        <v>2.552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37275</v>
      </c>
      <c r="C20" s="29">
        <f t="shared" si="1"/>
        <v>0</v>
      </c>
      <c r="D20" s="8">
        <f>VLOOKUP($B20,ShipSpeeds!$A$7:$I$894,2,FALSE)</f>
        <v>2.552</v>
      </c>
      <c r="E20" s="8">
        <f>VLOOKUP($B20,ShipSpeeds!$A$7:$I$894,3,FALSE)</f>
        <v>3.7973999999999997</v>
      </c>
      <c r="F20" s="8">
        <f>VLOOKUP($B20,ShipSpeeds!$A$7:$I$894,4,FALSE)</f>
        <v>4.4274000000000004</v>
      </c>
      <c r="G20" s="8">
        <f>VLOOKUP($B20,ShipSpeeds!$A$7:$I$894,5,FALSE)</f>
        <v>4.4929000000000006</v>
      </c>
      <c r="H20" s="8">
        <f>VLOOKUP($B20,ShipSpeeds!$A$7:$I$894,6,FALSE)</f>
        <v>4.1734</v>
      </c>
      <c r="I20" s="8">
        <f>VLOOKUP($B20,ShipSpeeds!$A$7:$I$894,7,FALSE)</f>
        <v>4.2523999999999997</v>
      </c>
      <c r="J20" s="8">
        <f>VLOOKUP($B20,ShipSpeeds!$A$7:$I$894,8,FALSE)</f>
        <v>3.6815000000000007</v>
      </c>
      <c r="K20" s="8">
        <f>VLOOKUP($B20,ShipSpeeds!$A$7:$I$894,9,FALSE)</f>
        <v>2.8645999999999994</v>
      </c>
      <c r="L20" s="47">
        <f>VLOOKUP($B20,ShipSpeeds!$A$7:$I$894,2,FALSE)</f>
        <v>2.552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37275</v>
      </c>
      <c r="C21" s="29">
        <f t="shared" si="1"/>
        <v>0</v>
      </c>
      <c r="D21" s="8">
        <f>VLOOKUP($B21,ShipSpeeds!$A$7:$I$894,2,FALSE)</f>
        <v>2.552</v>
      </c>
      <c r="E21" s="8">
        <f>VLOOKUP($B21,ShipSpeeds!$A$7:$I$894,3,FALSE)</f>
        <v>3.7973999999999997</v>
      </c>
      <c r="F21" s="8">
        <f>VLOOKUP($B21,ShipSpeeds!$A$7:$I$894,4,FALSE)</f>
        <v>4.4274000000000004</v>
      </c>
      <c r="G21" s="8">
        <f>VLOOKUP($B21,ShipSpeeds!$A$7:$I$894,5,FALSE)</f>
        <v>4.4929000000000006</v>
      </c>
      <c r="H21" s="8">
        <f>VLOOKUP($B21,ShipSpeeds!$A$7:$I$894,6,FALSE)</f>
        <v>4.1734</v>
      </c>
      <c r="I21" s="8">
        <f>VLOOKUP($B21,ShipSpeeds!$A$7:$I$894,7,FALSE)</f>
        <v>4.2523999999999997</v>
      </c>
      <c r="J21" s="8">
        <f>VLOOKUP($B21,ShipSpeeds!$A$7:$I$894,8,FALSE)</f>
        <v>3.6815000000000007</v>
      </c>
      <c r="K21" s="8">
        <f>VLOOKUP($B21,ShipSpeeds!$A$7:$I$894,9,FALSE)</f>
        <v>2.8645999999999994</v>
      </c>
      <c r="L21" s="47">
        <f>VLOOKUP($B21,ShipSpeeds!$A$7:$I$894,2,FALSE)</f>
        <v>2.552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37275</v>
      </c>
      <c r="C22" s="29">
        <f t="shared" si="1"/>
        <v>0</v>
      </c>
      <c r="D22" s="8">
        <f>VLOOKUP($B22,ShipSpeeds!$A$7:$I$894,2,FALSE)</f>
        <v>2.552</v>
      </c>
      <c r="E22" s="8">
        <f>VLOOKUP($B22,ShipSpeeds!$A$7:$I$894,3,FALSE)</f>
        <v>3.7973999999999997</v>
      </c>
      <c r="F22" s="8">
        <f>VLOOKUP($B22,ShipSpeeds!$A$7:$I$894,4,FALSE)</f>
        <v>4.4274000000000004</v>
      </c>
      <c r="G22" s="8">
        <f>VLOOKUP($B22,ShipSpeeds!$A$7:$I$894,5,FALSE)</f>
        <v>4.4929000000000006</v>
      </c>
      <c r="H22" s="8">
        <f>VLOOKUP($B22,ShipSpeeds!$A$7:$I$894,6,FALSE)</f>
        <v>4.1734</v>
      </c>
      <c r="I22" s="8">
        <f>VLOOKUP($B22,ShipSpeeds!$A$7:$I$894,7,FALSE)</f>
        <v>4.2523999999999997</v>
      </c>
      <c r="J22" s="8">
        <f>VLOOKUP($B22,ShipSpeeds!$A$7:$I$894,8,FALSE)</f>
        <v>3.6815000000000007</v>
      </c>
      <c r="K22" s="8">
        <f>VLOOKUP($B22,ShipSpeeds!$A$7:$I$894,9,FALSE)</f>
        <v>2.8645999999999994</v>
      </c>
      <c r="L22" s="47">
        <f>VLOOKUP($B22,ShipSpeeds!$A$7:$I$894,2,FALSE)</f>
        <v>2.552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37275</v>
      </c>
      <c r="C23" s="29">
        <f t="shared" si="1"/>
        <v>0</v>
      </c>
      <c r="D23" s="8">
        <f>VLOOKUP($B23,ShipSpeeds!$A$7:$I$894,2,FALSE)</f>
        <v>2.552</v>
      </c>
      <c r="E23" s="8">
        <f>VLOOKUP($B23,ShipSpeeds!$A$7:$I$894,3,FALSE)</f>
        <v>3.7973999999999997</v>
      </c>
      <c r="F23" s="8">
        <f>VLOOKUP($B23,ShipSpeeds!$A$7:$I$894,4,FALSE)</f>
        <v>4.4274000000000004</v>
      </c>
      <c r="G23" s="8">
        <f>VLOOKUP($B23,ShipSpeeds!$A$7:$I$894,5,FALSE)</f>
        <v>4.4929000000000006</v>
      </c>
      <c r="H23" s="8">
        <f>VLOOKUP($B23,ShipSpeeds!$A$7:$I$894,6,FALSE)</f>
        <v>4.1734</v>
      </c>
      <c r="I23" s="8">
        <f>VLOOKUP($B23,ShipSpeeds!$A$7:$I$894,7,FALSE)</f>
        <v>4.2523999999999997</v>
      </c>
      <c r="J23" s="8">
        <f>VLOOKUP($B23,ShipSpeeds!$A$7:$I$894,8,FALSE)</f>
        <v>3.6815000000000007</v>
      </c>
      <c r="K23" s="8">
        <f>VLOOKUP($B23,ShipSpeeds!$A$7:$I$894,9,FALSE)</f>
        <v>2.8645999999999994</v>
      </c>
      <c r="L23" s="47">
        <f>VLOOKUP($B23,ShipSpeeds!$A$7:$I$894,2,FALSE)</f>
        <v>2.552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37275</v>
      </c>
      <c r="C24" s="29">
        <f t="shared" si="1"/>
        <v>0</v>
      </c>
      <c r="D24" s="8">
        <f>VLOOKUP($B24,ShipSpeeds!$A$7:$I$894,2,FALSE)</f>
        <v>2.552</v>
      </c>
      <c r="E24" s="8">
        <f>VLOOKUP($B24,ShipSpeeds!$A$7:$I$894,3,FALSE)</f>
        <v>3.7973999999999997</v>
      </c>
      <c r="F24" s="8">
        <f>VLOOKUP($B24,ShipSpeeds!$A$7:$I$894,4,FALSE)</f>
        <v>4.4274000000000004</v>
      </c>
      <c r="G24" s="8">
        <f>VLOOKUP($B24,ShipSpeeds!$A$7:$I$894,5,FALSE)</f>
        <v>4.4929000000000006</v>
      </c>
      <c r="H24" s="8">
        <f>VLOOKUP($B24,ShipSpeeds!$A$7:$I$894,6,FALSE)</f>
        <v>4.1734</v>
      </c>
      <c r="I24" s="8">
        <f>VLOOKUP($B24,ShipSpeeds!$A$7:$I$894,7,FALSE)</f>
        <v>4.2523999999999997</v>
      </c>
      <c r="J24" s="8">
        <f>VLOOKUP($B24,ShipSpeeds!$A$7:$I$894,8,FALSE)</f>
        <v>3.6815000000000007</v>
      </c>
      <c r="K24" s="8">
        <f>VLOOKUP($B24,ShipSpeeds!$A$7:$I$894,9,FALSE)</f>
        <v>2.8645999999999994</v>
      </c>
      <c r="L24" s="47">
        <f>VLOOKUP($B24,ShipSpeeds!$A$7:$I$894,2,FALSE)</f>
        <v>2.552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37275</v>
      </c>
      <c r="C25" s="29">
        <f t="shared" si="1"/>
        <v>0</v>
      </c>
      <c r="D25" s="8">
        <f>VLOOKUP($B25,ShipSpeeds!$A$7:$I$894,2,FALSE)</f>
        <v>2.552</v>
      </c>
      <c r="E25" s="8">
        <f>VLOOKUP($B25,ShipSpeeds!$A$7:$I$894,3,FALSE)</f>
        <v>3.7973999999999997</v>
      </c>
      <c r="F25" s="8">
        <f>VLOOKUP($B25,ShipSpeeds!$A$7:$I$894,4,FALSE)</f>
        <v>4.4274000000000004</v>
      </c>
      <c r="G25" s="8">
        <f>VLOOKUP($B25,ShipSpeeds!$A$7:$I$894,5,FALSE)</f>
        <v>4.4929000000000006</v>
      </c>
      <c r="H25" s="8">
        <f>VLOOKUP($B25,ShipSpeeds!$A$7:$I$894,6,FALSE)</f>
        <v>4.1734</v>
      </c>
      <c r="I25" s="8">
        <f>VLOOKUP($B25,ShipSpeeds!$A$7:$I$894,7,FALSE)</f>
        <v>4.2523999999999997</v>
      </c>
      <c r="J25" s="8">
        <f>VLOOKUP($B25,ShipSpeeds!$A$7:$I$894,8,FALSE)</f>
        <v>3.6815000000000007</v>
      </c>
      <c r="K25" s="8">
        <f>VLOOKUP($B25,ShipSpeeds!$A$7:$I$894,9,FALSE)</f>
        <v>2.8645999999999994</v>
      </c>
      <c r="L25" s="47">
        <f>VLOOKUP($B25,ShipSpeeds!$A$7:$I$894,2,FALSE)</f>
        <v>2.552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37275</v>
      </c>
      <c r="C26" s="29">
        <f t="shared" si="1"/>
        <v>0</v>
      </c>
      <c r="D26" s="8">
        <f>VLOOKUP($B26,ShipSpeeds!$A$7:$I$894,2,FALSE)</f>
        <v>2.552</v>
      </c>
      <c r="E26" s="8">
        <f>VLOOKUP($B26,ShipSpeeds!$A$7:$I$894,3,FALSE)</f>
        <v>3.7973999999999997</v>
      </c>
      <c r="F26" s="8">
        <f>VLOOKUP($B26,ShipSpeeds!$A$7:$I$894,4,FALSE)</f>
        <v>4.4274000000000004</v>
      </c>
      <c r="G26" s="8">
        <f>VLOOKUP($B26,ShipSpeeds!$A$7:$I$894,5,FALSE)</f>
        <v>4.4929000000000006</v>
      </c>
      <c r="H26" s="8">
        <f>VLOOKUP($B26,ShipSpeeds!$A$7:$I$894,6,FALSE)</f>
        <v>4.1734</v>
      </c>
      <c r="I26" s="8">
        <f>VLOOKUP($B26,ShipSpeeds!$A$7:$I$894,7,FALSE)</f>
        <v>4.2523999999999997</v>
      </c>
      <c r="J26" s="8">
        <f>VLOOKUP($B26,ShipSpeeds!$A$7:$I$894,8,FALSE)</f>
        <v>3.6815000000000007</v>
      </c>
      <c r="K26" s="8">
        <f>VLOOKUP($B26,ShipSpeeds!$A$7:$I$894,9,FALSE)</f>
        <v>2.8645999999999994</v>
      </c>
      <c r="L26" s="47">
        <f>VLOOKUP($B26,ShipSpeeds!$A$7:$I$894,2,FALSE)</f>
        <v>2.552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37275</v>
      </c>
      <c r="C27" s="29">
        <f t="shared" si="1"/>
        <v>0</v>
      </c>
      <c r="D27" s="8">
        <f>VLOOKUP($B27,ShipSpeeds!$A$7:$I$894,2,FALSE)</f>
        <v>2.552</v>
      </c>
      <c r="E27" s="8">
        <f>VLOOKUP($B27,ShipSpeeds!$A$7:$I$894,3,FALSE)</f>
        <v>3.7973999999999997</v>
      </c>
      <c r="F27" s="8">
        <f>VLOOKUP($B27,ShipSpeeds!$A$7:$I$894,4,FALSE)</f>
        <v>4.4274000000000004</v>
      </c>
      <c r="G27" s="8">
        <f>VLOOKUP($B27,ShipSpeeds!$A$7:$I$894,5,FALSE)</f>
        <v>4.4929000000000006</v>
      </c>
      <c r="H27" s="8">
        <f>VLOOKUP($B27,ShipSpeeds!$A$7:$I$894,6,FALSE)</f>
        <v>4.1734</v>
      </c>
      <c r="I27" s="8">
        <f>VLOOKUP($B27,ShipSpeeds!$A$7:$I$894,7,FALSE)</f>
        <v>4.2523999999999997</v>
      </c>
      <c r="J27" s="8">
        <f>VLOOKUP($B27,ShipSpeeds!$A$7:$I$894,8,FALSE)</f>
        <v>3.6815000000000007</v>
      </c>
      <c r="K27" s="8">
        <f>VLOOKUP($B27,ShipSpeeds!$A$7:$I$894,9,FALSE)</f>
        <v>2.8645999999999994</v>
      </c>
      <c r="L27" s="47">
        <f>VLOOKUP($B27,ShipSpeeds!$A$7:$I$894,2,FALSE)</f>
        <v>2.552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37275</v>
      </c>
      <c r="C28" s="29">
        <f t="shared" si="1"/>
        <v>0</v>
      </c>
      <c r="D28" s="8">
        <f>VLOOKUP($B28,ShipSpeeds!$A$7:$I$894,2,FALSE)</f>
        <v>2.552</v>
      </c>
      <c r="E28" s="8">
        <f>VLOOKUP($B28,ShipSpeeds!$A$7:$I$894,3,FALSE)</f>
        <v>3.7973999999999997</v>
      </c>
      <c r="F28" s="8">
        <f>VLOOKUP($B28,ShipSpeeds!$A$7:$I$894,4,FALSE)</f>
        <v>4.4274000000000004</v>
      </c>
      <c r="G28" s="8">
        <f>VLOOKUP($B28,ShipSpeeds!$A$7:$I$894,5,FALSE)</f>
        <v>4.4929000000000006</v>
      </c>
      <c r="H28" s="8">
        <f>VLOOKUP($B28,ShipSpeeds!$A$7:$I$894,6,FALSE)</f>
        <v>4.1734</v>
      </c>
      <c r="I28" s="8">
        <f>VLOOKUP($B28,ShipSpeeds!$A$7:$I$894,7,FALSE)</f>
        <v>4.2523999999999997</v>
      </c>
      <c r="J28" s="8">
        <f>VLOOKUP($B28,ShipSpeeds!$A$7:$I$894,8,FALSE)</f>
        <v>3.6815000000000007</v>
      </c>
      <c r="K28" s="8">
        <f>VLOOKUP($B28,ShipSpeeds!$A$7:$I$894,9,FALSE)</f>
        <v>2.8645999999999994</v>
      </c>
      <c r="L28" s="47">
        <f>VLOOKUP($B28,ShipSpeeds!$A$7:$I$894,2,FALSE)</f>
        <v>2.552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37275</v>
      </c>
      <c r="C29" s="29">
        <f t="shared" si="1"/>
        <v>0</v>
      </c>
      <c r="D29" s="8">
        <f>VLOOKUP($B29,ShipSpeeds!$A$7:$I$894,2,FALSE)</f>
        <v>2.552</v>
      </c>
      <c r="E29" s="8">
        <f>VLOOKUP($B29,ShipSpeeds!$A$7:$I$894,3,FALSE)</f>
        <v>3.7973999999999997</v>
      </c>
      <c r="F29" s="8">
        <f>VLOOKUP($B29,ShipSpeeds!$A$7:$I$894,4,FALSE)</f>
        <v>4.4274000000000004</v>
      </c>
      <c r="G29" s="8">
        <f>VLOOKUP($B29,ShipSpeeds!$A$7:$I$894,5,FALSE)</f>
        <v>4.4929000000000006</v>
      </c>
      <c r="H29" s="8">
        <f>VLOOKUP($B29,ShipSpeeds!$A$7:$I$894,6,FALSE)</f>
        <v>4.1734</v>
      </c>
      <c r="I29" s="8">
        <f>VLOOKUP($B29,ShipSpeeds!$A$7:$I$894,7,FALSE)</f>
        <v>4.2523999999999997</v>
      </c>
      <c r="J29" s="8">
        <f>VLOOKUP($B29,ShipSpeeds!$A$7:$I$894,8,FALSE)</f>
        <v>3.6815000000000007</v>
      </c>
      <c r="K29" s="8">
        <f>VLOOKUP($B29,ShipSpeeds!$A$7:$I$894,9,FALSE)</f>
        <v>2.8645999999999994</v>
      </c>
      <c r="L29" s="47">
        <f>VLOOKUP($B29,ShipSpeeds!$A$7:$I$894,2,FALSE)</f>
        <v>2.552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37275</v>
      </c>
      <c r="C30" s="29">
        <f t="shared" si="1"/>
        <v>0</v>
      </c>
      <c r="D30" s="8">
        <f>VLOOKUP($B30,ShipSpeeds!$A$7:$I$894,2,FALSE)</f>
        <v>2.552</v>
      </c>
      <c r="E30" s="8">
        <f>VLOOKUP($B30,ShipSpeeds!$A$7:$I$894,3,FALSE)</f>
        <v>3.7973999999999997</v>
      </c>
      <c r="F30" s="8">
        <f>VLOOKUP($B30,ShipSpeeds!$A$7:$I$894,4,FALSE)</f>
        <v>4.4274000000000004</v>
      </c>
      <c r="G30" s="8">
        <f>VLOOKUP($B30,ShipSpeeds!$A$7:$I$894,5,FALSE)</f>
        <v>4.4929000000000006</v>
      </c>
      <c r="H30" s="8">
        <f>VLOOKUP($B30,ShipSpeeds!$A$7:$I$894,6,FALSE)</f>
        <v>4.1734</v>
      </c>
      <c r="I30" s="8">
        <f>VLOOKUP($B30,ShipSpeeds!$A$7:$I$894,7,FALSE)</f>
        <v>4.2523999999999997</v>
      </c>
      <c r="J30" s="8">
        <f>VLOOKUP($B30,ShipSpeeds!$A$7:$I$894,8,FALSE)</f>
        <v>3.6815000000000007</v>
      </c>
      <c r="K30" s="8">
        <f>VLOOKUP($B30,ShipSpeeds!$A$7:$I$894,9,FALSE)</f>
        <v>2.8645999999999994</v>
      </c>
      <c r="L30" s="47">
        <f>VLOOKUP($B30,ShipSpeeds!$A$7:$I$894,2,FALSE)</f>
        <v>2.552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37275</v>
      </c>
      <c r="C31" s="29">
        <f t="shared" si="1"/>
        <v>0</v>
      </c>
      <c r="D31" s="8">
        <f>VLOOKUP($B31,ShipSpeeds!$A$7:$I$894,2,FALSE)</f>
        <v>2.552</v>
      </c>
      <c r="E31" s="8">
        <f>VLOOKUP($B31,ShipSpeeds!$A$7:$I$894,3,FALSE)</f>
        <v>3.7973999999999997</v>
      </c>
      <c r="F31" s="8">
        <f>VLOOKUP($B31,ShipSpeeds!$A$7:$I$894,4,FALSE)</f>
        <v>4.4274000000000004</v>
      </c>
      <c r="G31" s="8">
        <f>VLOOKUP($B31,ShipSpeeds!$A$7:$I$894,5,FALSE)</f>
        <v>4.4929000000000006</v>
      </c>
      <c r="H31" s="8">
        <f>VLOOKUP($B31,ShipSpeeds!$A$7:$I$894,6,FALSE)</f>
        <v>4.1734</v>
      </c>
      <c r="I31" s="8">
        <f>VLOOKUP($B31,ShipSpeeds!$A$7:$I$894,7,FALSE)</f>
        <v>4.2523999999999997</v>
      </c>
      <c r="J31" s="8">
        <f>VLOOKUP($B31,ShipSpeeds!$A$7:$I$894,8,FALSE)</f>
        <v>3.6815000000000007</v>
      </c>
      <c r="K31" s="8">
        <f>VLOOKUP($B31,ShipSpeeds!$A$7:$I$894,9,FALSE)</f>
        <v>2.8645999999999994</v>
      </c>
      <c r="L31" s="47">
        <f>VLOOKUP($B31,ShipSpeeds!$A$7:$I$894,2,FALSE)</f>
        <v>2.552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37275</v>
      </c>
      <c r="C32" s="29">
        <f t="shared" si="1"/>
        <v>0</v>
      </c>
      <c r="D32" s="8">
        <f>VLOOKUP($B32,ShipSpeeds!$A$7:$I$894,2,FALSE)</f>
        <v>2.552</v>
      </c>
      <c r="E32" s="8">
        <f>VLOOKUP($B32,ShipSpeeds!$A$7:$I$894,3,FALSE)</f>
        <v>3.7973999999999997</v>
      </c>
      <c r="F32" s="8">
        <f>VLOOKUP($B32,ShipSpeeds!$A$7:$I$894,4,FALSE)</f>
        <v>4.4274000000000004</v>
      </c>
      <c r="G32" s="8">
        <f>VLOOKUP($B32,ShipSpeeds!$A$7:$I$894,5,FALSE)</f>
        <v>4.4929000000000006</v>
      </c>
      <c r="H32" s="8">
        <f>VLOOKUP($B32,ShipSpeeds!$A$7:$I$894,6,FALSE)</f>
        <v>4.1734</v>
      </c>
      <c r="I32" s="8">
        <f>VLOOKUP($B32,ShipSpeeds!$A$7:$I$894,7,FALSE)</f>
        <v>4.2523999999999997</v>
      </c>
      <c r="J32" s="8">
        <f>VLOOKUP($B32,ShipSpeeds!$A$7:$I$894,8,FALSE)</f>
        <v>3.6815000000000007</v>
      </c>
      <c r="K32" s="8">
        <f>VLOOKUP($B32,ShipSpeeds!$A$7:$I$894,9,FALSE)</f>
        <v>2.8645999999999994</v>
      </c>
      <c r="L32" s="47">
        <f>VLOOKUP($B32,ShipSpeeds!$A$7:$I$894,2,FALSE)</f>
        <v>2.552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37275</v>
      </c>
      <c r="C33" s="29">
        <f t="shared" si="1"/>
        <v>0</v>
      </c>
      <c r="D33" s="8">
        <f>VLOOKUP($B33,ShipSpeeds!$A$7:$I$894,2,FALSE)</f>
        <v>2.552</v>
      </c>
      <c r="E33" s="8">
        <f>VLOOKUP($B33,ShipSpeeds!$A$7:$I$894,3,FALSE)</f>
        <v>3.7973999999999997</v>
      </c>
      <c r="F33" s="8">
        <f>VLOOKUP($B33,ShipSpeeds!$A$7:$I$894,4,FALSE)</f>
        <v>4.4274000000000004</v>
      </c>
      <c r="G33" s="8">
        <f>VLOOKUP($B33,ShipSpeeds!$A$7:$I$894,5,FALSE)</f>
        <v>4.4929000000000006</v>
      </c>
      <c r="H33" s="8">
        <f>VLOOKUP($B33,ShipSpeeds!$A$7:$I$894,6,FALSE)</f>
        <v>4.1734</v>
      </c>
      <c r="I33" s="8">
        <f>VLOOKUP($B33,ShipSpeeds!$A$7:$I$894,7,FALSE)</f>
        <v>4.2523999999999997</v>
      </c>
      <c r="J33" s="8">
        <f>VLOOKUP($B33,ShipSpeeds!$A$7:$I$894,8,FALSE)</f>
        <v>3.6815000000000007</v>
      </c>
      <c r="K33" s="8">
        <f>VLOOKUP($B33,ShipSpeeds!$A$7:$I$894,9,FALSE)</f>
        <v>2.8645999999999994</v>
      </c>
      <c r="L33" s="47">
        <f>VLOOKUP($B33,ShipSpeeds!$A$7:$I$894,2,FALSE)</f>
        <v>2.552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37275</v>
      </c>
      <c r="C34" s="29">
        <f t="shared" si="1"/>
        <v>0</v>
      </c>
      <c r="D34" s="8">
        <f>VLOOKUP($B34,ShipSpeeds!$A$7:$I$894,2,FALSE)</f>
        <v>2.552</v>
      </c>
      <c r="E34" s="8">
        <f>VLOOKUP($B34,ShipSpeeds!$A$7:$I$894,3,FALSE)</f>
        <v>3.7973999999999997</v>
      </c>
      <c r="F34" s="8">
        <f>VLOOKUP($B34,ShipSpeeds!$A$7:$I$894,4,FALSE)</f>
        <v>4.4274000000000004</v>
      </c>
      <c r="G34" s="8">
        <f>VLOOKUP($B34,ShipSpeeds!$A$7:$I$894,5,FALSE)</f>
        <v>4.4929000000000006</v>
      </c>
      <c r="H34" s="8">
        <f>VLOOKUP($B34,ShipSpeeds!$A$7:$I$894,6,FALSE)</f>
        <v>4.1734</v>
      </c>
      <c r="I34" s="8">
        <f>VLOOKUP($B34,ShipSpeeds!$A$7:$I$894,7,FALSE)</f>
        <v>4.2523999999999997</v>
      </c>
      <c r="J34" s="8">
        <f>VLOOKUP($B34,ShipSpeeds!$A$7:$I$894,8,FALSE)</f>
        <v>3.6815000000000007</v>
      </c>
      <c r="K34" s="8">
        <f>VLOOKUP($B34,ShipSpeeds!$A$7:$I$894,9,FALSE)</f>
        <v>2.8645999999999994</v>
      </c>
      <c r="L34" s="47">
        <f>VLOOKUP($B34,ShipSpeeds!$A$7:$I$894,2,FALSE)</f>
        <v>2.552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37275</v>
      </c>
      <c r="C35" s="29">
        <f t="shared" si="1"/>
        <v>0</v>
      </c>
      <c r="D35" s="8">
        <f>VLOOKUP($B35,ShipSpeeds!$A$7:$I$894,2,FALSE)</f>
        <v>2.552</v>
      </c>
      <c r="E35" s="8">
        <f>VLOOKUP($B35,ShipSpeeds!$A$7:$I$894,3,FALSE)</f>
        <v>3.7973999999999997</v>
      </c>
      <c r="F35" s="8">
        <f>VLOOKUP($B35,ShipSpeeds!$A$7:$I$894,4,FALSE)</f>
        <v>4.4274000000000004</v>
      </c>
      <c r="G35" s="8">
        <f>VLOOKUP($B35,ShipSpeeds!$A$7:$I$894,5,FALSE)</f>
        <v>4.4929000000000006</v>
      </c>
      <c r="H35" s="8">
        <f>VLOOKUP($B35,ShipSpeeds!$A$7:$I$894,6,FALSE)</f>
        <v>4.1734</v>
      </c>
      <c r="I35" s="8">
        <f>VLOOKUP($B35,ShipSpeeds!$A$7:$I$894,7,FALSE)</f>
        <v>4.2523999999999997</v>
      </c>
      <c r="J35" s="8">
        <f>VLOOKUP($B35,ShipSpeeds!$A$7:$I$894,8,FALSE)</f>
        <v>3.6815000000000007</v>
      </c>
      <c r="K35" s="8">
        <f>VLOOKUP($B35,ShipSpeeds!$A$7:$I$894,9,FALSE)</f>
        <v>2.8645999999999994</v>
      </c>
      <c r="L35" s="47">
        <f>VLOOKUP($B35,ShipSpeeds!$A$7:$I$894,2,FALSE)</f>
        <v>2.552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37275</v>
      </c>
      <c r="C36" s="29">
        <f t="shared" si="1"/>
        <v>0</v>
      </c>
      <c r="D36" s="8">
        <f>VLOOKUP($B36,ShipSpeeds!$A$7:$I$894,2,FALSE)</f>
        <v>2.552</v>
      </c>
      <c r="E36" s="8">
        <f>VLOOKUP($B36,ShipSpeeds!$A$7:$I$894,3,FALSE)</f>
        <v>3.7973999999999997</v>
      </c>
      <c r="F36" s="8">
        <f>VLOOKUP($B36,ShipSpeeds!$A$7:$I$894,4,FALSE)</f>
        <v>4.4274000000000004</v>
      </c>
      <c r="G36" s="8">
        <f>VLOOKUP($B36,ShipSpeeds!$A$7:$I$894,5,FALSE)</f>
        <v>4.4929000000000006</v>
      </c>
      <c r="H36" s="8">
        <f>VLOOKUP($B36,ShipSpeeds!$A$7:$I$894,6,FALSE)</f>
        <v>4.1734</v>
      </c>
      <c r="I36" s="8">
        <f>VLOOKUP($B36,ShipSpeeds!$A$7:$I$894,7,FALSE)</f>
        <v>4.2523999999999997</v>
      </c>
      <c r="J36" s="8">
        <f>VLOOKUP($B36,ShipSpeeds!$A$7:$I$894,8,FALSE)</f>
        <v>3.6815000000000007</v>
      </c>
      <c r="K36" s="8">
        <f>VLOOKUP($B36,ShipSpeeds!$A$7:$I$894,9,FALSE)</f>
        <v>2.8645999999999994</v>
      </c>
      <c r="L36" s="47">
        <f>VLOOKUP($B36,ShipSpeeds!$A$7:$I$894,2,FALSE)</f>
        <v>2.552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37275</v>
      </c>
      <c r="C37" s="29">
        <f t="shared" si="1"/>
        <v>0</v>
      </c>
      <c r="D37" s="8">
        <f>VLOOKUP($B37,ShipSpeeds!$A$7:$I$894,2,FALSE)</f>
        <v>2.552</v>
      </c>
      <c r="E37" s="8">
        <f>VLOOKUP($B37,ShipSpeeds!$A$7:$I$894,3,FALSE)</f>
        <v>3.7973999999999997</v>
      </c>
      <c r="F37" s="8">
        <f>VLOOKUP($B37,ShipSpeeds!$A$7:$I$894,4,FALSE)</f>
        <v>4.4274000000000004</v>
      </c>
      <c r="G37" s="8">
        <f>VLOOKUP($B37,ShipSpeeds!$A$7:$I$894,5,FALSE)</f>
        <v>4.4929000000000006</v>
      </c>
      <c r="H37" s="8">
        <f>VLOOKUP($B37,ShipSpeeds!$A$7:$I$894,6,FALSE)</f>
        <v>4.1734</v>
      </c>
      <c r="I37" s="8">
        <f>VLOOKUP($B37,ShipSpeeds!$A$7:$I$894,7,FALSE)</f>
        <v>4.2523999999999997</v>
      </c>
      <c r="J37" s="8">
        <f>VLOOKUP($B37,ShipSpeeds!$A$7:$I$894,8,FALSE)</f>
        <v>3.6815000000000007</v>
      </c>
      <c r="K37" s="8">
        <f>VLOOKUP($B37,ShipSpeeds!$A$7:$I$894,9,FALSE)</f>
        <v>2.8645999999999994</v>
      </c>
      <c r="L37" s="47">
        <f>VLOOKUP($B37,ShipSpeeds!$A$7:$I$894,2,FALSE)</f>
        <v>2.552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37275</v>
      </c>
      <c r="C38" s="29">
        <f t="shared" si="1"/>
        <v>0</v>
      </c>
      <c r="D38" s="8">
        <f>VLOOKUP($B38,ShipSpeeds!$A$7:$I$894,2,FALSE)</f>
        <v>2.552</v>
      </c>
      <c r="E38" s="8">
        <f>VLOOKUP($B38,ShipSpeeds!$A$7:$I$894,3,FALSE)</f>
        <v>3.7973999999999997</v>
      </c>
      <c r="F38" s="8">
        <f>VLOOKUP($B38,ShipSpeeds!$A$7:$I$894,4,FALSE)</f>
        <v>4.4274000000000004</v>
      </c>
      <c r="G38" s="8">
        <f>VLOOKUP($B38,ShipSpeeds!$A$7:$I$894,5,FALSE)</f>
        <v>4.4929000000000006</v>
      </c>
      <c r="H38" s="8">
        <f>VLOOKUP($B38,ShipSpeeds!$A$7:$I$894,6,FALSE)</f>
        <v>4.1734</v>
      </c>
      <c r="I38" s="8">
        <f>VLOOKUP($B38,ShipSpeeds!$A$7:$I$894,7,FALSE)</f>
        <v>4.2523999999999997</v>
      </c>
      <c r="J38" s="8">
        <f>VLOOKUP($B38,ShipSpeeds!$A$7:$I$894,8,FALSE)</f>
        <v>3.6815000000000007</v>
      </c>
      <c r="K38" s="8">
        <f>VLOOKUP($B38,ShipSpeeds!$A$7:$I$894,9,FALSE)</f>
        <v>2.8645999999999994</v>
      </c>
      <c r="L38" s="47">
        <f>VLOOKUP($B38,ShipSpeeds!$A$7:$I$894,2,FALSE)</f>
        <v>2.552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37275</v>
      </c>
      <c r="C39" s="29">
        <f t="shared" si="1"/>
        <v>0</v>
      </c>
      <c r="D39" s="8">
        <f>VLOOKUP($B39,ShipSpeeds!$A$7:$I$894,2,FALSE)</f>
        <v>2.552</v>
      </c>
      <c r="E39" s="8">
        <f>VLOOKUP($B39,ShipSpeeds!$A$7:$I$894,3,FALSE)</f>
        <v>3.7973999999999997</v>
      </c>
      <c r="F39" s="8">
        <f>VLOOKUP($B39,ShipSpeeds!$A$7:$I$894,4,FALSE)</f>
        <v>4.4274000000000004</v>
      </c>
      <c r="G39" s="8">
        <f>VLOOKUP($B39,ShipSpeeds!$A$7:$I$894,5,FALSE)</f>
        <v>4.4929000000000006</v>
      </c>
      <c r="H39" s="8">
        <f>VLOOKUP($B39,ShipSpeeds!$A$7:$I$894,6,FALSE)</f>
        <v>4.1734</v>
      </c>
      <c r="I39" s="8">
        <f>VLOOKUP($B39,ShipSpeeds!$A$7:$I$894,7,FALSE)</f>
        <v>4.2523999999999997</v>
      </c>
      <c r="J39" s="8">
        <f>VLOOKUP($B39,ShipSpeeds!$A$7:$I$894,8,FALSE)</f>
        <v>3.6815000000000007</v>
      </c>
      <c r="K39" s="8">
        <f>VLOOKUP($B39,ShipSpeeds!$A$7:$I$894,9,FALSE)</f>
        <v>2.8645999999999994</v>
      </c>
      <c r="L39" s="47">
        <f>VLOOKUP($B39,ShipSpeeds!$A$7:$I$894,2,FALSE)</f>
        <v>2.552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37275</v>
      </c>
      <c r="C40" s="29">
        <f t="shared" si="1"/>
        <v>0</v>
      </c>
      <c r="D40" s="8">
        <f>VLOOKUP($B40,ShipSpeeds!$A$7:$I$894,2,FALSE)</f>
        <v>2.552</v>
      </c>
      <c r="E40" s="8">
        <f>VLOOKUP($B40,ShipSpeeds!$A$7:$I$894,3,FALSE)</f>
        <v>3.7973999999999997</v>
      </c>
      <c r="F40" s="8">
        <f>VLOOKUP($B40,ShipSpeeds!$A$7:$I$894,4,FALSE)</f>
        <v>4.4274000000000004</v>
      </c>
      <c r="G40" s="8">
        <f>VLOOKUP($B40,ShipSpeeds!$A$7:$I$894,5,FALSE)</f>
        <v>4.4929000000000006</v>
      </c>
      <c r="H40" s="8">
        <f>VLOOKUP($B40,ShipSpeeds!$A$7:$I$894,6,FALSE)</f>
        <v>4.1734</v>
      </c>
      <c r="I40" s="8">
        <f>VLOOKUP($B40,ShipSpeeds!$A$7:$I$894,7,FALSE)</f>
        <v>4.2523999999999997</v>
      </c>
      <c r="J40" s="8">
        <f>VLOOKUP($B40,ShipSpeeds!$A$7:$I$894,8,FALSE)</f>
        <v>3.6815000000000007</v>
      </c>
      <c r="K40" s="8">
        <f>VLOOKUP($B40,ShipSpeeds!$A$7:$I$894,9,FALSE)</f>
        <v>2.8645999999999994</v>
      </c>
      <c r="L40" s="47">
        <f>VLOOKUP($B40,ShipSpeeds!$A$7:$I$894,2,FALSE)</f>
        <v>2.552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37275</v>
      </c>
      <c r="C41" s="29">
        <f t="shared" si="1"/>
        <v>0</v>
      </c>
      <c r="D41" s="8">
        <f>VLOOKUP($B41,ShipSpeeds!$A$7:$I$894,2,FALSE)</f>
        <v>2.552</v>
      </c>
      <c r="E41" s="8">
        <f>VLOOKUP($B41,ShipSpeeds!$A$7:$I$894,3,FALSE)</f>
        <v>3.7973999999999997</v>
      </c>
      <c r="F41" s="8">
        <f>VLOOKUP($B41,ShipSpeeds!$A$7:$I$894,4,FALSE)</f>
        <v>4.4274000000000004</v>
      </c>
      <c r="G41" s="8">
        <f>VLOOKUP($B41,ShipSpeeds!$A$7:$I$894,5,FALSE)</f>
        <v>4.4929000000000006</v>
      </c>
      <c r="H41" s="8">
        <f>VLOOKUP($B41,ShipSpeeds!$A$7:$I$894,6,FALSE)</f>
        <v>4.1734</v>
      </c>
      <c r="I41" s="8">
        <f>VLOOKUP($B41,ShipSpeeds!$A$7:$I$894,7,FALSE)</f>
        <v>4.2523999999999997</v>
      </c>
      <c r="J41" s="8">
        <f>VLOOKUP($B41,ShipSpeeds!$A$7:$I$894,8,FALSE)</f>
        <v>3.6815000000000007</v>
      </c>
      <c r="K41" s="8">
        <f>VLOOKUP($B41,ShipSpeeds!$A$7:$I$894,9,FALSE)</f>
        <v>2.8645999999999994</v>
      </c>
      <c r="L41" s="47">
        <f>VLOOKUP($B41,ShipSpeeds!$A$7:$I$894,2,FALSE)</f>
        <v>2.552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37275</v>
      </c>
      <c r="C42" s="29">
        <f t="shared" si="1"/>
        <v>0</v>
      </c>
      <c r="D42" s="8">
        <f>VLOOKUP($B42,ShipSpeeds!$A$7:$I$894,2,FALSE)</f>
        <v>2.552</v>
      </c>
      <c r="E42" s="8">
        <f>VLOOKUP($B42,ShipSpeeds!$A$7:$I$894,3,FALSE)</f>
        <v>3.7973999999999997</v>
      </c>
      <c r="F42" s="8">
        <f>VLOOKUP($B42,ShipSpeeds!$A$7:$I$894,4,FALSE)</f>
        <v>4.4274000000000004</v>
      </c>
      <c r="G42" s="8">
        <f>VLOOKUP($B42,ShipSpeeds!$A$7:$I$894,5,FALSE)</f>
        <v>4.4929000000000006</v>
      </c>
      <c r="H42" s="8">
        <f>VLOOKUP($B42,ShipSpeeds!$A$7:$I$894,6,FALSE)</f>
        <v>4.1734</v>
      </c>
      <c r="I42" s="8">
        <f>VLOOKUP($B42,ShipSpeeds!$A$7:$I$894,7,FALSE)</f>
        <v>4.2523999999999997</v>
      </c>
      <c r="J42" s="8">
        <f>VLOOKUP($B42,ShipSpeeds!$A$7:$I$894,8,FALSE)</f>
        <v>3.6815000000000007</v>
      </c>
      <c r="K42" s="8">
        <f>VLOOKUP($B42,ShipSpeeds!$A$7:$I$894,9,FALSE)</f>
        <v>2.8645999999999994</v>
      </c>
      <c r="L42" s="47">
        <f>VLOOKUP($B42,ShipSpeeds!$A$7:$I$894,2,FALSE)</f>
        <v>2.552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119.00784570949624</v>
      </c>
      <c r="B43" s="24">
        <f>Segment1!F69</f>
        <v>37275</v>
      </c>
      <c r="C43" s="29">
        <f t="shared" si="1"/>
        <v>4.4696225309771558</v>
      </c>
      <c r="D43" s="8">
        <f>VLOOKUP($B43,ShipSpeeds!$A$7:$I$894,2,FALSE)</f>
        <v>2.552</v>
      </c>
      <c r="E43" s="8">
        <f>VLOOKUP($B43,ShipSpeeds!$A$7:$I$894,3,FALSE)</f>
        <v>3.7973999999999997</v>
      </c>
      <c r="F43" s="8">
        <f>VLOOKUP($B43,ShipSpeeds!$A$7:$I$894,4,FALSE)</f>
        <v>4.4274000000000004</v>
      </c>
      <c r="G43" s="8">
        <f>VLOOKUP($B43,ShipSpeeds!$A$7:$I$894,5,FALSE)</f>
        <v>4.4929000000000006</v>
      </c>
      <c r="H43" s="8">
        <f>VLOOKUP($B43,ShipSpeeds!$A$7:$I$894,6,FALSE)</f>
        <v>4.1734</v>
      </c>
      <c r="I43" s="8">
        <f>VLOOKUP($B43,ShipSpeeds!$A$7:$I$894,7,FALSE)</f>
        <v>4.2523999999999997</v>
      </c>
      <c r="J43" s="8">
        <f>VLOOKUP($B43,ShipSpeeds!$A$7:$I$894,8,FALSE)</f>
        <v>3.6815000000000007</v>
      </c>
      <c r="K43" s="8">
        <f>VLOOKUP($B43,ShipSpeeds!$A$7:$I$894,9,FALSE)</f>
        <v>2.8645999999999994</v>
      </c>
      <c r="L43" s="47">
        <f>VLOOKUP($B43,ShipSpeeds!$A$7:$I$894,2,FALSE)</f>
        <v>2.552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4.4696225309771558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119.00784570949624</v>
      </c>
      <c r="B44" s="24">
        <f>Segment1!F70</f>
        <v>37275</v>
      </c>
      <c r="C44" s="29">
        <f t="shared" si="1"/>
        <v>4.4696225309771558</v>
      </c>
      <c r="D44" s="8">
        <f>VLOOKUP($B44,ShipSpeeds!$A$7:$I$894,2,FALSE)</f>
        <v>2.552</v>
      </c>
      <c r="E44" s="8">
        <f>VLOOKUP($B44,ShipSpeeds!$A$7:$I$894,3,FALSE)</f>
        <v>3.7973999999999997</v>
      </c>
      <c r="F44" s="8">
        <f>VLOOKUP($B44,ShipSpeeds!$A$7:$I$894,4,FALSE)</f>
        <v>4.4274000000000004</v>
      </c>
      <c r="G44" s="8">
        <f>VLOOKUP($B44,ShipSpeeds!$A$7:$I$894,5,FALSE)</f>
        <v>4.4929000000000006</v>
      </c>
      <c r="H44" s="8">
        <f>VLOOKUP($B44,ShipSpeeds!$A$7:$I$894,6,FALSE)</f>
        <v>4.1734</v>
      </c>
      <c r="I44" s="8">
        <f>VLOOKUP($B44,ShipSpeeds!$A$7:$I$894,7,FALSE)</f>
        <v>4.2523999999999997</v>
      </c>
      <c r="J44" s="8">
        <f>VLOOKUP($B44,ShipSpeeds!$A$7:$I$894,8,FALSE)</f>
        <v>3.6815000000000007</v>
      </c>
      <c r="K44" s="8">
        <f>VLOOKUP($B44,ShipSpeeds!$A$7:$I$894,9,FALSE)</f>
        <v>2.8645999999999994</v>
      </c>
      <c r="L44" s="47">
        <f>VLOOKUP($B44,ShipSpeeds!$A$7:$I$894,2,FALSE)</f>
        <v>2.552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4.4696225309771558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>
      <selection activeCell="D4" sqref="D4"/>
    </sheetView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112</v>
      </c>
      <c r="L1" s="25"/>
      <c r="O1" s="11" t="s">
        <v>111</v>
      </c>
      <c r="T1" s="25"/>
    </row>
    <row r="2" spans="1:20" s="3" customFormat="1" x14ac:dyDescent="0.25">
      <c r="A2" s="3" t="s">
        <v>71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72</v>
      </c>
      <c r="B3" s="24" t="s">
        <v>19</v>
      </c>
      <c r="C3" s="28" t="s">
        <v>70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70</v>
      </c>
      <c r="N3" s="3" t="s">
        <v>70</v>
      </c>
      <c r="O3" s="3" t="s">
        <v>70</v>
      </c>
      <c r="P3" s="3" t="s">
        <v>70</v>
      </c>
      <c r="Q3" s="3" t="s">
        <v>70</v>
      </c>
      <c r="R3" s="3" t="s">
        <v>70</v>
      </c>
      <c r="S3" s="3" t="s">
        <v>70</v>
      </c>
      <c r="T3" s="24" t="s">
        <v>70</v>
      </c>
    </row>
    <row r="4" spans="1:20" s="3" customFormat="1" x14ac:dyDescent="0.25">
      <c r="A4" s="13">
        <f>Segment2!D30</f>
        <v>125.3900448735865</v>
      </c>
      <c r="B4" s="24">
        <f>Segment2!F30</f>
        <v>36295</v>
      </c>
      <c r="C4" s="29">
        <f>SUM(M4:T4)</f>
        <v>4.0619032513037165</v>
      </c>
      <c r="D4" s="8">
        <f>VLOOKUP($B4,ShipSpeeds!$A$7:$I$894,2,FALSE)</f>
        <v>3.3283000000000005</v>
      </c>
      <c r="E4" s="8">
        <f>VLOOKUP($B4,ShipSpeeds!$A$7:$I$894,3,FALSE)</f>
        <v>3.9637000000000002</v>
      </c>
      <c r="F4" s="8">
        <f>VLOOKUP($B4,ShipSpeeds!$A$7:$I$894,4,FALSE)</f>
        <v>4.1966999999999999</v>
      </c>
      <c r="G4" s="8">
        <f>VLOOKUP($B4,ShipSpeeds!$A$7:$I$894,5,FALSE)</f>
        <v>4.0252999999999997</v>
      </c>
      <c r="H4" s="8">
        <f>VLOOKUP($B4,ShipSpeeds!$A$7:$I$894,6,FALSE)</f>
        <v>4.1826000000000008</v>
      </c>
      <c r="I4" s="8">
        <f>VLOOKUP($B4,ShipSpeeds!$A$7:$I$894,7,FALSE)</f>
        <v>3.8253000000000004</v>
      </c>
      <c r="J4" s="8">
        <f>VLOOKUP($B4,ShipSpeeds!$A$7:$I$894,8,FALSE)</f>
        <v>3.0755000000000003</v>
      </c>
      <c r="K4" s="8">
        <f>VLOOKUP($B4,ShipSpeeds!$A$7:$I$894,9,FALSE)</f>
        <v>2.4879999999999995</v>
      </c>
      <c r="L4" s="47">
        <f>VLOOKUP($B4,ShipSpeeds!$A$7:$I$894,2,FALSE)</f>
        <v>3.3283000000000005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4.0619032513037165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89.706102490886252</v>
      </c>
      <c r="B5" s="24">
        <f>Segment2!F31</f>
        <v>36295</v>
      </c>
      <c r="C5" s="29">
        <f t="shared" ref="C5:C44" si="1">SUM(M5:T5)</f>
        <v>4.1951782640083666</v>
      </c>
      <c r="D5" s="8">
        <f>VLOOKUP($B5,ShipSpeeds!$A$7:$I$894,2,FALSE)</f>
        <v>3.3283000000000005</v>
      </c>
      <c r="E5" s="8">
        <f>VLOOKUP($B5,ShipSpeeds!$A$7:$I$894,3,FALSE)</f>
        <v>3.9637000000000002</v>
      </c>
      <c r="F5" s="8">
        <f>VLOOKUP($B5,ShipSpeeds!$A$7:$I$894,4,FALSE)</f>
        <v>4.1966999999999999</v>
      </c>
      <c r="G5" s="8">
        <f>VLOOKUP($B5,ShipSpeeds!$A$7:$I$894,5,FALSE)</f>
        <v>4.0252999999999997</v>
      </c>
      <c r="H5" s="8">
        <f>VLOOKUP($B5,ShipSpeeds!$A$7:$I$894,6,FALSE)</f>
        <v>4.1826000000000008</v>
      </c>
      <c r="I5" s="8">
        <f>VLOOKUP($B5,ShipSpeeds!$A$7:$I$894,7,FALSE)</f>
        <v>3.8253000000000004</v>
      </c>
      <c r="J5" s="8">
        <f>VLOOKUP($B5,ShipSpeeds!$A$7:$I$894,8,FALSE)</f>
        <v>3.0755000000000003</v>
      </c>
      <c r="K5" s="8">
        <f>VLOOKUP($B5,ShipSpeeds!$A$7:$I$894,9,FALSE)</f>
        <v>2.4879999999999995</v>
      </c>
      <c r="L5" s="47">
        <f>VLOOKUP($B5,ShipSpeeds!$A$7:$I$894,2,FALSE)</f>
        <v>3.3283000000000005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4.1951782640083666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89.706102490886252</v>
      </c>
      <c r="B6" s="24">
        <f>Segment2!F32</f>
        <v>36305</v>
      </c>
      <c r="C6" s="29">
        <f t="shared" si="1"/>
        <v>3.9238386285924101</v>
      </c>
      <c r="D6" s="8">
        <f>VLOOKUP($B6,ShipSpeeds!$A$7:$I$894,2,FALSE)</f>
        <v>3.5356000000000001</v>
      </c>
      <c r="E6" s="8">
        <f>VLOOKUP($B6,ShipSpeeds!$A$7:$I$894,3,FALSE)</f>
        <v>3.7776000000000001</v>
      </c>
      <c r="F6" s="8">
        <f>VLOOKUP($B6,ShipSpeeds!$A$7:$I$894,4,FALSE)</f>
        <v>3.9247999999999998</v>
      </c>
      <c r="G6" s="8">
        <f>VLOOKUP($B6,ShipSpeeds!$A$7:$I$894,5,FALSE)</f>
        <v>4.1318000000000001</v>
      </c>
      <c r="H6" s="8">
        <f>VLOOKUP($B6,ShipSpeeds!$A$7:$I$894,6,FALSE)</f>
        <v>3.9231000000000003</v>
      </c>
      <c r="I6" s="8">
        <f>VLOOKUP($B6,ShipSpeeds!$A$7:$I$894,7,FALSE)</f>
        <v>3.3874</v>
      </c>
      <c r="J6" s="8">
        <f>VLOOKUP($B6,ShipSpeeds!$A$7:$I$894,8,FALSE)</f>
        <v>2.8613</v>
      </c>
      <c r="K6" s="8">
        <f>VLOOKUP($B6,ShipSpeeds!$A$7:$I$894,9,FALSE)</f>
        <v>3.1490000000000005</v>
      </c>
      <c r="L6" s="47">
        <f>VLOOKUP($B6,ShipSpeeds!$A$7:$I$894,2,FALSE)</f>
        <v>3.5356000000000001</v>
      </c>
      <c r="M6" s="8">
        <f t="shared" si="2"/>
        <v>0</v>
      </c>
      <c r="N6" s="8">
        <f t="shared" si="3"/>
        <v>3.9238386285924101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Segment2!D33</f>
        <v>89.706102490886252</v>
      </c>
      <c r="B7" s="24">
        <f>Segment2!F33</f>
        <v>36305</v>
      </c>
      <c r="C7" s="29">
        <f t="shared" si="1"/>
        <v>3.9238386285924101</v>
      </c>
      <c r="D7" s="8">
        <f>VLOOKUP($B7,ShipSpeeds!$A$7:$I$894,2,FALSE)</f>
        <v>3.5356000000000001</v>
      </c>
      <c r="E7" s="8">
        <f>VLOOKUP($B7,ShipSpeeds!$A$7:$I$894,3,FALSE)</f>
        <v>3.7776000000000001</v>
      </c>
      <c r="F7" s="8">
        <f>VLOOKUP($B7,ShipSpeeds!$A$7:$I$894,4,FALSE)</f>
        <v>3.9247999999999998</v>
      </c>
      <c r="G7" s="8">
        <f>VLOOKUP($B7,ShipSpeeds!$A$7:$I$894,5,FALSE)</f>
        <v>4.1318000000000001</v>
      </c>
      <c r="H7" s="8">
        <f>VLOOKUP($B7,ShipSpeeds!$A$7:$I$894,6,FALSE)</f>
        <v>3.9231000000000003</v>
      </c>
      <c r="I7" s="8">
        <f>VLOOKUP($B7,ShipSpeeds!$A$7:$I$894,7,FALSE)</f>
        <v>3.3874</v>
      </c>
      <c r="J7" s="8">
        <f>VLOOKUP($B7,ShipSpeeds!$A$7:$I$894,8,FALSE)</f>
        <v>2.8613</v>
      </c>
      <c r="K7" s="8">
        <f>VLOOKUP($B7,ShipSpeeds!$A$7:$I$894,9,FALSE)</f>
        <v>3.1490000000000005</v>
      </c>
      <c r="L7" s="47">
        <f>VLOOKUP($B7,ShipSpeeds!$A$7:$I$894,2,FALSE)</f>
        <v>3.5356000000000001</v>
      </c>
      <c r="M7" s="8">
        <f t="shared" si="0"/>
        <v>0</v>
      </c>
      <c r="N7" s="8">
        <f t="shared" si="0"/>
        <v>3.9238386285924101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Segment2!D34</f>
        <v>89.706102490886252</v>
      </c>
      <c r="B8" s="24">
        <f>Segment2!F34</f>
        <v>36315</v>
      </c>
      <c r="C8" s="29">
        <f t="shared" si="1"/>
        <v>3.8836452550116061</v>
      </c>
      <c r="D8" s="8">
        <f>VLOOKUP($B8,ShipSpeeds!$A$7:$I$894,2,FALSE)</f>
        <v>3.4296999999999995</v>
      </c>
      <c r="E8" s="8">
        <f>VLOOKUP($B8,ShipSpeeds!$A$7:$I$894,3,FALSE)</f>
        <v>3.5863</v>
      </c>
      <c r="F8" s="8">
        <f>VLOOKUP($B8,ShipSpeeds!$A$7:$I$894,4,FALSE)</f>
        <v>3.8856000000000002</v>
      </c>
      <c r="G8" s="8">
        <f>VLOOKUP($B8,ShipSpeeds!$A$7:$I$894,5,FALSE)</f>
        <v>4.0828000000000007</v>
      </c>
      <c r="H8" s="8">
        <f>VLOOKUP($B8,ShipSpeeds!$A$7:$I$894,6,FALSE)</f>
        <v>3.7927999999999997</v>
      </c>
      <c r="I8" s="8">
        <f>VLOOKUP($B8,ShipSpeeds!$A$7:$I$894,7,FALSE)</f>
        <v>3.4730999999999996</v>
      </c>
      <c r="J8" s="8">
        <f>VLOOKUP($B8,ShipSpeeds!$A$7:$I$894,8,FALSE)</f>
        <v>3.3217000000000003</v>
      </c>
      <c r="K8" s="8">
        <f>VLOOKUP($B8,ShipSpeeds!$A$7:$I$894,9,FALSE)</f>
        <v>3.5164999999999993</v>
      </c>
      <c r="L8" s="47">
        <f>VLOOKUP($B8,ShipSpeeds!$A$7:$I$894,2,FALSE)</f>
        <v>3.4296999999999995</v>
      </c>
      <c r="M8" s="8">
        <f t="shared" si="0"/>
        <v>0</v>
      </c>
      <c r="N8" s="8">
        <f t="shared" si="0"/>
        <v>3.8836452550116061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8"/>
        <v>0</v>
      </c>
    </row>
    <row r="9" spans="1:20" s="3" customFormat="1" x14ac:dyDescent="0.25">
      <c r="A9" s="13">
        <f>Segment2!D35</f>
        <v>140.55899435576072</v>
      </c>
      <c r="B9" s="24">
        <f>Segment2!F35</f>
        <v>36315</v>
      </c>
      <c r="C9" s="29">
        <f t="shared" si="1"/>
        <v>4.0469753697073205</v>
      </c>
      <c r="D9" s="8">
        <f>VLOOKUP($B9,ShipSpeeds!$A$7:$I$894,2,FALSE)</f>
        <v>3.4296999999999995</v>
      </c>
      <c r="E9" s="8">
        <f>VLOOKUP($B9,ShipSpeeds!$A$7:$I$894,3,FALSE)</f>
        <v>3.5863</v>
      </c>
      <c r="F9" s="8">
        <f>VLOOKUP($B9,ShipSpeeds!$A$7:$I$894,4,FALSE)</f>
        <v>3.8856000000000002</v>
      </c>
      <c r="G9" s="8">
        <f>VLOOKUP($B9,ShipSpeeds!$A$7:$I$894,5,FALSE)</f>
        <v>4.0828000000000007</v>
      </c>
      <c r="H9" s="8">
        <f>VLOOKUP($B9,ShipSpeeds!$A$7:$I$894,6,FALSE)</f>
        <v>3.7927999999999997</v>
      </c>
      <c r="I9" s="8">
        <f>VLOOKUP($B9,ShipSpeeds!$A$7:$I$894,7,FALSE)</f>
        <v>3.4730999999999996</v>
      </c>
      <c r="J9" s="8">
        <f>VLOOKUP($B9,ShipSpeeds!$A$7:$I$894,8,FALSE)</f>
        <v>3.3217000000000003</v>
      </c>
      <c r="K9" s="8">
        <f>VLOOKUP($B9,ShipSpeeds!$A$7:$I$894,9,FALSE)</f>
        <v>3.5164999999999993</v>
      </c>
      <c r="L9" s="47">
        <f>VLOOKUP($B9,ShipSpeeds!$A$7:$I$894,2,FALSE)</f>
        <v>3.4296999999999995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4.0469753697073205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8"/>
        <v>0</v>
      </c>
    </row>
    <row r="10" spans="1:20" s="3" customFormat="1" x14ac:dyDescent="0.25">
      <c r="A10" s="13">
        <f>Segment2!D36</f>
        <v>140.55899435576072</v>
      </c>
      <c r="B10" s="24">
        <f>Segment2!F36</f>
        <v>35325</v>
      </c>
      <c r="C10" s="29">
        <f t="shared" si="1"/>
        <v>4.1403622946936434</v>
      </c>
      <c r="D10" s="8">
        <f>VLOOKUP($B10,ShipSpeeds!$A$7:$I$894,2,FALSE)</f>
        <v>3.5855999999999999</v>
      </c>
      <c r="E10" s="8">
        <f>VLOOKUP($B10,ShipSpeeds!$A$7:$I$894,3,FALSE)</f>
        <v>3.9224000000000001</v>
      </c>
      <c r="F10" s="8">
        <f>VLOOKUP($B10,ShipSpeeds!$A$7:$I$894,4,FALSE)</f>
        <v>3.9630000000000001</v>
      </c>
      <c r="G10" s="8">
        <f>VLOOKUP($B10,ShipSpeeds!$A$7:$I$894,5,FALSE)</f>
        <v>4.1613999999999995</v>
      </c>
      <c r="H10" s="8">
        <f>VLOOKUP($B10,ShipSpeeds!$A$7:$I$894,6,FALSE)</f>
        <v>3.9911000000000003</v>
      </c>
      <c r="I10" s="8">
        <f>VLOOKUP($B10,ShipSpeeds!$A$7:$I$894,7,FALSE)</f>
        <v>3.4236999999999997</v>
      </c>
      <c r="J10" s="8">
        <f>VLOOKUP($B10,ShipSpeeds!$A$7:$I$894,8,FALSE)</f>
        <v>2.7428000000000003</v>
      </c>
      <c r="K10" s="8">
        <f>VLOOKUP($B10,ShipSpeeds!$A$7:$I$894,9,FALSE)</f>
        <v>3.0412000000000003</v>
      </c>
      <c r="L10" s="47">
        <f>VLOOKUP($B10,ShipSpeeds!$A$7:$I$894,2,FALSE)</f>
        <v>3.5855999999999999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4.1403622946936434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35325</v>
      </c>
      <c r="C11" s="29">
        <f t="shared" si="1"/>
        <v>0</v>
      </c>
      <c r="D11" s="8">
        <f>VLOOKUP($B11,ShipSpeeds!$A$7:$I$894,2,FALSE)</f>
        <v>3.5855999999999999</v>
      </c>
      <c r="E11" s="8">
        <f>VLOOKUP($B11,ShipSpeeds!$A$7:$I$894,3,FALSE)</f>
        <v>3.9224000000000001</v>
      </c>
      <c r="F11" s="8">
        <f>VLOOKUP($B11,ShipSpeeds!$A$7:$I$894,4,FALSE)</f>
        <v>3.9630000000000001</v>
      </c>
      <c r="G11" s="8">
        <f>VLOOKUP($B11,ShipSpeeds!$A$7:$I$894,5,FALSE)</f>
        <v>4.1613999999999995</v>
      </c>
      <c r="H11" s="8">
        <f>VLOOKUP($B11,ShipSpeeds!$A$7:$I$894,6,FALSE)</f>
        <v>3.9911000000000003</v>
      </c>
      <c r="I11" s="8">
        <f>VLOOKUP($B11,ShipSpeeds!$A$7:$I$894,7,FALSE)</f>
        <v>3.4236999999999997</v>
      </c>
      <c r="J11" s="8">
        <f>VLOOKUP($B11,ShipSpeeds!$A$7:$I$894,8,FALSE)</f>
        <v>2.7428000000000003</v>
      </c>
      <c r="K11" s="8">
        <f>VLOOKUP($B11,ShipSpeeds!$A$7:$I$894,9,FALSE)</f>
        <v>3.0412000000000003</v>
      </c>
      <c r="L11" s="47">
        <f>VLOOKUP($B11,ShipSpeeds!$A$7:$I$894,2,FALSE)</f>
        <v>3.5855999999999999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35325</v>
      </c>
      <c r="C12" s="29">
        <f t="shared" si="1"/>
        <v>0</v>
      </c>
      <c r="D12" s="8">
        <f>VLOOKUP($B12,ShipSpeeds!$A$7:$I$894,2,FALSE)</f>
        <v>3.5855999999999999</v>
      </c>
      <c r="E12" s="8">
        <f>VLOOKUP($B12,ShipSpeeds!$A$7:$I$894,3,FALSE)</f>
        <v>3.9224000000000001</v>
      </c>
      <c r="F12" s="8">
        <f>VLOOKUP($B12,ShipSpeeds!$A$7:$I$894,4,FALSE)</f>
        <v>3.9630000000000001</v>
      </c>
      <c r="G12" s="8">
        <f>VLOOKUP($B12,ShipSpeeds!$A$7:$I$894,5,FALSE)</f>
        <v>4.1613999999999995</v>
      </c>
      <c r="H12" s="8">
        <f>VLOOKUP($B12,ShipSpeeds!$A$7:$I$894,6,FALSE)</f>
        <v>3.9911000000000003</v>
      </c>
      <c r="I12" s="8">
        <f>VLOOKUP($B12,ShipSpeeds!$A$7:$I$894,7,FALSE)</f>
        <v>3.4236999999999997</v>
      </c>
      <c r="J12" s="8">
        <f>VLOOKUP($B12,ShipSpeeds!$A$7:$I$894,8,FALSE)</f>
        <v>2.7428000000000003</v>
      </c>
      <c r="K12" s="8">
        <f>VLOOKUP($B12,ShipSpeeds!$A$7:$I$894,9,FALSE)</f>
        <v>3.0412000000000003</v>
      </c>
      <c r="L12" s="47">
        <f>VLOOKUP($B12,ShipSpeeds!$A$7:$I$894,2,FALSE)</f>
        <v>3.5855999999999999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35325</v>
      </c>
      <c r="C13" s="29">
        <f t="shared" si="1"/>
        <v>0</v>
      </c>
      <c r="D13" s="8">
        <f>VLOOKUP($B13,ShipSpeeds!$A$7:$I$894,2,FALSE)</f>
        <v>3.5855999999999999</v>
      </c>
      <c r="E13" s="8">
        <f>VLOOKUP($B13,ShipSpeeds!$A$7:$I$894,3,FALSE)</f>
        <v>3.9224000000000001</v>
      </c>
      <c r="F13" s="8">
        <f>VLOOKUP($B13,ShipSpeeds!$A$7:$I$894,4,FALSE)</f>
        <v>3.9630000000000001</v>
      </c>
      <c r="G13" s="8">
        <f>VLOOKUP($B13,ShipSpeeds!$A$7:$I$894,5,FALSE)</f>
        <v>4.1613999999999995</v>
      </c>
      <c r="H13" s="8">
        <f>VLOOKUP($B13,ShipSpeeds!$A$7:$I$894,6,FALSE)</f>
        <v>3.9911000000000003</v>
      </c>
      <c r="I13" s="8">
        <f>VLOOKUP($B13,ShipSpeeds!$A$7:$I$894,7,FALSE)</f>
        <v>3.4236999999999997</v>
      </c>
      <c r="J13" s="8">
        <f>VLOOKUP($B13,ShipSpeeds!$A$7:$I$894,8,FALSE)</f>
        <v>2.7428000000000003</v>
      </c>
      <c r="K13" s="8">
        <f>VLOOKUP($B13,ShipSpeeds!$A$7:$I$894,9,FALSE)</f>
        <v>3.0412000000000003</v>
      </c>
      <c r="L13" s="47">
        <f>VLOOKUP($B13,ShipSpeeds!$A$7:$I$894,2,FALSE)</f>
        <v>3.5855999999999999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35325</v>
      </c>
      <c r="C14" s="29">
        <f t="shared" si="1"/>
        <v>0</v>
      </c>
      <c r="D14" s="8">
        <f>VLOOKUP($B14,ShipSpeeds!$A$7:$I$894,2,FALSE)</f>
        <v>3.5855999999999999</v>
      </c>
      <c r="E14" s="8">
        <f>VLOOKUP($B14,ShipSpeeds!$A$7:$I$894,3,FALSE)</f>
        <v>3.9224000000000001</v>
      </c>
      <c r="F14" s="8">
        <f>VLOOKUP($B14,ShipSpeeds!$A$7:$I$894,4,FALSE)</f>
        <v>3.9630000000000001</v>
      </c>
      <c r="G14" s="8">
        <f>VLOOKUP($B14,ShipSpeeds!$A$7:$I$894,5,FALSE)</f>
        <v>4.1613999999999995</v>
      </c>
      <c r="H14" s="8">
        <f>VLOOKUP($B14,ShipSpeeds!$A$7:$I$894,6,FALSE)</f>
        <v>3.9911000000000003</v>
      </c>
      <c r="I14" s="8">
        <f>VLOOKUP($B14,ShipSpeeds!$A$7:$I$894,7,FALSE)</f>
        <v>3.4236999999999997</v>
      </c>
      <c r="J14" s="8">
        <f>VLOOKUP($B14,ShipSpeeds!$A$7:$I$894,8,FALSE)</f>
        <v>2.7428000000000003</v>
      </c>
      <c r="K14" s="8">
        <f>VLOOKUP($B14,ShipSpeeds!$A$7:$I$894,9,FALSE)</f>
        <v>3.0412000000000003</v>
      </c>
      <c r="L14" s="47">
        <f>VLOOKUP($B14,ShipSpeeds!$A$7:$I$894,2,FALSE)</f>
        <v>3.5855999999999999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35325</v>
      </c>
      <c r="C15" s="29">
        <f t="shared" si="1"/>
        <v>0</v>
      </c>
      <c r="D15" s="8">
        <f>VLOOKUP($B15,ShipSpeeds!$A$7:$I$894,2,FALSE)</f>
        <v>3.5855999999999999</v>
      </c>
      <c r="E15" s="8">
        <f>VLOOKUP($B15,ShipSpeeds!$A$7:$I$894,3,FALSE)</f>
        <v>3.9224000000000001</v>
      </c>
      <c r="F15" s="8">
        <f>VLOOKUP($B15,ShipSpeeds!$A$7:$I$894,4,FALSE)</f>
        <v>3.9630000000000001</v>
      </c>
      <c r="G15" s="8">
        <f>VLOOKUP($B15,ShipSpeeds!$A$7:$I$894,5,FALSE)</f>
        <v>4.1613999999999995</v>
      </c>
      <c r="H15" s="8">
        <f>VLOOKUP($B15,ShipSpeeds!$A$7:$I$894,6,FALSE)</f>
        <v>3.9911000000000003</v>
      </c>
      <c r="I15" s="8">
        <f>VLOOKUP($B15,ShipSpeeds!$A$7:$I$894,7,FALSE)</f>
        <v>3.4236999999999997</v>
      </c>
      <c r="J15" s="8">
        <f>VLOOKUP($B15,ShipSpeeds!$A$7:$I$894,8,FALSE)</f>
        <v>2.7428000000000003</v>
      </c>
      <c r="K15" s="8">
        <f>VLOOKUP($B15,ShipSpeeds!$A$7:$I$894,9,FALSE)</f>
        <v>3.0412000000000003</v>
      </c>
      <c r="L15" s="47">
        <f>VLOOKUP($B15,ShipSpeeds!$A$7:$I$894,2,FALSE)</f>
        <v>3.5855999999999999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35325</v>
      </c>
      <c r="C16" s="29">
        <f t="shared" si="1"/>
        <v>0</v>
      </c>
      <c r="D16" s="8">
        <f>VLOOKUP($B16,ShipSpeeds!$A$7:$I$894,2,FALSE)</f>
        <v>3.5855999999999999</v>
      </c>
      <c r="E16" s="8">
        <f>VLOOKUP($B16,ShipSpeeds!$A$7:$I$894,3,FALSE)</f>
        <v>3.9224000000000001</v>
      </c>
      <c r="F16" s="8">
        <f>VLOOKUP($B16,ShipSpeeds!$A$7:$I$894,4,FALSE)</f>
        <v>3.9630000000000001</v>
      </c>
      <c r="G16" s="8">
        <f>VLOOKUP($B16,ShipSpeeds!$A$7:$I$894,5,FALSE)</f>
        <v>4.1613999999999995</v>
      </c>
      <c r="H16" s="8">
        <f>VLOOKUP($B16,ShipSpeeds!$A$7:$I$894,6,FALSE)</f>
        <v>3.9911000000000003</v>
      </c>
      <c r="I16" s="8">
        <f>VLOOKUP($B16,ShipSpeeds!$A$7:$I$894,7,FALSE)</f>
        <v>3.4236999999999997</v>
      </c>
      <c r="J16" s="8">
        <f>VLOOKUP($B16,ShipSpeeds!$A$7:$I$894,8,FALSE)</f>
        <v>2.7428000000000003</v>
      </c>
      <c r="K16" s="8">
        <f>VLOOKUP($B16,ShipSpeeds!$A$7:$I$894,9,FALSE)</f>
        <v>3.0412000000000003</v>
      </c>
      <c r="L16" s="47">
        <f>VLOOKUP($B16,ShipSpeeds!$A$7:$I$894,2,FALSE)</f>
        <v>3.5855999999999999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35325</v>
      </c>
      <c r="C17" s="29">
        <f t="shared" si="1"/>
        <v>0</v>
      </c>
      <c r="D17" s="8">
        <f>VLOOKUP($B17,ShipSpeeds!$A$7:$I$894,2,FALSE)</f>
        <v>3.5855999999999999</v>
      </c>
      <c r="E17" s="8">
        <f>VLOOKUP($B17,ShipSpeeds!$A$7:$I$894,3,FALSE)</f>
        <v>3.9224000000000001</v>
      </c>
      <c r="F17" s="8">
        <f>VLOOKUP($B17,ShipSpeeds!$A$7:$I$894,4,FALSE)</f>
        <v>3.9630000000000001</v>
      </c>
      <c r="G17" s="8">
        <f>VLOOKUP($B17,ShipSpeeds!$A$7:$I$894,5,FALSE)</f>
        <v>4.1613999999999995</v>
      </c>
      <c r="H17" s="8">
        <f>VLOOKUP($B17,ShipSpeeds!$A$7:$I$894,6,FALSE)</f>
        <v>3.9911000000000003</v>
      </c>
      <c r="I17" s="8">
        <f>VLOOKUP($B17,ShipSpeeds!$A$7:$I$894,7,FALSE)</f>
        <v>3.4236999999999997</v>
      </c>
      <c r="J17" s="8">
        <f>VLOOKUP($B17,ShipSpeeds!$A$7:$I$894,8,FALSE)</f>
        <v>2.7428000000000003</v>
      </c>
      <c r="K17" s="8">
        <f>VLOOKUP($B17,ShipSpeeds!$A$7:$I$894,9,FALSE)</f>
        <v>3.0412000000000003</v>
      </c>
      <c r="L17" s="47">
        <f>VLOOKUP($B17,ShipSpeeds!$A$7:$I$894,2,FALSE)</f>
        <v>3.5855999999999999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35325</v>
      </c>
      <c r="C18" s="29">
        <f t="shared" si="1"/>
        <v>0</v>
      </c>
      <c r="D18" s="8">
        <f>VLOOKUP($B18,ShipSpeeds!$A$7:$I$894,2,FALSE)</f>
        <v>3.5855999999999999</v>
      </c>
      <c r="E18" s="8">
        <f>VLOOKUP($B18,ShipSpeeds!$A$7:$I$894,3,FALSE)</f>
        <v>3.9224000000000001</v>
      </c>
      <c r="F18" s="8">
        <f>VLOOKUP($B18,ShipSpeeds!$A$7:$I$894,4,FALSE)</f>
        <v>3.9630000000000001</v>
      </c>
      <c r="G18" s="8">
        <f>VLOOKUP($B18,ShipSpeeds!$A$7:$I$894,5,FALSE)</f>
        <v>4.1613999999999995</v>
      </c>
      <c r="H18" s="8">
        <f>VLOOKUP($B18,ShipSpeeds!$A$7:$I$894,6,FALSE)</f>
        <v>3.9911000000000003</v>
      </c>
      <c r="I18" s="8">
        <f>VLOOKUP($B18,ShipSpeeds!$A$7:$I$894,7,FALSE)</f>
        <v>3.4236999999999997</v>
      </c>
      <c r="J18" s="8">
        <f>VLOOKUP($B18,ShipSpeeds!$A$7:$I$894,8,FALSE)</f>
        <v>2.7428000000000003</v>
      </c>
      <c r="K18" s="8">
        <f>VLOOKUP($B18,ShipSpeeds!$A$7:$I$894,9,FALSE)</f>
        <v>3.0412000000000003</v>
      </c>
      <c r="L18" s="47">
        <f>VLOOKUP($B18,ShipSpeeds!$A$7:$I$894,2,FALSE)</f>
        <v>3.5855999999999999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35325</v>
      </c>
      <c r="C19" s="29">
        <f t="shared" si="1"/>
        <v>0</v>
      </c>
      <c r="D19" s="8">
        <f>VLOOKUP($B19,ShipSpeeds!$A$7:$I$894,2,FALSE)</f>
        <v>3.5855999999999999</v>
      </c>
      <c r="E19" s="8">
        <f>VLOOKUP($B19,ShipSpeeds!$A$7:$I$894,3,FALSE)</f>
        <v>3.9224000000000001</v>
      </c>
      <c r="F19" s="8">
        <f>VLOOKUP($B19,ShipSpeeds!$A$7:$I$894,4,FALSE)</f>
        <v>3.9630000000000001</v>
      </c>
      <c r="G19" s="8">
        <f>VLOOKUP($B19,ShipSpeeds!$A$7:$I$894,5,FALSE)</f>
        <v>4.1613999999999995</v>
      </c>
      <c r="H19" s="8">
        <f>VLOOKUP($B19,ShipSpeeds!$A$7:$I$894,6,FALSE)</f>
        <v>3.9911000000000003</v>
      </c>
      <c r="I19" s="8">
        <f>VLOOKUP($B19,ShipSpeeds!$A$7:$I$894,7,FALSE)</f>
        <v>3.4236999999999997</v>
      </c>
      <c r="J19" s="8">
        <f>VLOOKUP($B19,ShipSpeeds!$A$7:$I$894,8,FALSE)</f>
        <v>2.7428000000000003</v>
      </c>
      <c r="K19" s="8">
        <f>VLOOKUP($B19,ShipSpeeds!$A$7:$I$894,9,FALSE)</f>
        <v>3.0412000000000003</v>
      </c>
      <c r="L19" s="47">
        <f>VLOOKUP($B19,ShipSpeeds!$A$7:$I$894,2,FALSE)</f>
        <v>3.5855999999999999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35325</v>
      </c>
      <c r="C20" s="29">
        <f t="shared" si="1"/>
        <v>0</v>
      </c>
      <c r="D20" s="8">
        <f>VLOOKUP($B20,ShipSpeeds!$A$7:$I$894,2,FALSE)</f>
        <v>3.5855999999999999</v>
      </c>
      <c r="E20" s="8">
        <f>VLOOKUP($B20,ShipSpeeds!$A$7:$I$894,3,FALSE)</f>
        <v>3.9224000000000001</v>
      </c>
      <c r="F20" s="8">
        <f>VLOOKUP($B20,ShipSpeeds!$A$7:$I$894,4,FALSE)</f>
        <v>3.9630000000000001</v>
      </c>
      <c r="G20" s="8">
        <f>VLOOKUP($B20,ShipSpeeds!$A$7:$I$894,5,FALSE)</f>
        <v>4.1613999999999995</v>
      </c>
      <c r="H20" s="8">
        <f>VLOOKUP($B20,ShipSpeeds!$A$7:$I$894,6,FALSE)</f>
        <v>3.9911000000000003</v>
      </c>
      <c r="I20" s="8">
        <f>VLOOKUP($B20,ShipSpeeds!$A$7:$I$894,7,FALSE)</f>
        <v>3.4236999999999997</v>
      </c>
      <c r="J20" s="8">
        <f>VLOOKUP($B20,ShipSpeeds!$A$7:$I$894,8,FALSE)</f>
        <v>2.7428000000000003</v>
      </c>
      <c r="K20" s="8">
        <f>VLOOKUP($B20,ShipSpeeds!$A$7:$I$894,9,FALSE)</f>
        <v>3.0412000000000003</v>
      </c>
      <c r="L20" s="47">
        <f>VLOOKUP($B20,ShipSpeeds!$A$7:$I$894,2,FALSE)</f>
        <v>3.5855999999999999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35325</v>
      </c>
      <c r="C21" s="29">
        <f t="shared" si="1"/>
        <v>0</v>
      </c>
      <c r="D21" s="8">
        <f>VLOOKUP($B21,ShipSpeeds!$A$7:$I$894,2,FALSE)</f>
        <v>3.5855999999999999</v>
      </c>
      <c r="E21" s="8">
        <f>VLOOKUP($B21,ShipSpeeds!$A$7:$I$894,3,FALSE)</f>
        <v>3.9224000000000001</v>
      </c>
      <c r="F21" s="8">
        <f>VLOOKUP($B21,ShipSpeeds!$A$7:$I$894,4,FALSE)</f>
        <v>3.9630000000000001</v>
      </c>
      <c r="G21" s="8">
        <f>VLOOKUP($B21,ShipSpeeds!$A$7:$I$894,5,FALSE)</f>
        <v>4.1613999999999995</v>
      </c>
      <c r="H21" s="8">
        <f>VLOOKUP($B21,ShipSpeeds!$A$7:$I$894,6,FALSE)</f>
        <v>3.9911000000000003</v>
      </c>
      <c r="I21" s="8">
        <f>VLOOKUP($B21,ShipSpeeds!$A$7:$I$894,7,FALSE)</f>
        <v>3.4236999999999997</v>
      </c>
      <c r="J21" s="8">
        <f>VLOOKUP($B21,ShipSpeeds!$A$7:$I$894,8,FALSE)</f>
        <v>2.7428000000000003</v>
      </c>
      <c r="K21" s="8">
        <f>VLOOKUP($B21,ShipSpeeds!$A$7:$I$894,9,FALSE)</f>
        <v>3.0412000000000003</v>
      </c>
      <c r="L21" s="47">
        <f>VLOOKUP($B21,ShipSpeeds!$A$7:$I$894,2,FALSE)</f>
        <v>3.5855999999999999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35325</v>
      </c>
      <c r="C22" s="29">
        <f t="shared" si="1"/>
        <v>0</v>
      </c>
      <c r="D22" s="8">
        <f>VLOOKUP($B22,ShipSpeeds!$A$7:$I$894,2,FALSE)</f>
        <v>3.5855999999999999</v>
      </c>
      <c r="E22" s="8">
        <f>VLOOKUP($B22,ShipSpeeds!$A$7:$I$894,3,FALSE)</f>
        <v>3.9224000000000001</v>
      </c>
      <c r="F22" s="8">
        <f>VLOOKUP($B22,ShipSpeeds!$A$7:$I$894,4,FALSE)</f>
        <v>3.9630000000000001</v>
      </c>
      <c r="G22" s="8">
        <f>VLOOKUP($B22,ShipSpeeds!$A$7:$I$894,5,FALSE)</f>
        <v>4.1613999999999995</v>
      </c>
      <c r="H22" s="8">
        <f>VLOOKUP($B22,ShipSpeeds!$A$7:$I$894,6,FALSE)</f>
        <v>3.9911000000000003</v>
      </c>
      <c r="I22" s="8">
        <f>VLOOKUP($B22,ShipSpeeds!$A$7:$I$894,7,FALSE)</f>
        <v>3.4236999999999997</v>
      </c>
      <c r="J22" s="8">
        <f>VLOOKUP($B22,ShipSpeeds!$A$7:$I$894,8,FALSE)</f>
        <v>2.7428000000000003</v>
      </c>
      <c r="K22" s="8">
        <f>VLOOKUP($B22,ShipSpeeds!$A$7:$I$894,9,FALSE)</f>
        <v>3.0412000000000003</v>
      </c>
      <c r="L22" s="47">
        <f>VLOOKUP($B22,ShipSpeeds!$A$7:$I$894,2,FALSE)</f>
        <v>3.5855999999999999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35325</v>
      </c>
      <c r="C23" s="29">
        <f t="shared" si="1"/>
        <v>0</v>
      </c>
      <c r="D23" s="8">
        <f>VLOOKUP($B23,ShipSpeeds!$A$7:$I$894,2,FALSE)</f>
        <v>3.5855999999999999</v>
      </c>
      <c r="E23" s="8">
        <f>VLOOKUP($B23,ShipSpeeds!$A$7:$I$894,3,FALSE)</f>
        <v>3.9224000000000001</v>
      </c>
      <c r="F23" s="8">
        <f>VLOOKUP($B23,ShipSpeeds!$A$7:$I$894,4,FALSE)</f>
        <v>3.9630000000000001</v>
      </c>
      <c r="G23" s="8">
        <f>VLOOKUP($B23,ShipSpeeds!$A$7:$I$894,5,FALSE)</f>
        <v>4.1613999999999995</v>
      </c>
      <c r="H23" s="8">
        <f>VLOOKUP($B23,ShipSpeeds!$A$7:$I$894,6,FALSE)</f>
        <v>3.9911000000000003</v>
      </c>
      <c r="I23" s="8">
        <f>VLOOKUP($B23,ShipSpeeds!$A$7:$I$894,7,FALSE)</f>
        <v>3.4236999999999997</v>
      </c>
      <c r="J23" s="8">
        <f>VLOOKUP($B23,ShipSpeeds!$A$7:$I$894,8,FALSE)</f>
        <v>2.7428000000000003</v>
      </c>
      <c r="K23" s="8">
        <f>VLOOKUP($B23,ShipSpeeds!$A$7:$I$894,9,FALSE)</f>
        <v>3.0412000000000003</v>
      </c>
      <c r="L23" s="47">
        <f>VLOOKUP($B23,ShipSpeeds!$A$7:$I$894,2,FALSE)</f>
        <v>3.5855999999999999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35325</v>
      </c>
      <c r="C24" s="29">
        <f t="shared" si="1"/>
        <v>0</v>
      </c>
      <c r="D24" s="8">
        <f>VLOOKUP($B24,ShipSpeeds!$A$7:$I$894,2,FALSE)</f>
        <v>3.5855999999999999</v>
      </c>
      <c r="E24" s="8">
        <f>VLOOKUP($B24,ShipSpeeds!$A$7:$I$894,3,FALSE)</f>
        <v>3.9224000000000001</v>
      </c>
      <c r="F24" s="8">
        <f>VLOOKUP($B24,ShipSpeeds!$A$7:$I$894,4,FALSE)</f>
        <v>3.9630000000000001</v>
      </c>
      <c r="G24" s="8">
        <f>VLOOKUP($B24,ShipSpeeds!$A$7:$I$894,5,FALSE)</f>
        <v>4.1613999999999995</v>
      </c>
      <c r="H24" s="8">
        <f>VLOOKUP($B24,ShipSpeeds!$A$7:$I$894,6,FALSE)</f>
        <v>3.9911000000000003</v>
      </c>
      <c r="I24" s="8">
        <f>VLOOKUP($B24,ShipSpeeds!$A$7:$I$894,7,FALSE)</f>
        <v>3.4236999999999997</v>
      </c>
      <c r="J24" s="8">
        <f>VLOOKUP($B24,ShipSpeeds!$A$7:$I$894,8,FALSE)</f>
        <v>2.7428000000000003</v>
      </c>
      <c r="K24" s="8">
        <f>VLOOKUP($B24,ShipSpeeds!$A$7:$I$894,9,FALSE)</f>
        <v>3.0412000000000003</v>
      </c>
      <c r="L24" s="47">
        <f>VLOOKUP($B24,ShipSpeeds!$A$7:$I$894,2,FALSE)</f>
        <v>3.5855999999999999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35325</v>
      </c>
      <c r="C25" s="29">
        <f t="shared" si="1"/>
        <v>0</v>
      </c>
      <c r="D25" s="8">
        <f>VLOOKUP($B25,ShipSpeeds!$A$7:$I$894,2,FALSE)</f>
        <v>3.5855999999999999</v>
      </c>
      <c r="E25" s="8">
        <f>VLOOKUP($B25,ShipSpeeds!$A$7:$I$894,3,FALSE)</f>
        <v>3.9224000000000001</v>
      </c>
      <c r="F25" s="8">
        <f>VLOOKUP($B25,ShipSpeeds!$A$7:$I$894,4,FALSE)</f>
        <v>3.9630000000000001</v>
      </c>
      <c r="G25" s="8">
        <f>VLOOKUP($B25,ShipSpeeds!$A$7:$I$894,5,FALSE)</f>
        <v>4.1613999999999995</v>
      </c>
      <c r="H25" s="8">
        <f>VLOOKUP($B25,ShipSpeeds!$A$7:$I$894,6,FALSE)</f>
        <v>3.9911000000000003</v>
      </c>
      <c r="I25" s="8">
        <f>VLOOKUP($B25,ShipSpeeds!$A$7:$I$894,7,FALSE)</f>
        <v>3.4236999999999997</v>
      </c>
      <c r="J25" s="8">
        <f>VLOOKUP($B25,ShipSpeeds!$A$7:$I$894,8,FALSE)</f>
        <v>2.7428000000000003</v>
      </c>
      <c r="K25" s="8">
        <f>VLOOKUP($B25,ShipSpeeds!$A$7:$I$894,9,FALSE)</f>
        <v>3.0412000000000003</v>
      </c>
      <c r="L25" s="47">
        <f>VLOOKUP($B25,ShipSpeeds!$A$7:$I$894,2,FALSE)</f>
        <v>3.5855999999999999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35325</v>
      </c>
      <c r="C26" s="29">
        <f t="shared" si="1"/>
        <v>0</v>
      </c>
      <c r="D26" s="8">
        <f>VLOOKUP($B26,ShipSpeeds!$A$7:$I$894,2,FALSE)</f>
        <v>3.5855999999999999</v>
      </c>
      <c r="E26" s="8">
        <f>VLOOKUP($B26,ShipSpeeds!$A$7:$I$894,3,FALSE)</f>
        <v>3.9224000000000001</v>
      </c>
      <c r="F26" s="8">
        <f>VLOOKUP($B26,ShipSpeeds!$A$7:$I$894,4,FALSE)</f>
        <v>3.9630000000000001</v>
      </c>
      <c r="G26" s="8">
        <f>VLOOKUP($B26,ShipSpeeds!$A$7:$I$894,5,FALSE)</f>
        <v>4.1613999999999995</v>
      </c>
      <c r="H26" s="8">
        <f>VLOOKUP($B26,ShipSpeeds!$A$7:$I$894,6,FALSE)</f>
        <v>3.9911000000000003</v>
      </c>
      <c r="I26" s="8">
        <f>VLOOKUP($B26,ShipSpeeds!$A$7:$I$894,7,FALSE)</f>
        <v>3.4236999999999997</v>
      </c>
      <c r="J26" s="8">
        <f>VLOOKUP($B26,ShipSpeeds!$A$7:$I$894,8,FALSE)</f>
        <v>2.7428000000000003</v>
      </c>
      <c r="K26" s="8">
        <f>VLOOKUP($B26,ShipSpeeds!$A$7:$I$894,9,FALSE)</f>
        <v>3.0412000000000003</v>
      </c>
      <c r="L26" s="47">
        <f>VLOOKUP($B26,ShipSpeeds!$A$7:$I$894,2,FALSE)</f>
        <v>3.5855999999999999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35325</v>
      </c>
      <c r="C27" s="29">
        <f t="shared" si="1"/>
        <v>0</v>
      </c>
      <c r="D27" s="8">
        <f>VLOOKUP($B27,ShipSpeeds!$A$7:$I$894,2,FALSE)</f>
        <v>3.5855999999999999</v>
      </c>
      <c r="E27" s="8">
        <f>VLOOKUP($B27,ShipSpeeds!$A$7:$I$894,3,FALSE)</f>
        <v>3.9224000000000001</v>
      </c>
      <c r="F27" s="8">
        <f>VLOOKUP($B27,ShipSpeeds!$A$7:$I$894,4,FALSE)</f>
        <v>3.9630000000000001</v>
      </c>
      <c r="G27" s="8">
        <f>VLOOKUP($B27,ShipSpeeds!$A$7:$I$894,5,FALSE)</f>
        <v>4.1613999999999995</v>
      </c>
      <c r="H27" s="8">
        <f>VLOOKUP($B27,ShipSpeeds!$A$7:$I$894,6,FALSE)</f>
        <v>3.9911000000000003</v>
      </c>
      <c r="I27" s="8">
        <f>VLOOKUP($B27,ShipSpeeds!$A$7:$I$894,7,FALSE)</f>
        <v>3.4236999999999997</v>
      </c>
      <c r="J27" s="8">
        <f>VLOOKUP($B27,ShipSpeeds!$A$7:$I$894,8,FALSE)</f>
        <v>2.7428000000000003</v>
      </c>
      <c r="K27" s="8">
        <f>VLOOKUP($B27,ShipSpeeds!$A$7:$I$894,9,FALSE)</f>
        <v>3.0412000000000003</v>
      </c>
      <c r="L27" s="47">
        <f>VLOOKUP($B27,ShipSpeeds!$A$7:$I$894,2,FALSE)</f>
        <v>3.5855999999999999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35325</v>
      </c>
      <c r="C28" s="29">
        <f t="shared" si="1"/>
        <v>0</v>
      </c>
      <c r="D28" s="8">
        <f>VLOOKUP($B28,ShipSpeeds!$A$7:$I$894,2,FALSE)</f>
        <v>3.5855999999999999</v>
      </c>
      <c r="E28" s="8">
        <f>VLOOKUP($B28,ShipSpeeds!$A$7:$I$894,3,FALSE)</f>
        <v>3.9224000000000001</v>
      </c>
      <c r="F28" s="8">
        <f>VLOOKUP($B28,ShipSpeeds!$A$7:$I$894,4,FALSE)</f>
        <v>3.9630000000000001</v>
      </c>
      <c r="G28" s="8">
        <f>VLOOKUP($B28,ShipSpeeds!$A$7:$I$894,5,FALSE)</f>
        <v>4.1613999999999995</v>
      </c>
      <c r="H28" s="8">
        <f>VLOOKUP($B28,ShipSpeeds!$A$7:$I$894,6,FALSE)</f>
        <v>3.9911000000000003</v>
      </c>
      <c r="I28" s="8">
        <f>VLOOKUP($B28,ShipSpeeds!$A$7:$I$894,7,FALSE)</f>
        <v>3.4236999999999997</v>
      </c>
      <c r="J28" s="8">
        <f>VLOOKUP($B28,ShipSpeeds!$A$7:$I$894,8,FALSE)</f>
        <v>2.7428000000000003</v>
      </c>
      <c r="K28" s="8">
        <f>VLOOKUP($B28,ShipSpeeds!$A$7:$I$894,9,FALSE)</f>
        <v>3.0412000000000003</v>
      </c>
      <c r="L28" s="47">
        <f>VLOOKUP($B28,ShipSpeeds!$A$7:$I$894,2,FALSE)</f>
        <v>3.5855999999999999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35325</v>
      </c>
      <c r="C29" s="29">
        <f t="shared" si="1"/>
        <v>0</v>
      </c>
      <c r="D29" s="8">
        <f>VLOOKUP($B29,ShipSpeeds!$A$7:$I$894,2,FALSE)</f>
        <v>3.5855999999999999</v>
      </c>
      <c r="E29" s="8">
        <f>VLOOKUP($B29,ShipSpeeds!$A$7:$I$894,3,FALSE)</f>
        <v>3.9224000000000001</v>
      </c>
      <c r="F29" s="8">
        <f>VLOOKUP($B29,ShipSpeeds!$A$7:$I$894,4,FALSE)</f>
        <v>3.9630000000000001</v>
      </c>
      <c r="G29" s="8">
        <f>VLOOKUP($B29,ShipSpeeds!$A$7:$I$894,5,FALSE)</f>
        <v>4.1613999999999995</v>
      </c>
      <c r="H29" s="8">
        <f>VLOOKUP($B29,ShipSpeeds!$A$7:$I$894,6,FALSE)</f>
        <v>3.9911000000000003</v>
      </c>
      <c r="I29" s="8">
        <f>VLOOKUP($B29,ShipSpeeds!$A$7:$I$894,7,FALSE)</f>
        <v>3.4236999999999997</v>
      </c>
      <c r="J29" s="8">
        <f>VLOOKUP($B29,ShipSpeeds!$A$7:$I$894,8,FALSE)</f>
        <v>2.7428000000000003</v>
      </c>
      <c r="K29" s="8">
        <f>VLOOKUP($B29,ShipSpeeds!$A$7:$I$894,9,FALSE)</f>
        <v>3.0412000000000003</v>
      </c>
      <c r="L29" s="47">
        <f>VLOOKUP($B29,ShipSpeeds!$A$7:$I$894,2,FALSE)</f>
        <v>3.5855999999999999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35325</v>
      </c>
      <c r="C30" s="29">
        <f t="shared" si="1"/>
        <v>0</v>
      </c>
      <c r="D30" s="8">
        <f>VLOOKUP($B30,ShipSpeeds!$A$7:$I$894,2,FALSE)</f>
        <v>3.5855999999999999</v>
      </c>
      <c r="E30" s="8">
        <f>VLOOKUP($B30,ShipSpeeds!$A$7:$I$894,3,FALSE)</f>
        <v>3.9224000000000001</v>
      </c>
      <c r="F30" s="8">
        <f>VLOOKUP($B30,ShipSpeeds!$A$7:$I$894,4,FALSE)</f>
        <v>3.9630000000000001</v>
      </c>
      <c r="G30" s="8">
        <f>VLOOKUP($B30,ShipSpeeds!$A$7:$I$894,5,FALSE)</f>
        <v>4.1613999999999995</v>
      </c>
      <c r="H30" s="8">
        <f>VLOOKUP($B30,ShipSpeeds!$A$7:$I$894,6,FALSE)</f>
        <v>3.9911000000000003</v>
      </c>
      <c r="I30" s="8">
        <f>VLOOKUP($B30,ShipSpeeds!$A$7:$I$894,7,FALSE)</f>
        <v>3.4236999999999997</v>
      </c>
      <c r="J30" s="8">
        <f>VLOOKUP($B30,ShipSpeeds!$A$7:$I$894,8,FALSE)</f>
        <v>2.7428000000000003</v>
      </c>
      <c r="K30" s="8">
        <f>VLOOKUP($B30,ShipSpeeds!$A$7:$I$894,9,FALSE)</f>
        <v>3.0412000000000003</v>
      </c>
      <c r="L30" s="47">
        <f>VLOOKUP($B30,ShipSpeeds!$A$7:$I$894,2,FALSE)</f>
        <v>3.5855999999999999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35325</v>
      </c>
      <c r="C31" s="29">
        <f t="shared" si="1"/>
        <v>0</v>
      </c>
      <c r="D31" s="8">
        <f>VLOOKUP($B31,ShipSpeeds!$A$7:$I$894,2,FALSE)</f>
        <v>3.5855999999999999</v>
      </c>
      <c r="E31" s="8">
        <f>VLOOKUP($B31,ShipSpeeds!$A$7:$I$894,3,FALSE)</f>
        <v>3.9224000000000001</v>
      </c>
      <c r="F31" s="8">
        <f>VLOOKUP($B31,ShipSpeeds!$A$7:$I$894,4,FALSE)</f>
        <v>3.9630000000000001</v>
      </c>
      <c r="G31" s="8">
        <f>VLOOKUP($B31,ShipSpeeds!$A$7:$I$894,5,FALSE)</f>
        <v>4.1613999999999995</v>
      </c>
      <c r="H31" s="8">
        <f>VLOOKUP($B31,ShipSpeeds!$A$7:$I$894,6,FALSE)</f>
        <v>3.9911000000000003</v>
      </c>
      <c r="I31" s="8">
        <f>VLOOKUP($B31,ShipSpeeds!$A$7:$I$894,7,FALSE)</f>
        <v>3.4236999999999997</v>
      </c>
      <c r="J31" s="8">
        <f>VLOOKUP($B31,ShipSpeeds!$A$7:$I$894,8,FALSE)</f>
        <v>2.7428000000000003</v>
      </c>
      <c r="K31" s="8">
        <f>VLOOKUP($B31,ShipSpeeds!$A$7:$I$894,9,FALSE)</f>
        <v>3.0412000000000003</v>
      </c>
      <c r="L31" s="47">
        <f>VLOOKUP($B31,ShipSpeeds!$A$7:$I$894,2,FALSE)</f>
        <v>3.5855999999999999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35325</v>
      </c>
      <c r="C32" s="29">
        <f t="shared" si="1"/>
        <v>0</v>
      </c>
      <c r="D32" s="8">
        <f>VLOOKUP($B32,ShipSpeeds!$A$7:$I$894,2,FALSE)</f>
        <v>3.5855999999999999</v>
      </c>
      <c r="E32" s="8">
        <f>VLOOKUP($B32,ShipSpeeds!$A$7:$I$894,3,FALSE)</f>
        <v>3.9224000000000001</v>
      </c>
      <c r="F32" s="8">
        <f>VLOOKUP($B32,ShipSpeeds!$A$7:$I$894,4,FALSE)</f>
        <v>3.9630000000000001</v>
      </c>
      <c r="G32" s="8">
        <f>VLOOKUP($B32,ShipSpeeds!$A$7:$I$894,5,FALSE)</f>
        <v>4.1613999999999995</v>
      </c>
      <c r="H32" s="8">
        <f>VLOOKUP($B32,ShipSpeeds!$A$7:$I$894,6,FALSE)</f>
        <v>3.9911000000000003</v>
      </c>
      <c r="I32" s="8">
        <f>VLOOKUP($B32,ShipSpeeds!$A$7:$I$894,7,FALSE)</f>
        <v>3.4236999999999997</v>
      </c>
      <c r="J32" s="8">
        <f>VLOOKUP($B32,ShipSpeeds!$A$7:$I$894,8,FALSE)</f>
        <v>2.7428000000000003</v>
      </c>
      <c r="K32" s="8">
        <f>VLOOKUP($B32,ShipSpeeds!$A$7:$I$894,9,FALSE)</f>
        <v>3.0412000000000003</v>
      </c>
      <c r="L32" s="47">
        <f>VLOOKUP($B32,ShipSpeeds!$A$7:$I$894,2,FALSE)</f>
        <v>3.5855999999999999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35325</v>
      </c>
      <c r="C33" s="29">
        <f t="shared" si="1"/>
        <v>0</v>
      </c>
      <c r="D33" s="8">
        <f>VLOOKUP($B33,ShipSpeeds!$A$7:$I$894,2,FALSE)</f>
        <v>3.5855999999999999</v>
      </c>
      <c r="E33" s="8">
        <f>VLOOKUP($B33,ShipSpeeds!$A$7:$I$894,3,FALSE)</f>
        <v>3.9224000000000001</v>
      </c>
      <c r="F33" s="8">
        <f>VLOOKUP($B33,ShipSpeeds!$A$7:$I$894,4,FALSE)</f>
        <v>3.9630000000000001</v>
      </c>
      <c r="G33" s="8">
        <f>VLOOKUP($B33,ShipSpeeds!$A$7:$I$894,5,FALSE)</f>
        <v>4.1613999999999995</v>
      </c>
      <c r="H33" s="8">
        <f>VLOOKUP($B33,ShipSpeeds!$A$7:$I$894,6,FALSE)</f>
        <v>3.9911000000000003</v>
      </c>
      <c r="I33" s="8">
        <f>VLOOKUP($B33,ShipSpeeds!$A$7:$I$894,7,FALSE)</f>
        <v>3.4236999999999997</v>
      </c>
      <c r="J33" s="8">
        <f>VLOOKUP($B33,ShipSpeeds!$A$7:$I$894,8,FALSE)</f>
        <v>2.7428000000000003</v>
      </c>
      <c r="K33" s="8">
        <f>VLOOKUP($B33,ShipSpeeds!$A$7:$I$894,9,FALSE)</f>
        <v>3.0412000000000003</v>
      </c>
      <c r="L33" s="47">
        <f>VLOOKUP($B33,ShipSpeeds!$A$7:$I$894,2,FALSE)</f>
        <v>3.5855999999999999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35325</v>
      </c>
      <c r="C34" s="29">
        <f t="shared" si="1"/>
        <v>0</v>
      </c>
      <c r="D34" s="8">
        <f>VLOOKUP($B34,ShipSpeeds!$A$7:$I$894,2,FALSE)</f>
        <v>3.5855999999999999</v>
      </c>
      <c r="E34" s="8">
        <f>VLOOKUP($B34,ShipSpeeds!$A$7:$I$894,3,FALSE)</f>
        <v>3.9224000000000001</v>
      </c>
      <c r="F34" s="8">
        <f>VLOOKUP($B34,ShipSpeeds!$A$7:$I$894,4,FALSE)</f>
        <v>3.9630000000000001</v>
      </c>
      <c r="G34" s="8">
        <f>VLOOKUP($B34,ShipSpeeds!$A$7:$I$894,5,FALSE)</f>
        <v>4.1613999999999995</v>
      </c>
      <c r="H34" s="8">
        <f>VLOOKUP($B34,ShipSpeeds!$A$7:$I$894,6,FALSE)</f>
        <v>3.9911000000000003</v>
      </c>
      <c r="I34" s="8">
        <f>VLOOKUP($B34,ShipSpeeds!$A$7:$I$894,7,FALSE)</f>
        <v>3.4236999999999997</v>
      </c>
      <c r="J34" s="8">
        <f>VLOOKUP($B34,ShipSpeeds!$A$7:$I$894,8,FALSE)</f>
        <v>2.7428000000000003</v>
      </c>
      <c r="K34" s="8">
        <f>VLOOKUP($B34,ShipSpeeds!$A$7:$I$894,9,FALSE)</f>
        <v>3.0412000000000003</v>
      </c>
      <c r="L34" s="47">
        <f>VLOOKUP($B34,ShipSpeeds!$A$7:$I$894,2,FALSE)</f>
        <v>3.5855999999999999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35325</v>
      </c>
      <c r="C35" s="29">
        <f t="shared" si="1"/>
        <v>0</v>
      </c>
      <c r="D35" s="8">
        <f>VLOOKUP($B35,ShipSpeeds!$A$7:$I$894,2,FALSE)</f>
        <v>3.5855999999999999</v>
      </c>
      <c r="E35" s="8">
        <f>VLOOKUP($B35,ShipSpeeds!$A$7:$I$894,3,FALSE)</f>
        <v>3.9224000000000001</v>
      </c>
      <c r="F35" s="8">
        <f>VLOOKUP($B35,ShipSpeeds!$A$7:$I$894,4,FALSE)</f>
        <v>3.9630000000000001</v>
      </c>
      <c r="G35" s="8">
        <f>VLOOKUP($B35,ShipSpeeds!$A$7:$I$894,5,FALSE)</f>
        <v>4.1613999999999995</v>
      </c>
      <c r="H35" s="8">
        <f>VLOOKUP($B35,ShipSpeeds!$A$7:$I$894,6,FALSE)</f>
        <v>3.9911000000000003</v>
      </c>
      <c r="I35" s="8">
        <f>VLOOKUP($B35,ShipSpeeds!$A$7:$I$894,7,FALSE)</f>
        <v>3.4236999999999997</v>
      </c>
      <c r="J35" s="8">
        <f>VLOOKUP($B35,ShipSpeeds!$A$7:$I$894,8,FALSE)</f>
        <v>2.7428000000000003</v>
      </c>
      <c r="K35" s="8">
        <f>VLOOKUP($B35,ShipSpeeds!$A$7:$I$894,9,FALSE)</f>
        <v>3.0412000000000003</v>
      </c>
      <c r="L35" s="47">
        <f>VLOOKUP($B35,ShipSpeeds!$A$7:$I$894,2,FALSE)</f>
        <v>3.5855999999999999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35325</v>
      </c>
      <c r="C36" s="29">
        <f t="shared" si="1"/>
        <v>0</v>
      </c>
      <c r="D36" s="8">
        <f>VLOOKUP($B36,ShipSpeeds!$A$7:$I$894,2,FALSE)</f>
        <v>3.5855999999999999</v>
      </c>
      <c r="E36" s="8">
        <f>VLOOKUP($B36,ShipSpeeds!$A$7:$I$894,3,FALSE)</f>
        <v>3.9224000000000001</v>
      </c>
      <c r="F36" s="8">
        <f>VLOOKUP($B36,ShipSpeeds!$A$7:$I$894,4,FALSE)</f>
        <v>3.9630000000000001</v>
      </c>
      <c r="G36" s="8">
        <f>VLOOKUP($B36,ShipSpeeds!$A$7:$I$894,5,FALSE)</f>
        <v>4.1613999999999995</v>
      </c>
      <c r="H36" s="8">
        <f>VLOOKUP($B36,ShipSpeeds!$A$7:$I$894,6,FALSE)</f>
        <v>3.9911000000000003</v>
      </c>
      <c r="I36" s="8">
        <f>VLOOKUP($B36,ShipSpeeds!$A$7:$I$894,7,FALSE)</f>
        <v>3.4236999999999997</v>
      </c>
      <c r="J36" s="8">
        <f>VLOOKUP($B36,ShipSpeeds!$A$7:$I$894,8,FALSE)</f>
        <v>2.7428000000000003</v>
      </c>
      <c r="K36" s="8">
        <f>VLOOKUP($B36,ShipSpeeds!$A$7:$I$894,9,FALSE)</f>
        <v>3.0412000000000003</v>
      </c>
      <c r="L36" s="47">
        <f>VLOOKUP($B36,ShipSpeeds!$A$7:$I$894,2,FALSE)</f>
        <v>3.5855999999999999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35325</v>
      </c>
      <c r="C37" s="29">
        <f t="shared" si="1"/>
        <v>0</v>
      </c>
      <c r="D37" s="8">
        <f>VLOOKUP($B37,ShipSpeeds!$A$7:$I$894,2,FALSE)</f>
        <v>3.5855999999999999</v>
      </c>
      <c r="E37" s="8">
        <f>VLOOKUP($B37,ShipSpeeds!$A$7:$I$894,3,FALSE)</f>
        <v>3.9224000000000001</v>
      </c>
      <c r="F37" s="8">
        <f>VLOOKUP($B37,ShipSpeeds!$A$7:$I$894,4,FALSE)</f>
        <v>3.9630000000000001</v>
      </c>
      <c r="G37" s="8">
        <f>VLOOKUP($B37,ShipSpeeds!$A$7:$I$894,5,FALSE)</f>
        <v>4.1613999999999995</v>
      </c>
      <c r="H37" s="8">
        <f>VLOOKUP($B37,ShipSpeeds!$A$7:$I$894,6,FALSE)</f>
        <v>3.9911000000000003</v>
      </c>
      <c r="I37" s="8">
        <f>VLOOKUP($B37,ShipSpeeds!$A$7:$I$894,7,FALSE)</f>
        <v>3.4236999999999997</v>
      </c>
      <c r="J37" s="8">
        <f>VLOOKUP($B37,ShipSpeeds!$A$7:$I$894,8,FALSE)</f>
        <v>2.7428000000000003</v>
      </c>
      <c r="K37" s="8">
        <f>VLOOKUP($B37,ShipSpeeds!$A$7:$I$894,9,FALSE)</f>
        <v>3.0412000000000003</v>
      </c>
      <c r="L37" s="47">
        <f>VLOOKUP($B37,ShipSpeeds!$A$7:$I$894,2,FALSE)</f>
        <v>3.5855999999999999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35325</v>
      </c>
      <c r="C38" s="29">
        <f t="shared" si="1"/>
        <v>0</v>
      </c>
      <c r="D38" s="8">
        <f>VLOOKUP($B38,ShipSpeeds!$A$7:$I$894,2,FALSE)</f>
        <v>3.5855999999999999</v>
      </c>
      <c r="E38" s="8">
        <f>VLOOKUP($B38,ShipSpeeds!$A$7:$I$894,3,FALSE)</f>
        <v>3.9224000000000001</v>
      </c>
      <c r="F38" s="8">
        <f>VLOOKUP($B38,ShipSpeeds!$A$7:$I$894,4,FALSE)</f>
        <v>3.9630000000000001</v>
      </c>
      <c r="G38" s="8">
        <f>VLOOKUP($B38,ShipSpeeds!$A$7:$I$894,5,FALSE)</f>
        <v>4.1613999999999995</v>
      </c>
      <c r="H38" s="8">
        <f>VLOOKUP($B38,ShipSpeeds!$A$7:$I$894,6,FALSE)</f>
        <v>3.9911000000000003</v>
      </c>
      <c r="I38" s="8">
        <f>VLOOKUP($B38,ShipSpeeds!$A$7:$I$894,7,FALSE)</f>
        <v>3.4236999999999997</v>
      </c>
      <c r="J38" s="8">
        <f>VLOOKUP($B38,ShipSpeeds!$A$7:$I$894,8,FALSE)</f>
        <v>2.7428000000000003</v>
      </c>
      <c r="K38" s="8">
        <f>VLOOKUP($B38,ShipSpeeds!$A$7:$I$894,9,FALSE)</f>
        <v>3.0412000000000003</v>
      </c>
      <c r="L38" s="47">
        <f>VLOOKUP($B38,ShipSpeeds!$A$7:$I$894,2,FALSE)</f>
        <v>3.5855999999999999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35325</v>
      </c>
      <c r="C39" s="29">
        <f t="shared" si="1"/>
        <v>0</v>
      </c>
      <c r="D39" s="8">
        <f>VLOOKUP($B39,ShipSpeeds!$A$7:$I$894,2,FALSE)</f>
        <v>3.5855999999999999</v>
      </c>
      <c r="E39" s="8">
        <f>VLOOKUP($B39,ShipSpeeds!$A$7:$I$894,3,FALSE)</f>
        <v>3.9224000000000001</v>
      </c>
      <c r="F39" s="8">
        <f>VLOOKUP($B39,ShipSpeeds!$A$7:$I$894,4,FALSE)</f>
        <v>3.9630000000000001</v>
      </c>
      <c r="G39" s="8">
        <f>VLOOKUP($B39,ShipSpeeds!$A$7:$I$894,5,FALSE)</f>
        <v>4.1613999999999995</v>
      </c>
      <c r="H39" s="8">
        <f>VLOOKUP($B39,ShipSpeeds!$A$7:$I$894,6,FALSE)</f>
        <v>3.9911000000000003</v>
      </c>
      <c r="I39" s="8">
        <f>VLOOKUP($B39,ShipSpeeds!$A$7:$I$894,7,FALSE)</f>
        <v>3.4236999999999997</v>
      </c>
      <c r="J39" s="8">
        <f>VLOOKUP($B39,ShipSpeeds!$A$7:$I$894,8,FALSE)</f>
        <v>2.7428000000000003</v>
      </c>
      <c r="K39" s="8">
        <f>VLOOKUP($B39,ShipSpeeds!$A$7:$I$894,9,FALSE)</f>
        <v>3.0412000000000003</v>
      </c>
      <c r="L39" s="47">
        <f>VLOOKUP($B39,ShipSpeeds!$A$7:$I$894,2,FALSE)</f>
        <v>3.5855999999999999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35325</v>
      </c>
      <c r="C40" s="29">
        <f t="shared" si="1"/>
        <v>0</v>
      </c>
      <c r="D40" s="8">
        <f>VLOOKUP($B40,ShipSpeeds!$A$7:$I$894,2,FALSE)</f>
        <v>3.5855999999999999</v>
      </c>
      <c r="E40" s="8">
        <f>VLOOKUP($B40,ShipSpeeds!$A$7:$I$894,3,FALSE)</f>
        <v>3.9224000000000001</v>
      </c>
      <c r="F40" s="8">
        <f>VLOOKUP($B40,ShipSpeeds!$A$7:$I$894,4,FALSE)</f>
        <v>3.9630000000000001</v>
      </c>
      <c r="G40" s="8">
        <f>VLOOKUP($B40,ShipSpeeds!$A$7:$I$894,5,FALSE)</f>
        <v>4.1613999999999995</v>
      </c>
      <c r="H40" s="8">
        <f>VLOOKUP($B40,ShipSpeeds!$A$7:$I$894,6,FALSE)</f>
        <v>3.9911000000000003</v>
      </c>
      <c r="I40" s="8">
        <f>VLOOKUP($B40,ShipSpeeds!$A$7:$I$894,7,FALSE)</f>
        <v>3.4236999999999997</v>
      </c>
      <c r="J40" s="8">
        <f>VLOOKUP($B40,ShipSpeeds!$A$7:$I$894,8,FALSE)</f>
        <v>2.7428000000000003</v>
      </c>
      <c r="K40" s="8">
        <f>VLOOKUP($B40,ShipSpeeds!$A$7:$I$894,9,FALSE)</f>
        <v>3.0412000000000003</v>
      </c>
      <c r="L40" s="47">
        <f>VLOOKUP($B40,ShipSpeeds!$A$7:$I$894,2,FALSE)</f>
        <v>3.5855999999999999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35325</v>
      </c>
      <c r="C41" s="29">
        <f t="shared" si="1"/>
        <v>0</v>
      </c>
      <c r="D41" s="8">
        <f>VLOOKUP($B41,ShipSpeeds!$A$7:$I$894,2,FALSE)</f>
        <v>3.5855999999999999</v>
      </c>
      <c r="E41" s="8">
        <f>VLOOKUP($B41,ShipSpeeds!$A$7:$I$894,3,FALSE)</f>
        <v>3.9224000000000001</v>
      </c>
      <c r="F41" s="8">
        <f>VLOOKUP($B41,ShipSpeeds!$A$7:$I$894,4,FALSE)</f>
        <v>3.9630000000000001</v>
      </c>
      <c r="G41" s="8">
        <f>VLOOKUP($B41,ShipSpeeds!$A$7:$I$894,5,FALSE)</f>
        <v>4.1613999999999995</v>
      </c>
      <c r="H41" s="8">
        <f>VLOOKUP($B41,ShipSpeeds!$A$7:$I$894,6,FALSE)</f>
        <v>3.9911000000000003</v>
      </c>
      <c r="I41" s="8">
        <f>VLOOKUP($B41,ShipSpeeds!$A$7:$I$894,7,FALSE)</f>
        <v>3.4236999999999997</v>
      </c>
      <c r="J41" s="8">
        <f>VLOOKUP($B41,ShipSpeeds!$A$7:$I$894,8,FALSE)</f>
        <v>2.7428000000000003</v>
      </c>
      <c r="K41" s="8">
        <f>VLOOKUP($B41,ShipSpeeds!$A$7:$I$894,9,FALSE)</f>
        <v>3.0412000000000003</v>
      </c>
      <c r="L41" s="47">
        <f>VLOOKUP($B41,ShipSpeeds!$A$7:$I$894,2,FALSE)</f>
        <v>3.5855999999999999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35325</v>
      </c>
      <c r="C42" s="29">
        <f t="shared" si="1"/>
        <v>0</v>
      </c>
      <c r="D42" s="8">
        <f>VLOOKUP($B42,ShipSpeeds!$A$7:$I$894,2,FALSE)</f>
        <v>3.5855999999999999</v>
      </c>
      <c r="E42" s="8">
        <f>VLOOKUP($B42,ShipSpeeds!$A$7:$I$894,3,FALSE)</f>
        <v>3.9224000000000001</v>
      </c>
      <c r="F42" s="8">
        <f>VLOOKUP($B42,ShipSpeeds!$A$7:$I$894,4,FALSE)</f>
        <v>3.9630000000000001</v>
      </c>
      <c r="G42" s="8">
        <f>VLOOKUP($B42,ShipSpeeds!$A$7:$I$894,5,FALSE)</f>
        <v>4.1613999999999995</v>
      </c>
      <c r="H42" s="8">
        <f>VLOOKUP($B42,ShipSpeeds!$A$7:$I$894,6,FALSE)</f>
        <v>3.9911000000000003</v>
      </c>
      <c r="I42" s="8">
        <f>VLOOKUP($B42,ShipSpeeds!$A$7:$I$894,7,FALSE)</f>
        <v>3.4236999999999997</v>
      </c>
      <c r="J42" s="8">
        <f>VLOOKUP($B42,ShipSpeeds!$A$7:$I$894,8,FALSE)</f>
        <v>2.7428000000000003</v>
      </c>
      <c r="K42" s="8">
        <f>VLOOKUP($B42,ShipSpeeds!$A$7:$I$894,9,FALSE)</f>
        <v>3.0412000000000003</v>
      </c>
      <c r="L42" s="47">
        <f>VLOOKUP($B42,ShipSpeeds!$A$7:$I$894,2,FALSE)</f>
        <v>3.5855999999999999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>
        <f>Segment2!D69</f>
        <v>126.01016508719064</v>
      </c>
      <c r="B43" s="24">
        <f>Segment2!F69</f>
        <v>35325</v>
      </c>
      <c r="C43" s="29">
        <f t="shared" si="1"/>
        <v>4.1217648167399688</v>
      </c>
      <c r="D43" s="8">
        <f>VLOOKUP($B43,ShipSpeeds!$A$7:$I$894,2,FALSE)</f>
        <v>3.5855999999999999</v>
      </c>
      <c r="E43" s="8">
        <f>VLOOKUP($B43,ShipSpeeds!$A$7:$I$894,3,FALSE)</f>
        <v>3.9224000000000001</v>
      </c>
      <c r="F43" s="8">
        <f>VLOOKUP($B43,ShipSpeeds!$A$7:$I$894,4,FALSE)</f>
        <v>3.9630000000000001</v>
      </c>
      <c r="G43" s="8">
        <f>VLOOKUP($B43,ShipSpeeds!$A$7:$I$894,5,FALSE)</f>
        <v>4.1613999999999995</v>
      </c>
      <c r="H43" s="8">
        <f>VLOOKUP($B43,ShipSpeeds!$A$7:$I$894,6,FALSE)</f>
        <v>3.9911000000000003</v>
      </c>
      <c r="I43" s="8">
        <f>VLOOKUP($B43,ShipSpeeds!$A$7:$I$894,7,FALSE)</f>
        <v>3.4236999999999997</v>
      </c>
      <c r="J43" s="8">
        <f>VLOOKUP($B43,ShipSpeeds!$A$7:$I$894,8,FALSE)</f>
        <v>2.7428000000000003</v>
      </c>
      <c r="K43" s="8">
        <f>VLOOKUP($B43,ShipSpeeds!$A$7:$I$894,9,FALSE)</f>
        <v>3.0412000000000003</v>
      </c>
      <c r="L43" s="47">
        <f>VLOOKUP($B43,ShipSpeeds!$A$7:$I$894,2,FALSE)</f>
        <v>3.5855999999999999</v>
      </c>
      <c r="M43" s="8">
        <f t="shared" si="9"/>
        <v>0</v>
      </c>
      <c r="N43" s="8">
        <f>IF(AND($A43&gt;=E$2,$A43&lt;F$2),E43+($A43-E$2)*(F43-E43)/(F$2-E$2),0)</f>
        <v>0</v>
      </c>
      <c r="O43" s="8">
        <f t="shared" si="10"/>
        <v>4.1217648167399688</v>
      </c>
      <c r="P43" s="8">
        <f t="shared" si="10"/>
        <v>0</v>
      </c>
      <c r="Q43" s="8">
        <f t="shared" si="10"/>
        <v>0</v>
      </c>
      <c r="R43" s="8">
        <f t="shared" si="10"/>
        <v>0</v>
      </c>
      <c r="S43" s="8">
        <f t="shared" si="10"/>
        <v>0</v>
      </c>
      <c r="T43" s="47">
        <f t="shared" si="8"/>
        <v>0</v>
      </c>
    </row>
    <row r="44" spans="1:20" s="3" customFormat="1" x14ac:dyDescent="0.25">
      <c r="A44" s="13">
        <f>Segment2!D70</f>
        <v>126.01016508719064</v>
      </c>
      <c r="B44" s="24">
        <f>Segment2!F70</f>
        <v>35325</v>
      </c>
      <c r="C44" s="29">
        <f t="shared" si="1"/>
        <v>4.1217648167399688</v>
      </c>
      <c r="D44" s="8">
        <f>VLOOKUP($B44,ShipSpeeds!$A$7:$I$894,2,FALSE)</f>
        <v>3.5855999999999999</v>
      </c>
      <c r="E44" s="8">
        <f>VLOOKUP($B44,ShipSpeeds!$A$7:$I$894,3,FALSE)</f>
        <v>3.9224000000000001</v>
      </c>
      <c r="F44" s="8">
        <f>VLOOKUP($B44,ShipSpeeds!$A$7:$I$894,4,FALSE)</f>
        <v>3.9630000000000001</v>
      </c>
      <c r="G44" s="8">
        <f>VLOOKUP($B44,ShipSpeeds!$A$7:$I$894,5,FALSE)</f>
        <v>4.1613999999999995</v>
      </c>
      <c r="H44" s="8">
        <f>VLOOKUP($B44,ShipSpeeds!$A$7:$I$894,6,FALSE)</f>
        <v>3.9911000000000003</v>
      </c>
      <c r="I44" s="8">
        <f>VLOOKUP($B44,ShipSpeeds!$A$7:$I$894,7,FALSE)</f>
        <v>3.4236999999999997</v>
      </c>
      <c r="J44" s="8">
        <f>VLOOKUP($B44,ShipSpeeds!$A$7:$I$894,8,FALSE)</f>
        <v>2.7428000000000003</v>
      </c>
      <c r="K44" s="8">
        <f>VLOOKUP($B44,ShipSpeeds!$A$7:$I$894,9,FALSE)</f>
        <v>3.0412000000000003</v>
      </c>
      <c r="L44" s="47">
        <f>VLOOKUP($B44,ShipSpeeds!$A$7:$I$894,2,FALSE)</f>
        <v>3.5855999999999999</v>
      </c>
      <c r="M44" s="8">
        <f t="shared" si="9"/>
        <v>0</v>
      </c>
      <c r="N44" s="8">
        <f>IF(AND($A44&gt;=E$2,$A44&lt;F$2),E44+($A44-E$2)*(F44-E44)/(F$2-E$2),0)</f>
        <v>0</v>
      </c>
      <c r="O44" s="8">
        <f t="shared" si="10"/>
        <v>4.1217648167399688</v>
      </c>
      <c r="P44" s="8">
        <f t="shared" si="10"/>
        <v>0</v>
      </c>
      <c r="Q44" s="8">
        <f t="shared" si="10"/>
        <v>0</v>
      </c>
      <c r="R44" s="8">
        <f t="shared" si="10"/>
        <v>0</v>
      </c>
      <c r="S44" s="8">
        <f t="shared" si="10"/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>
      <selection activeCell="D4" sqref="D4"/>
    </sheetView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112</v>
      </c>
      <c r="L1" s="25"/>
      <c r="O1" s="11" t="s">
        <v>111</v>
      </c>
      <c r="T1" s="25"/>
    </row>
    <row r="2" spans="1:20" s="3" customFormat="1" x14ac:dyDescent="0.25">
      <c r="A2" s="3" t="s">
        <v>71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72</v>
      </c>
      <c r="B3" s="24" t="s">
        <v>19</v>
      </c>
      <c r="C3" s="28" t="s">
        <v>70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70</v>
      </c>
      <c r="N3" s="3" t="s">
        <v>70</v>
      </c>
      <c r="O3" s="3" t="s">
        <v>70</v>
      </c>
      <c r="P3" s="3" t="s">
        <v>70</v>
      </c>
      <c r="Q3" s="3" t="s">
        <v>70</v>
      </c>
      <c r="R3" s="3" t="s">
        <v>70</v>
      </c>
      <c r="S3" s="3" t="s">
        <v>70</v>
      </c>
      <c r="T3" s="24" t="s">
        <v>70</v>
      </c>
    </row>
    <row r="4" spans="1:20" s="3" customFormat="1" x14ac:dyDescent="0.25">
      <c r="A4" s="13" t="str">
        <f>Segment3!D30</f>
        <v/>
      </c>
      <c r="B4" s="24">
        <f>Segment3!F30</f>
        <v>39155</v>
      </c>
      <c r="C4" s="29">
        <f>SUM(M4:T4)</f>
        <v>0</v>
      </c>
      <c r="D4" s="8">
        <f>VLOOKUP($B4,ShipSpeeds!$A$7:$I$894,2,FALSE)</f>
        <v>3.7033000000000005</v>
      </c>
      <c r="E4" s="8">
        <f>VLOOKUP($B4,ShipSpeeds!$A$7:$I$894,3,FALSE)</f>
        <v>4.0328999999999997</v>
      </c>
      <c r="F4" s="8">
        <f>VLOOKUP($B4,ShipSpeeds!$A$7:$I$894,4,FALSE)</f>
        <v>3.8936000000000002</v>
      </c>
      <c r="G4" s="8">
        <f>VLOOKUP($B4,ShipSpeeds!$A$7:$I$894,5,FALSE)</f>
        <v>3.6848000000000001</v>
      </c>
      <c r="H4" s="8">
        <f>VLOOKUP($B4,ShipSpeeds!$A$7:$I$894,6,FALSE)</f>
        <v>3.7140000000000004</v>
      </c>
      <c r="I4" s="8">
        <f>VLOOKUP($B4,ShipSpeeds!$A$7:$I$894,7,FALSE)</f>
        <v>3.4983000000000004</v>
      </c>
      <c r="J4" s="8">
        <f>VLOOKUP($B4,ShipSpeeds!$A$7:$I$894,8,FALSE)</f>
        <v>3.0554000000000001</v>
      </c>
      <c r="K4" s="8">
        <f>VLOOKUP($B4,ShipSpeeds!$A$7:$I$894,9,FALSE)</f>
        <v>3.1149000000000004</v>
      </c>
      <c r="L4" s="47">
        <f>VLOOKUP($B4,ShipSpeeds!$A$7:$I$894,2,FALSE)</f>
        <v>3.7033000000000005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322.66234015135416</v>
      </c>
      <c r="B5" s="24">
        <f>Segment3!F31</f>
        <v>39155</v>
      </c>
      <c r="C5" s="29">
        <f t="shared" ref="C5:C44" si="1">SUM(M5:T5)</f>
        <v>3.2150893543345958</v>
      </c>
      <c r="D5" s="8">
        <f>VLOOKUP($B5,ShipSpeeds!$A$7:$I$894,2,FALSE)</f>
        <v>3.7033000000000005</v>
      </c>
      <c r="E5" s="8">
        <f>VLOOKUP($B5,ShipSpeeds!$A$7:$I$894,3,FALSE)</f>
        <v>4.0328999999999997</v>
      </c>
      <c r="F5" s="8">
        <f>VLOOKUP($B5,ShipSpeeds!$A$7:$I$894,4,FALSE)</f>
        <v>3.8936000000000002</v>
      </c>
      <c r="G5" s="8">
        <f>VLOOKUP($B5,ShipSpeeds!$A$7:$I$894,5,FALSE)</f>
        <v>3.6848000000000001</v>
      </c>
      <c r="H5" s="8">
        <f>VLOOKUP($B5,ShipSpeeds!$A$7:$I$894,6,FALSE)</f>
        <v>3.7140000000000004</v>
      </c>
      <c r="I5" s="8">
        <f>VLOOKUP($B5,ShipSpeeds!$A$7:$I$894,7,FALSE)</f>
        <v>3.4983000000000004</v>
      </c>
      <c r="J5" s="8">
        <f>VLOOKUP($B5,ShipSpeeds!$A$7:$I$894,8,FALSE)</f>
        <v>3.0554000000000001</v>
      </c>
      <c r="K5" s="8">
        <f>VLOOKUP($B5,ShipSpeeds!$A$7:$I$894,9,FALSE)</f>
        <v>3.1149000000000004</v>
      </c>
      <c r="L5" s="47">
        <f>VLOOKUP($B5,ShipSpeeds!$A$7:$I$894,2,FALSE)</f>
        <v>3.7033000000000005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3.2150893543345958</v>
      </c>
    </row>
    <row r="6" spans="1:20" s="3" customFormat="1" x14ac:dyDescent="0.25">
      <c r="A6" s="13">
        <f>Segment3!D32</f>
        <v>322.66234015135416</v>
      </c>
      <c r="B6" s="24">
        <f>Segment3!F32</f>
        <v>40145</v>
      </c>
      <c r="C6" s="29">
        <f t="shared" si="1"/>
        <v>3.4733053611635563</v>
      </c>
      <c r="D6" s="8">
        <f>VLOOKUP($B6,ShipSpeeds!$A$7:$I$894,2,FALSE)</f>
        <v>3.8042000000000007</v>
      </c>
      <c r="E6" s="8">
        <f>VLOOKUP($B6,ShipSpeeds!$A$7:$I$894,3,FALSE)</f>
        <v>3.9635000000000002</v>
      </c>
      <c r="F6" s="8">
        <f>VLOOKUP($B6,ShipSpeeds!$A$7:$I$894,4,FALSE)</f>
        <v>3.9152999999999998</v>
      </c>
      <c r="G6" s="8">
        <f>VLOOKUP($B6,ShipSpeeds!$A$7:$I$894,5,FALSE)</f>
        <v>3.6870000000000003</v>
      </c>
      <c r="H6" s="8">
        <f>VLOOKUP($B6,ShipSpeeds!$A$7:$I$894,6,FALSE)</f>
        <v>3.6406999999999998</v>
      </c>
      <c r="I6" s="8">
        <f>VLOOKUP($B6,ShipSpeeds!$A$7:$I$894,7,FALSE)</f>
        <v>3.4849000000000001</v>
      </c>
      <c r="J6" s="8">
        <f>VLOOKUP($B6,ShipSpeeds!$A$7:$I$894,8,FALSE)</f>
        <v>3.3356000000000003</v>
      </c>
      <c r="K6" s="8">
        <f>VLOOKUP($B6,ShipSpeeds!$A$7:$I$894,9,FALSE)</f>
        <v>3.4053999999999998</v>
      </c>
      <c r="L6" s="47">
        <f>VLOOKUP($B6,ShipSpeeds!$A$7:$I$894,2,FALSE)</f>
        <v>3.8042000000000007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3.4733053611635563</v>
      </c>
    </row>
    <row r="7" spans="1:20" s="3" customFormat="1" x14ac:dyDescent="0.25">
      <c r="A7" s="13">
        <f>Segment3!D33</f>
        <v>323.07411489691481</v>
      </c>
      <c r="B7" s="24">
        <f>Segment3!F33</f>
        <v>40145</v>
      </c>
      <c r="C7" s="29">
        <f t="shared" si="1"/>
        <v>3.476954600464214</v>
      </c>
      <c r="D7" s="8">
        <f>VLOOKUP($B7,ShipSpeeds!$A$7:$I$894,2,FALSE)</f>
        <v>3.8042000000000007</v>
      </c>
      <c r="E7" s="8">
        <f>VLOOKUP($B7,ShipSpeeds!$A$7:$I$894,3,FALSE)</f>
        <v>3.9635000000000002</v>
      </c>
      <c r="F7" s="8">
        <f>VLOOKUP($B7,ShipSpeeds!$A$7:$I$894,4,FALSE)</f>
        <v>3.9152999999999998</v>
      </c>
      <c r="G7" s="8">
        <f>VLOOKUP($B7,ShipSpeeds!$A$7:$I$894,5,FALSE)</f>
        <v>3.6870000000000003</v>
      </c>
      <c r="H7" s="8">
        <f>VLOOKUP($B7,ShipSpeeds!$A$7:$I$894,6,FALSE)</f>
        <v>3.6406999999999998</v>
      </c>
      <c r="I7" s="8">
        <f>VLOOKUP($B7,ShipSpeeds!$A$7:$I$894,7,FALSE)</f>
        <v>3.4849000000000001</v>
      </c>
      <c r="J7" s="8">
        <f>VLOOKUP($B7,ShipSpeeds!$A$7:$I$894,8,FALSE)</f>
        <v>3.3356000000000003</v>
      </c>
      <c r="K7" s="8">
        <f>VLOOKUP($B7,ShipSpeeds!$A$7:$I$894,9,FALSE)</f>
        <v>3.4053999999999998</v>
      </c>
      <c r="L7" s="47">
        <f>VLOOKUP($B7,ShipSpeeds!$A$7:$I$894,2,FALSE)</f>
        <v>3.8042000000000007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3.476954600464214</v>
      </c>
    </row>
    <row r="8" spans="1:20" s="3" customFormat="1" x14ac:dyDescent="0.25">
      <c r="A8" s="13">
        <f>Segment3!D34</f>
        <v>323.07411489691481</v>
      </c>
      <c r="B8" s="24">
        <f>Segment3!F34</f>
        <v>41135</v>
      </c>
      <c r="C8" s="29">
        <f t="shared" si="1"/>
        <v>3.6574305521442652</v>
      </c>
      <c r="D8" s="8">
        <f>VLOOKUP($B8,ShipSpeeds!$A$7:$I$894,2,FALSE)</f>
        <v>3.8963000000000001</v>
      </c>
      <c r="E8" s="8">
        <f>VLOOKUP($B8,ShipSpeeds!$A$7:$I$894,3,FALSE)</f>
        <v>3.9268000000000001</v>
      </c>
      <c r="F8" s="8">
        <f>VLOOKUP($B8,ShipSpeeds!$A$7:$I$894,4,FALSE)</f>
        <v>3.7107999999999999</v>
      </c>
      <c r="G8" s="8">
        <f>VLOOKUP($B8,ShipSpeeds!$A$7:$I$894,5,FALSE)</f>
        <v>3.5708000000000002</v>
      </c>
      <c r="H8" s="8">
        <f>VLOOKUP($B8,ShipSpeeds!$A$7:$I$894,6,FALSE)</f>
        <v>3.6551000000000005</v>
      </c>
      <c r="I8" s="8">
        <f>VLOOKUP($B8,ShipSpeeds!$A$7:$I$894,7,FALSE)</f>
        <v>3.6673000000000004</v>
      </c>
      <c r="J8" s="8">
        <f>VLOOKUP($B8,ShipSpeeds!$A$7:$I$894,8,FALSE)</f>
        <v>3.5131000000000006</v>
      </c>
      <c r="K8" s="8">
        <f>VLOOKUP($B8,ShipSpeeds!$A$7:$I$894,9,FALSE)</f>
        <v>3.6052000000000008</v>
      </c>
      <c r="L8" s="47">
        <f>VLOOKUP($B8,ShipSpeeds!$A$7:$I$894,2,FALSE)</f>
        <v>3.8963000000000001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3.6574305521442652</v>
      </c>
    </row>
    <row r="9" spans="1:20" s="3" customFormat="1" x14ac:dyDescent="0.25">
      <c r="A9" s="13" t="str">
        <f>Segment3!D35</f>
        <v/>
      </c>
      <c r="B9" s="24">
        <f>Segment3!F35</f>
        <v>41135</v>
      </c>
      <c r="C9" s="29">
        <f t="shared" si="1"/>
        <v>0</v>
      </c>
      <c r="D9" s="8">
        <f>VLOOKUP($B9,ShipSpeeds!$A$7:$I$894,2,FALSE)</f>
        <v>3.8963000000000001</v>
      </c>
      <c r="E9" s="8">
        <f>VLOOKUP($B9,ShipSpeeds!$A$7:$I$894,3,FALSE)</f>
        <v>3.9268000000000001</v>
      </c>
      <c r="F9" s="8">
        <f>VLOOKUP($B9,ShipSpeeds!$A$7:$I$894,4,FALSE)</f>
        <v>3.7107999999999999</v>
      </c>
      <c r="G9" s="8">
        <f>VLOOKUP($B9,ShipSpeeds!$A$7:$I$894,5,FALSE)</f>
        <v>3.5708000000000002</v>
      </c>
      <c r="H9" s="8">
        <f>VLOOKUP($B9,ShipSpeeds!$A$7:$I$894,6,FALSE)</f>
        <v>3.6551000000000005</v>
      </c>
      <c r="I9" s="8">
        <f>VLOOKUP($B9,ShipSpeeds!$A$7:$I$894,7,FALSE)</f>
        <v>3.6673000000000004</v>
      </c>
      <c r="J9" s="8">
        <f>VLOOKUP($B9,ShipSpeeds!$A$7:$I$894,8,FALSE)</f>
        <v>3.5131000000000006</v>
      </c>
      <c r="K9" s="8">
        <f>VLOOKUP($B9,ShipSpeeds!$A$7:$I$894,9,FALSE)</f>
        <v>3.6052000000000008</v>
      </c>
      <c r="L9" s="47">
        <f>VLOOKUP($B9,ShipSpeeds!$A$7:$I$894,2,FALSE)</f>
        <v>3.8963000000000001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41135</v>
      </c>
      <c r="C10" s="29">
        <f t="shared" si="1"/>
        <v>0</v>
      </c>
      <c r="D10" s="8">
        <f>VLOOKUP($B10,ShipSpeeds!$A$7:$I$894,2,FALSE)</f>
        <v>3.8963000000000001</v>
      </c>
      <c r="E10" s="8">
        <f>VLOOKUP($B10,ShipSpeeds!$A$7:$I$894,3,FALSE)</f>
        <v>3.9268000000000001</v>
      </c>
      <c r="F10" s="8">
        <f>VLOOKUP($B10,ShipSpeeds!$A$7:$I$894,4,FALSE)</f>
        <v>3.7107999999999999</v>
      </c>
      <c r="G10" s="8">
        <f>VLOOKUP($B10,ShipSpeeds!$A$7:$I$894,5,FALSE)</f>
        <v>3.5708000000000002</v>
      </c>
      <c r="H10" s="8">
        <f>VLOOKUP($B10,ShipSpeeds!$A$7:$I$894,6,FALSE)</f>
        <v>3.6551000000000005</v>
      </c>
      <c r="I10" s="8">
        <f>VLOOKUP($B10,ShipSpeeds!$A$7:$I$894,7,FALSE)</f>
        <v>3.6673000000000004</v>
      </c>
      <c r="J10" s="8">
        <f>VLOOKUP($B10,ShipSpeeds!$A$7:$I$894,8,FALSE)</f>
        <v>3.5131000000000006</v>
      </c>
      <c r="K10" s="8">
        <f>VLOOKUP($B10,ShipSpeeds!$A$7:$I$894,9,FALSE)</f>
        <v>3.6052000000000008</v>
      </c>
      <c r="L10" s="47">
        <f>VLOOKUP($B10,ShipSpeeds!$A$7:$I$894,2,FALSE)</f>
        <v>3.8963000000000001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41135</v>
      </c>
      <c r="C11" s="29">
        <f t="shared" si="1"/>
        <v>0</v>
      </c>
      <c r="D11" s="8">
        <f>VLOOKUP($B11,ShipSpeeds!$A$7:$I$894,2,FALSE)</f>
        <v>3.8963000000000001</v>
      </c>
      <c r="E11" s="8">
        <f>VLOOKUP($B11,ShipSpeeds!$A$7:$I$894,3,FALSE)</f>
        <v>3.9268000000000001</v>
      </c>
      <c r="F11" s="8">
        <f>VLOOKUP($B11,ShipSpeeds!$A$7:$I$894,4,FALSE)</f>
        <v>3.7107999999999999</v>
      </c>
      <c r="G11" s="8">
        <f>VLOOKUP($B11,ShipSpeeds!$A$7:$I$894,5,FALSE)</f>
        <v>3.5708000000000002</v>
      </c>
      <c r="H11" s="8">
        <f>VLOOKUP($B11,ShipSpeeds!$A$7:$I$894,6,FALSE)</f>
        <v>3.6551000000000005</v>
      </c>
      <c r="I11" s="8">
        <f>VLOOKUP($B11,ShipSpeeds!$A$7:$I$894,7,FALSE)</f>
        <v>3.6673000000000004</v>
      </c>
      <c r="J11" s="8">
        <f>VLOOKUP($B11,ShipSpeeds!$A$7:$I$894,8,FALSE)</f>
        <v>3.5131000000000006</v>
      </c>
      <c r="K11" s="8">
        <f>VLOOKUP($B11,ShipSpeeds!$A$7:$I$894,9,FALSE)</f>
        <v>3.6052000000000008</v>
      </c>
      <c r="L11" s="47">
        <f>VLOOKUP($B11,ShipSpeeds!$A$7:$I$894,2,FALSE)</f>
        <v>3.8963000000000001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41135</v>
      </c>
      <c r="C12" s="29">
        <f t="shared" si="1"/>
        <v>0</v>
      </c>
      <c r="D12" s="8">
        <f>VLOOKUP($B12,ShipSpeeds!$A$7:$I$894,2,FALSE)</f>
        <v>3.8963000000000001</v>
      </c>
      <c r="E12" s="8">
        <f>VLOOKUP($B12,ShipSpeeds!$A$7:$I$894,3,FALSE)</f>
        <v>3.9268000000000001</v>
      </c>
      <c r="F12" s="8">
        <f>VLOOKUP($B12,ShipSpeeds!$A$7:$I$894,4,FALSE)</f>
        <v>3.7107999999999999</v>
      </c>
      <c r="G12" s="8">
        <f>VLOOKUP($B12,ShipSpeeds!$A$7:$I$894,5,FALSE)</f>
        <v>3.5708000000000002</v>
      </c>
      <c r="H12" s="8">
        <f>VLOOKUP($B12,ShipSpeeds!$A$7:$I$894,6,FALSE)</f>
        <v>3.6551000000000005</v>
      </c>
      <c r="I12" s="8">
        <f>VLOOKUP($B12,ShipSpeeds!$A$7:$I$894,7,FALSE)</f>
        <v>3.6673000000000004</v>
      </c>
      <c r="J12" s="8">
        <f>VLOOKUP($B12,ShipSpeeds!$A$7:$I$894,8,FALSE)</f>
        <v>3.5131000000000006</v>
      </c>
      <c r="K12" s="8">
        <f>VLOOKUP($B12,ShipSpeeds!$A$7:$I$894,9,FALSE)</f>
        <v>3.6052000000000008</v>
      </c>
      <c r="L12" s="47">
        <f>VLOOKUP($B12,ShipSpeeds!$A$7:$I$894,2,FALSE)</f>
        <v>3.8963000000000001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41135</v>
      </c>
      <c r="C13" s="29">
        <f t="shared" si="1"/>
        <v>0</v>
      </c>
      <c r="D13" s="8">
        <f>VLOOKUP($B13,ShipSpeeds!$A$7:$I$894,2,FALSE)</f>
        <v>3.8963000000000001</v>
      </c>
      <c r="E13" s="8">
        <f>VLOOKUP($B13,ShipSpeeds!$A$7:$I$894,3,FALSE)</f>
        <v>3.9268000000000001</v>
      </c>
      <c r="F13" s="8">
        <f>VLOOKUP($B13,ShipSpeeds!$A$7:$I$894,4,FALSE)</f>
        <v>3.7107999999999999</v>
      </c>
      <c r="G13" s="8">
        <f>VLOOKUP($B13,ShipSpeeds!$A$7:$I$894,5,FALSE)</f>
        <v>3.5708000000000002</v>
      </c>
      <c r="H13" s="8">
        <f>VLOOKUP($B13,ShipSpeeds!$A$7:$I$894,6,FALSE)</f>
        <v>3.6551000000000005</v>
      </c>
      <c r="I13" s="8">
        <f>VLOOKUP($B13,ShipSpeeds!$A$7:$I$894,7,FALSE)</f>
        <v>3.6673000000000004</v>
      </c>
      <c r="J13" s="8">
        <f>VLOOKUP($B13,ShipSpeeds!$A$7:$I$894,8,FALSE)</f>
        <v>3.5131000000000006</v>
      </c>
      <c r="K13" s="8">
        <f>VLOOKUP($B13,ShipSpeeds!$A$7:$I$894,9,FALSE)</f>
        <v>3.6052000000000008</v>
      </c>
      <c r="L13" s="47">
        <f>VLOOKUP($B13,ShipSpeeds!$A$7:$I$894,2,FALSE)</f>
        <v>3.8963000000000001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41135</v>
      </c>
      <c r="C14" s="29">
        <f t="shared" si="1"/>
        <v>0</v>
      </c>
      <c r="D14" s="8">
        <f>VLOOKUP($B14,ShipSpeeds!$A$7:$I$894,2,FALSE)</f>
        <v>3.8963000000000001</v>
      </c>
      <c r="E14" s="8">
        <f>VLOOKUP($B14,ShipSpeeds!$A$7:$I$894,3,FALSE)</f>
        <v>3.9268000000000001</v>
      </c>
      <c r="F14" s="8">
        <f>VLOOKUP($B14,ShipSpeeds!$A$7:$I$894,4,FALSE)</f>
        <v>3.7107999999999999</v>
      </c>
      <c r="G14" s="8">
        <f>VLOOKUP($B14,ShipSpeeds!$A$7:$I$894,5,FALSE)</f>
        <v>3.5708000000000002</v>
      </c>
      <c r="H14" s="8">
        <f>VLOOKUP($B14,ShipSpeeds!$A$7:$I$894,6,FALSE)</f>
        <v>3.6551000000000005</v>
      </c>
      <c r="I14" s="8">
        <f>VLOOKUP($B14,ShipSpeeds!$A$7:$I$894,7,FALSE)</f>
        <v>3.6673000000000004</v>
      </c>
      <c r="J14" s="8">
        <f>VLOOKUP($B14,ShipSpeeds!$A$7:$I$894,8,FALSE)</f>
        <v>3.5131000000000006</v>
      </c>
      <c r="K14" s="8">
        <f>VLOOKUP($B14,ShipSpeeds!$A$7:$I$894,9,FALSE)</f>
        <v>3.6052000000000008</v>
      </c>
      <c r="L14" s="47">
        <f>VLOOKUP($B14,ShipSpeeds!$A$7:$I$894,2,FALSE)</f>
        <v>3.8963000000000001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41135</v>
      </c>
      <c r="C15" s="29">
        <f t="shared" si="1"/>
        <v>0</v>
      </c>
      <c r="D15" s="8">
        <f>VLOOKUP($B15,ShipSpeeds!$A$7:$I$894,2,FALSE)</f>
        <v>3.8963000000000001</v>
      </c>
      <c r="E15" s="8">
        <f>VLOOKUP($B15,ShipSpeeds!$A$7:$I$894,3,FALSE)</f>
        <v>3.9268000000000001</v>
      </c>
      <c r="F15" s="8">
        <f>VLOOKUP($B15,ShipSpeeds!$A$7:$I$894,4,FALSE)</f>
        <v>3.7107999999999999</v>
      </c>
      <c r="G15" s="8">
        <f>VLOOKUP($B15,ShipSpeeds!$A$7:$I$894,5,FALSE)</f>
        <v>3.5708000000000002</v>
      </c>
      <c r="H15" s="8">
        <f>VLOOKUP($B15,ShipSpeeds!$A$7:$I$894,6,FALSE)</f>
        <v>3.6551000000000005</v>
      </c>
      <c r="I15" s="8">
        <f>VLOOKUP($B15,ShipSpeeds!$A$7:$I$894,7,FALSE)</f>
        <v>3.6673000000000004</v>
      </c>
      <c r="J15" s="8">
        <f>VLOOKUP($B15,ShipSpeeds!$A$7:$I$894,8,FALSE)</f>
        <v>3.5131000000000006</v>
      </c>
      <c r="K15" s="8">
        <f>VLOOKUP($B15,ShipSpeeds!$A$7:$I$894,9,FALSE)</f>
        <v>3.6052000000000008</v>
      </c>
      <c r="L15" s="47">
        <f>VLOOKUP($B15,ShipSpeeds!$A$7:$I$894,2,FALSE)</f>
        <v>3.8963000000000001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41135</v>
      </c>
      <c r="C16" s="29">
        <f t="shared" si="1"/>
        <v>0</v>
      </c>
      <c r="D16" s="8">
        <f>VLOOKUP($B16,ShipSpeeds!$A$7:$I$894,2,FALSE)</f>
        <v>3.8963000000000001</v>
      </c>
      <c r="E16" s="8">
        <f>VLOOKUP($B16,ShipSpeeds!$A$7:$I$894,3,FALSE)</f>
        <v>3.9268000000000001</v>
      </c>
      <c r="F16" s="8">
        <f>VLOOKUP($B16,ShipSpeeds!$A$7:$I$894,4,FALSE)</f>
        <v>3.7107999999999999</v>
      </c>
      <c r="G16" s="8">
        <f>VLOOKUP($B16,ShipSpeeds!$A$7:$I$894,5,FALSE)</f>
        <v>3.5708000000000002</v>
      </c>
      <c r="H16" s="8">
        <f>VLOOKUP($B16,ShipSpeeds!$A$7:$I$894,6,FALSE)</f>
        <v>3.6551000000000005</v>
      </c>
      <c r="I16" s="8">
        <f>VLOOKUP($B16,ShipSpeeds!$A$7:$I$894,7,FALSE)</f>
        <v>3.6673000000000004</v>
      </c>
      <c r="J16" s="8">
        <f>VLOOKUP($B16,ShipSpeeds!$A$7:$I$894,8,FALSE)</f>
        <v>3.5131000000000006</v>
      </c>
      <c r="K16" s="8">
        <f>VLOOKUP($B16,ShipSpeeds!$A$7:$I$894,9,FALSE)</f>
        <v>3.6052000000000008</v>
      </c>
      <c r="L16" s="47">
        <f>VLOOKUP($B16,ShipSpeeds!$A$7:$I$894,2,FALSE)</f>
        <v>3.8963000000000001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41135</v>
      </c>
      <c r="C17" s="29">
        <f t="shared" si="1"/>
        <v>0</v>
      </c>
      <c r="D17" s="8">
        <f>VLOOKUP($B17,ShipSpeeds!$A$7:$I$894,2,FALSE)</f>
        <v>3.8963000000000001</v>
      </c>
      <c r="E17" s="8">
        <f>VLOOKUP($B17,ShipSpeeds!$A$7:$I$894,3,FALSE)</f>
        <v>3.9268000000000001</v>
      </c>
      <c r="F17" s="8">
        <f>VLOOKUP($B17,ShipSpeeds!$A$7:$I$894,4,FALSE)</f>
        <v>3.7107999999999999</v>
      </c>
      <c r="G17" s="8">
        <f>VLOOKUP($B17,ShipSpeeds!$A$7:$I$894,5,FALSE)</f>
        <v>3.5708000000000002</v>
      </c>
      <c r="H17" s="8">
        <f>VLOOKUP($B17,ShipSpeeds!$A$7:$I$894,6,FALSE)</f>
        <v>3.6551000000000005</v>
      </c>
      <c r="I17" s="8">
        <f>VLOOKUP($B17,ShipSpeeds!$A$7:$I$894,7,FALSE)</f>
        <v>3.6673000000000004</v>
      </c>
      <c r="J17" s="8">
        <f>VLOOKUP($B17,ShipSpeeds!$A$7:$I$894,8,FALSE)</f>
        <v>3.5131000000000006</v>
      </c>
      <c r="K17" s="8">
        <f>VLOOKUP($B17,ShipSpeeds!$A$7:$I$894,9,FALSE)</f>
        <v>3.6052000000000008</v>
      </c>
      <c r="L17" s="47">
        <f>VLOOKUP($B17,ShipSpeeds!$A$7:$I$894,2,FALSE)</f>
        <v>3.8963000000000001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41135</v>
      </c>
      <c r="C18" s="29">
        <f t="shared" si="1"/>
        <v>0</v>
      </c>
      <c r="D18" s="8">
        <f>VLOOKUP($B18,ShipSpeeds!$A$7:$I$894,2,FALSE)</f>
        <v>3.8963000000000001</v>
      </c>
      <c r="E18" s="8">
        <f>VLOOKUP($B18,ShipSpeeds!$A$7:$I$894,3,FALSE)</f>
        <v>3.9268000000000001</v>
      </c>
      <c r="F18" s="8">
        <f>VLOOKUP($B18,ShipSpeeds!$A$7:$I$894,4,FALSE)</f>
        <v>3.7107999999999999</v>
      </c>
      <c r="G18" s="8">
        <f>VLOOKUP($B18,ShipSpeeds!$A$7:$I$894,5,FALSE)</f>
        <v>3.5708000000000002</v>
      </c>
      <c r="H18" s="8">
        <f>VLOOKUP($B18,ShipSpeeds!$A$7:$I$894,6,FALSE)</f>
        <v>3.6551000000000005</v>
      </c>
      <c r="I18" s="8">
        <f>VLOOKUP($B18,ShipSpeeds!$A$7:$I$894,7,FALSE)</f>
        <v>3.6673000000000004</v>
      </c>
      <c r="J18" s="8">
        <f>VLOOKUP($B18,ShipSpeeds!$A$7:$I$894,8,FALSE)</f>
        <v>3.5131000000000006</v>
      </c>
      <c r="K18" s="8">
        <f>VLOOKUP($B18,ShipSpeeds!$A$7:$I$894,9,FALSE)</f>
        <v>3.6052000000000008</v>
      </c>
      <c r="L18" s="47">
        <f>VLOOKUP($B18,ShipSpeeds!$A$7:$I$894,2,FALSE)</f>
        <v>3.8963000000000001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41135</v>
      </c>
      <c r="C19" s="29">
        <f t="shared" si="1"/>
        <v>0</v>
      </c>
      <c r="D19" s="8">
        <f>VLOOKUP($B19,ShipSpeeds!$A$7:$I$894,2,FALSE)</f>
        <v>3.8963000000000001</v>
      </c>
      <c r="E19" s="8">
        <f>VLOOKUP($B19,ShipSpeeds!$A$7:$I$894,3,FALSE)</f>
        <v>3.9268000000000001</v>
      </c>
      <c r="F19" s="8">
        <f>VLOOKUP($B19,ShipSpeeds!$A$7:$I$894,4,FALSE)</f>
        <v>3.7107999999999999</v>
      </c>
      <c r="G19" s="8">
        <f>VLOOKUP($B19,ShipSpeeds!$A$7:$I$894,5,FALSE)</f>
        <v>3.5708000000000002</v>
      </c>
      <c r="H19" s="8">
        <f>VLOOKUP($B19,ShipSpeeds!$A$7:$I$894,6,FALSE)</f>
        <v>3.6551000000000005</v>
      </c>
      <c r="I19" s="8">
        <f>VLOOKUP($B19,ShipSpeeds!$A$7:$I$894,7,FALSE)</f>
        <v>3.6673000000000004</v>
      </c>
      <c r="J19" s="8">
        <f>VLOOKUP($B19,ShipSpeeds!$A$7:$I$894,8,FALSE)</f>
        <v>3.5131000000000006</v>
      </c>
      <c r="K19" s="8">
        <f>VLOOKUP($B19,ShipSpeeds!$A$7:$I$894,9,FALSE)</f>
        <v>3.6052000000000008</v>
      </c>
      <c r="L19" s="47">
        <f>VLOOKUP($B19,ShipSpeeds!$A$7:$I$894,2,FALSE)</f>
        <v>3.8963000000000001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41135</v>
      </c>
      <c r="C20" s="29">
        <f t="shared" si="1"/>
        <v>0</v>
      </c>
      <c r="D20" s="8">
        <f>VLOOKUP($B20,ShipSpeeds!$A$7:$I$894,2,FALSE)</f>
        <v>3.8963000000000001</v>
      </c>
      <c r="E20" s="8">
        <f>VLOOKUP($B20,ShipSpeeds!$A$7:$I$894,3,FALSE)</f>
        <v>3.9268000000000001</v>
      </c>
      <c r="F20" s="8">
        <f>VLOOKUP($B20,ShipSpeeds!$A$7:$I$894,4,FALSE)</f>
        <v>3.7107999999999999</v>
      </c>
      <c r="G20" s="8">
        <f>VLOOKUP($B20,ShipSpeeds!$A$7:$I$894,5,FALSE)</f>
        <v>3.5708000000000002</v>
      </c>
      <c r="H20" s="8">
        <f>VLOOKUP($B20,ShipSpeeds!$A$7:$I$894,6,FALSE)</f>
        <v>3.6551000000000005</v>
      </c>
      <c r="I20" s="8">
        <f>VLOOKUP($B20,ShipSpeeds!$A$7:$I$894,7,FALSE)</f>
        <v>3.6673000000000004</v>
      </c>
      <c r="J20" s="8">
        <f>VLOOKUP($B20,ShipSpeeds!$A$7:$I$894,8,FALSE)</f>
        <v>3.5131000000000006</v>
      </c>
      <c r="K20" s="8">
        <f>VLOOKUP($B20,ShipSpeeds!$A$7:$I$894,9,FALSE)</f>
        <v>3.6052000000000008</v>
      </c>
      <c r="L20" s="47">
        <f>VLOOKUP($B20,ShipSpeeds!$A$7:$I$894,2,FALSE)</f>
        <v>3.8963000000000001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41135</v>
      </c>
      <c r="C21" s="29">
        <f t="shared" si="1"/>
        <v>0</v>
      </c>
      <c r="D21" s="8">
        <f>VLOOKUP($B21,ShipSpeeds!$A$7:$I$894,2,FALSE)</f>
        <v>3.8963000000000001</v>
      </c>
      <c r="E21" s="8">
        <f>VLOOKUP($B21,ShipSpeeds!$A$7:$I$894,3,FALSE)</f>
        <v>3.9268000000000001</v>
      </c>
      <c r="F21" s="8">
        <f>VLOOKUP($B21,ShipSpeeds!$A$7:$I$894,4,FALSE)</f>
        <v>3.7107999999999999</v>
      </c>
      <c r="G21" s="8">
        <f>VLOOKUP($B21,ShipSpeeds!$A$7:$I$894,5,FALSE)</f>
        <v>3.5708000000000002</v>
      </c>
      <c r="H21" s="8">
        <f>VLOOKUP($B21,ShipSpeeds!$A$7:$I$894,6,FALSE)</f>
        <v>3.6551000000000005</v>
      </c>
      <c r="I21" s="8">
        <f>VLOOKUP($B21,ShipSpeeds!$A$7:$I$894,7,FALSE)</f>
        <v>3.6673000000000004</v>
      </c>
      <c r="J21" s="8">
        <f>VLOOKUP($B21,ShipSpeeds!$A$7:$I$894,8,FALSE)</f>
        <v>3.5131000000000006</v>
      </c>
      <c r="K21" s="8">
        <f>VLOOKUP($B21,ShipSpeeds!$A$7:$I$894,9,FALSE)</f>
        <v>3.6052000000000008</v>
      </c>
      <c r="L21" s="47">
        <f>VLOOKUP($B21,ShipSpeeds!$A$7:$I$894,2,FALSE)</f>
        <v>3.8963000000000001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41135</v>
      </c>
      <c r="C22" s="29">
        <f t="shared" si="1"/>
        <v>0</v>
      </c>
      <c r="D22" s="8">
        <f>VLOOKUP($B22,ShipSpeeds!$A$7:$I$894,2,FALSE)</f>
        <v>3.8963000000000001</v>
      </c>
      <c r="E22" s="8">
        <f>VLOOKUP($B22,ShipSpeeds!$A$7:$I$894,3,FALSE)</f>
        <v>3.9268000000000001</v>
      </c>
      <c r="F22" s="8">
        <f>VLOOKUP($B22,ShipSpeeds!$A$7:$I$894,4,FALSE)</f>
        <v>3.7107999999999999</v>
      </c>
      <c r="G22" s="8">
        <f>VLOOKUP($B22,ShipSpeeds!$A$7:$I$894,5,FALSE)</f>
        <v>3.5708000000000002</v>
      </c>
      <c r="H22" s="8">
        <f>VLOOKUP($B22,ShipSpeeds!$A$7:$I$894,6,FALSE)</f>
        <v>3.6551000000000005</v>
      </c>
      <c r="I22" s="8">
        <f>VLOOKUP($B22,ShipSpeeds!$A$7:$I$894,7,FALSE)</f>
        <v>3.6673000000000004</v>
      </c>
      <c r="J22" s="8">
        <f>VLOOKUP($B22,ShipSpeeds!$A$7:$I$894,8,FALSE)</f>
        <v>3.5131000000000006</v>
      </c>
      <c r="K22" s="8">
        <f>VLOOKUP($B22,ShipSpeeds!$A$7:$I$894,9,FALSE)</f>
        <v>3.6052000000000008</v>
      </c>
      <c r="L22" s="47">
        <f>VLOOKUP($B22,ShipSpeeds!$A$7:$I$894,2,FALSE)</f>
        <v>3.8963000000000001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41135</v>
      </c>
      <c r="C23" s="29">
        <f t="shared" si="1"/>
        <v>0</v>
      </c>
      <c r="D23" s="8">
        <f>VLOOKUP($B23,ShipSpeeds!$A$7:$I$894,2,FALSE)</f>
        <v>3.8963000000000001</v>
      </c>
      <c r="E23" s="8">
        <f>VLOOKUP($B23,ShipSpeeds!$A$7:$I$894,3,FALSE)</f>
        <v>3.9268000000000001</v>
      </c>
      <c r="F23" s="8">
        <f>VLOOKUP($B23,ShipSpeeds!$A$7:$I$894,4,FALSE)</f>
        <v>3.7107999999999999</v>
      </c>
      <c r="G23" s="8">
        <f>VLOOKUP($B23,ShipSpeeds!$A$7:$I$894,5,FALSE)</f>
        <v>3.5708000000000002</v>
      </c>
      <c r="H23" s="8">
        <f>VLOOKUP($B23,ShipSpeeds!$A$7:$I$894,6,FALSE)</f>
        <v>3.6551000000000005</v>
      </c>
      <c r="I23" s="8">
        <f>VLOOKUP($B23,ShipSpeeds!$A$7:$I$894,7,FALSE)</f>
        <v>3.6673000000000004</v>
      </c>
      <c r="J23" s="8">
        <f>VLOOKUP($B23,ShipSpeeds!$A$7:$I$894,8,FALSE)</f>
        <v>3.5131000000000006</v>
      </c>
      <c r="K23" s="8">
        <f>VLOOKUP($B23,ShipSpeeds!$A$7:$I$894,9,FALSE)</f>
        <v>3.6052000000000008</v>
      </c>
      <c r="L23" s="47">
        <f>VLOOKUP($B23,ShipSpeeds!$A$7:$I$894,2,FALSE)</f>
        <v>3.8963000000000001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41135</v>
      </c>
      <c r="C24" s="29">
        <f t="shared" si="1"/>
        <v>0</v>
      </c>
      <c r="D24" s="8">
        <f>VLOOKUP($B24,ShipSpeeds!$A$7:$I$894,2,FALSE)</f>
        <v>3.8963000000000001</v>
      </c>
      <c r="E24" s="8">
        <f>VLOOKUP($B24,ShipSpeeds!$A$7:$I$894,3,FALSE)</f>
        <v>3.9268000000000001</v>
      </c>
      <c r="F24" s="8">
        <f>VLOOKUP($B24,ShipSpeeds!$A$7:$I$894,4,FALSE)</f>
        <v>3.7107999999999999</v>
      </c>
      <c r="G24" s="8">
        <f>VLOOKUP($B24,ShipSpeeds!$A$7:$I$894,5,FALSE)</f>
        <v>3.5708000000000002</v>
      </c>
      <c r="H24" s="8">
        <f>VLOOKUP($B24,ShipSpeeds!$A$7:$I$894,6,FALSE)</f>
        <v>3.6551000000000005</v>
      </c>
      <c r="I24" s="8">
        <f>VLOOKUP($B24,ShipSpeeds!$A$7:$I$894,7,FALSE)</f>
        <v>3.6673000000000004</v>
      </c>
      <c r="J24" s="8">
        <f>VLOOKUP($B24,ShipSpeeds!$A$7:$I$894,8,FALSE)</f>
        <v>3.5131000000000006</v>
      </c>
      <c r="K24" s="8">
        <f>VLOOKUP($B24,ShipSpeeds!$A$7:$I$894,9,FALSE)</f>
        <v>3.6052000000000008</v>
      </c>
      <c r="L24" s="47">
        <f>VLOOKUP($B24,ShipSpeeds!$A$7:$I$894,2,FALSE)</f>
        <v>3.8963000000000001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41135</v>
      </c>
      <c r="C25" s="29">
        <f t="shared" si="1"/>
        <v>0</v>
      </c>
      <c r="D25" s="8">
        <f>VLOOKUP($B25,ShipSpeeds!$A$7:$I$894,2,FALSE)</f>
        <v>3.8963000000000001</v>
      </c>
      <c r="E25" s="8">
        <f>VLOOKUP($B25,ShipSpeeds!$A$7:$I$894,3,FALSE)</f>
        <v>3.9268000000000001</v>
      </c>
      <c r="F25" s="8">
        <f>VLOOKUP($B25,ShipSpeeds!$A$7:$I$894,4,FALSE)</f>
        <v>3.7107999999999999</v>
      </c>
      <c r="G25" s="8">
        <f>VLOOKUP($B25,ShipSpeeds!$A$7:$I$894,5,FALSE)</f>
        <v>3.5708000000000002</v>
      </c>
      <c r="H25" s="8">
        <f>VLOOKUP($B25,ShipSpeeds!$A$7:$I$894,6,FALSE)</f>
        <v>3.6551000000000005</v>
      </c>
      <c r="I25" s="8">
        <f>VLOOKUP($B25,ShipSpeeds!$A$7:$I$894,7,FALSE)</f>
        <v>3.6673000000000004</v>
      </c>
      <c r="J25" s="8">
        <f>VLOOKUP($B25,ShipSpeeds!$A$7:$I$894,8,FALSE)</f>
        <v>3.5131000000000006</v>
      </c>
      <c r="K25" s="8">
        <f>VLOOKUP($B25,ShipSpeeds!$A$7:$I$894,9,FALSE)</f>
        <v>3.6052000000000008</v>
      </c>
      <c r="L25" s="47">
        <f>VLOOKUP($B25,ShipSpeeds!$A$7:$I$894,2,FALSE)</f>
        <v>3.8963000000000001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41135</v>
      </c>
      <c r="C26" s="29">
        <f t="shared" si="1"/>
        <v>0</v>
      </c>
      <c r="D26" s="8">
        <f>VLOOKUP($B26,ShipSpeeds!$A$7:$I$894,2,FALSE)</f>
        <v>3.8963000000000001</v>
      </c>
      <c r="E26" s="8">
        <f>VLOOKUP($B26,ShipSpeeds!$A$7:$I$894,3,FALSE)</f>
        <v>3.9268000000000001</v>
      </c>
      <c r="F26" s="8">
        <f>VLOOKUP($B26,ShipSpeeds!$A$7:$I$894,4,FALSE)</f>
        <v>3.7107999999999999</v>
      </c>
      <c r="G26" s="8">
        <f>VLOOKUP($B26,ShipSpeeds!$A$7:$I$894,5,FALSE)</f>
        <v>3.5708000000000002</v>
      </c>
      <c r="H26" s="8">
        <f>VLOOKUP($B26,ShipSpeeds!$A$7:$I$894,6,FALSE)</f>
        <v>3.6551000000000005</v>
      </c>
      <c r="I26" s="8">
        <f>VLOOKUP($B26,ShipSpeeds!$A$7:$I$894,7,FALSE)</f>
        <v>3.6673000000000004</v>
      </c>
      <c r="J26" s="8">
        <f>VLOOKUP($B26,ShipSpeeds!$A$7:$I$894,8,FALSE)</f>
        <v>3.5131000000000006</v>
      </c>
      <c r="K26" s="8">
        <f>VLOOKUP($B26,ShipSpeeds!$A$7:$I$894,9,FALSE)</f>
        <v>3.6052000000000008</v>
      </c>
      <c r="L26" s="47">
        <f>VLOOKUP($B26,ShipSpeeds!$A$7:$I$894,2,FALSE)</f>
        <v>3.8963000000000001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41135</v>
      </c>
      <c r="C27" s="29">
        <f t="shared" si="1"/>
        <v>0</v>
      </c>
      <c r="D27" s="8">
        <f>VLOOKUP($B27,ShipSpeeds!$A$7:$I$894,2,FALSE)</f>
        <v>3.8963000000000001</v>
      </c>
      <c r="E27" s="8">
        <f>VLOOKUP($B27,ShipSpeeds!$A$7:$I$894,3,FALSE)</f>
        <v>3.9268000000000001</v>
      </c>
      <c r="F27" s="8">
        <f>VLOOKUP($B27,ShipSpeeds!$A$7:$I$894,4,FALSE)</f>
        <v>3.7107999999999999</v>
      </c>
      <c r="G27" s="8">
        <f>VLOOKUP($B27,ShipSpeeds!$A$7:$I$894,5,FALSE)</f>
        <v>3.5708000000000002</v>
      </c>
      <c r="H27" s="8">
        <f>VLOOKUP($B27,ShipSpeeds!$A$7:$I$894,6,FALSE)</f>
        <v>3.6551000000000005</v>
      </c>
      <c r="I27" s="8">
        <f>VLOOKUP($B27,ShipSpeeds!$A$7:$I$894,7,FALSE)</f>
        <v>3.6673000000000004</v>
      </c>
      <c r="J27" s="8">
        <f>VLOOKUP($B27,ShipSpeeds!$A$7:$I$894,8,FALSE)</f>
        <v>3.5131000000000006</v>
      </c>
      <c r="K27" s="8">
        <f>VLOOKUP($B27,ShipSpeeds!$A$7:$I$894,9,FALSE)</f>
        <v>3.6052000000000008</v>
      </c>
      <c r="L27" s="47">
        <f>VLOOKUP($B27,ShipSpeeds!$A$7:$I$894,2,FALSE)</f>
        <v>3.8963000000000001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41135</v>
      </c>
      <c r="C28" s="29">
        <f t="shared" si="1"/>
        <v>0</v>
      </c>
      <c r="D28" s="8">
        <f>VLOOKUP($B28,ShipSpeeds!$A$7:$I$894,2,FALSE)</f>
        <v>3.8963000000000001</v>
      </c>
      <c r="E28" s="8">
        <f>VLOOKUP($B28,ShipSpeeds!$A$7:$I$894,3,FALSE)</f>
        <v>3.9268000000000001</v>
      </c>
      <c r="F28" s="8">
        <f>VLOOKUP($B28,ShipSpeeds!$A$7:$I$894,4,FALSE)</f>
        <v>3.7107999999999999</v>
      </c>
      <c r="G28" s="8">
        <f>VLOOKUP($B28,ShipSpeeds!$A$7:$I$894,5,FALSE)</f>
        <v>3.5708000000000002</v>
      </c>
      <c r="H28" s="8">
        <f>VLOOKUP($B28,ShipSpeeds!$A$7:$I$894,6,FALSE)</f>
        <v>3.6551000000000005</v>
      </c>
      <c r="I28" s="8">
        <f>VLOOKUP($B28,ShipSpeeds!$A$7:$I$894,7,FALSE)</f>
        <v>3.6673000000000004</v>
      </c>
      <c r="J28" s="8">
        <f>VLOOKUP($B28,ShipSpeeds!$A$7:$I$894,8,FALSE)</f>
        <v>3.5131000000000006</v>
      </c>
      <c r="K28" s="8">
        <f>VLOOKUP($B28,ShipSpeeds!$A$7:$I$894,9,FALSE)</f>
        <v>3.6052000000000008</v>
      </c>
      <c r="L28" s="47">
        <f>VLOOKUP($B28,ShipSpeeds!$A$7:$I$894,2,FALSE)</f>
        <v>3.8963000000000001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41135</v>
      </c>
      <c r="C29" s="29">
        <f t="shared" si="1"/>
        <v>0</v>
      </c>
      <c r="D29" s="8">
        <f>VLOOKUP($B29,ShipSpeeds!$A$7:$I$894,2,FALSE)</f>
        <v>3.8963000000000001</v>
      </c>
      <c r="E29" s="8">
        <f>VLOOKUP($B29,ShipSpeeds!$A$7:$I$894,3,FALSE)</f>
        <v>3.9268000000000001</v>
      </c>
      <c r="F29" s="8">
        <f>VLOOKUP($B29,ShipSpeeds!$A$7:$I$894,4,FALSE)</f>
        <v>3.7107999999999999</v>
      </c>
      <c r="G29" s="8">
        <f>VLOOKUP($B29,ShipSpeeds!$A$7:$I$894,5,FALSE)</f>
        <v>3.5708000000000002</v>
      </c>
      <c r="H29" s="8">
        <f>VLOOKUP($B29,ShipSpeeds!$A$7:$I$894,6,FALSE)</f>
        <v>3.6551000000000005</v>
      </c>
      <c r="I29" s="8">
        <f>VLOOKUP($B29,ShipSpeeds!$A$7:$I$894,7,FALSE)</f>
        <v>3.6673000000000004</v>
      </c>
      <c r="J29" s="8">
        <f>VLOOKUP($B29,ShipSpeeds!$A$7:$I$894,8,FALSE)</f>
        <v>3.5131000000000006</v>
      </c>
      <c r="K29" s="8">
        <f>VLOOKUP($B29,ShipSpeeds!$A$7:$I$894,9,FALSE)</f>
        <v>3.6052000000000008</v>
      </c>
      <c r="L29" s="47">
        <f>VLOOKUP($B29,ShipSpeeds!$A$7:$I$894,2,FALSE)</f>
        <v>3.8963000000000001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41135</v>
      </c>
      <c r="C30" s="29">
        <f t="shared" si="1"/>
        <v>0</v>
      </c>
      <c r="D30" s="8">
        <f>VLOOKUP($B30,ShipSpeeds!$A$7:$I$894,2,FALSE)</f>
        <v>3.8963000000000001</v>
      </c>
      <c r="E30" s="8">
        <f>VLOOKUP($B30,ShipSpeeds!$A$7:$I$894,3,FALSE)</f>
        <v>3.9268000000000001</v>
      </c>
      <c r="F30" s="8">
        <f>VLOOKUP($B30,ShipSpeeds!$A$7:$I$894,4,FALSE)</f>
        <v>3.7107999999999999</v>
      </c>
      <c r="G30" s="8">
        <f>VLOOKUP($B30,ShipSpeeds!$A$7:$I$894,5,FALSE)</f>
        <v>3.5708000000000002</v>
      </c>
      <c r="H30" s="8">
        <f>VLOOKUP($B30,ShipSpeeds!$A$7:$I$894,6,FALSE)</f>
        <v>3.6551000000000005</v>
      </c>
      <c r="I30" s="8">
        <f>VLOOKUP($B30,ShipSpeeds!$A$7:$I$894,7,FALSE)</f>
        <v>3.6673000000000004</v>
      </c>
      <c r="J30" s="8">
        <f>VLOOKUP($B30,ShipSpeeds!$A$7:$I$894,8,FALSE)</f>
        <v>3.5131000000000006</v>
      </c>
      <c r="K30" s="8">
        <f>VLOOKUP($B30,ShipSpeeds!$A$7:$I$894,9,FALSE)</f>
        <v>3.6052000000000008</v>
      </c>
      <c r="L30" s="47">
        <f>VLOOKUP($B30,ShipSpeeds!$A$7:$I$894,2,FALSE)</f>
        <v>3.8963000000000001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41135</v>
      </c>
      <c r="C31" s="29">
        <f t="shared" si="1"/>
        <v>0</v>
      </c>
      <c r="D31" s="8">
        <f>VLOOKUP($B31,ShipSpeeds!$A$7:$I$894,2,FALSE)</f>
        <v>3.8963000000000001</v>
      </c>
      <c r="E31" s="8">
        <f>VLOOKUP($B31,ShipSpeeds!$A$7:$I$894,3,FALSE)</f>
        <v>3.9268000000000001</v>
      </c>
      <c r="F31" s="8">
        <f>VLOOKUP($B31,ShipSpeeds!$A$7:$I$894,4,FALSE)</f>
        <v>3.7107999999999999</v>
      </c>
      <c r="G31" s="8">
        <f>VLOOKUP($B31,ShipSpeeds!$A$7:$I$894,5,FALSE)</f>
        <v>3.5708000000000002</v>
      </c>
      <c r="H31" s="8">
        <f>VLOOKUP($B31,ShipSpeeds!$A$7:$I$894,6,FALSE)</f>
        <v>3.6551000000000005</v>
      </c>
      <c r="I31" s="8">
        <f>VLOOKUP($B31,ShipSpeeds!$A$7:$I$894,7,FALSE)</f>
        <v>3.6673000000000004</v>
      </c>
      <c r="J31" s="8">
        <f>VLOOKUP($B31,ShipSpeeds!$A$7:$I$894,8,FALSE)</f>
        <v>3.5131000000000006</v>
      </c>
      <c r="K31" s="8">
        <f>VLOOKUP($B31,ShipSpeeds!$A$7:$I$894,9,FALSE)</f>
        <v>3.6052000000000008</v>
      </c>
      <c r="L31" s="47">
        <f>VLOOKUP($B31,ShipSpeeds!$A$7:$I$894,2,FALSE)</f>
        <v>3.8963000000000001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41135</v>
      </c>
      <c r="C32" s="29">
        <f t="shared" si="1"/>
        <v>0</v>
      </c>
      <c r="D32" s="8">
        <f>VLOOKUP($B32,ShipSpeeds!$A$7:$I$894,2,FALSE)</f>
        <v>3.8963000000000001</v>
      </c>
      <c r="E32" s="8">
        <f>VLOOKUP($B32,ShipSpeeds!$A$7:$I$894,3,FALSE)</f>
        <v>3.9268000000000001</v>
      </c>
      <c r="F32" s="8">
        <f>VLOOKUP($B32,ShipSpeeds!$A$7:$I$894,4,FALSE)</f>
        <v>3.7107999999999999</v>
      </c>
      <c r="G32" s="8">
        <f>VLOOKUP($B32,ShipSpeeds!$A$7:$I$894,5,FALSE)</f>
        <v>3.5708000000000002</v>
      </c>
      <c r="H32" s="8">
        <f>VLOOKUP($B32,ShipSpeeds!$A$7:$I$894,6,FALSE)</f>
        <v>3.6551000000000005</v>
      </c>
      <c r="I32" s="8">
        <f>VLOOKUP($B32,ShipSpeeds!$A$7:$I$894,7,FALSE)</f>
        <v>3.6673000000000004</v>
      </c>
      <c r="J32" s="8">
        <f>VLOOKUP($B32,ShipSpeeds!$A$7:$I$894,8,FALSE)</f>
        <v>3.5131000000000006</v>
      </c>
      <c r="K32" s="8">
        <f>VLOOKUP($B32,ShipSpeeds!$A$7:$I$894,9,FALSE)</f>
        <v>3.6052000000000008</v>
      </c>
      <c r="L32" s="47">
        <f>VLOOKUP($B32,ShipSpeeds!$A$7:$I$894,2,FALSE)</f>
        <v>3.8963000000000001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41135</v>
      </c>
      <c r="C33" s="29">
        <f t="shared" si="1"/>
        <v>0</v>
      </c>
      <c r="D33" s="8">
        <f>VLOOKUP($B33,ShipSpeeds!$A$7:$I$894,2,FALSE)</f>
        <v>3.8963000000000001</v>
      </c>
      <c r="E33" s="8">
        <f>VLOOKUP($B33,ShipSpeeds!$A$7:$I$894,3,FALSE)</f>
        <v>3.9268000000000001</v>
      </c>
      <c r="F33" s="8">
        <f>VLOOKUP($B33,ShipSpeeds!$A$7:$I$894,4,FALSE)</f>
        <v>3.7107999999999999</v>
      </c>
      <c r="G33" s="8">
        <f>VLOOKUP($B33,ShipSpeeds!$A$7:$I$894,5,FALSE)</f>
        <v>3.5708000000000002</v>
      </c>
      <c r="H33" s="8">
        <f>VLOOKUP($B33,ShipSpeeds!$A$7:$I$894,6,FALSE)</f>
        <v>3.6551000000000005</v>
      </c>
      <c r="I33" s="8">
        <f>VLOOKUP($B33,ShipSpeeds!$A$7:$I$894,7,FALSE)</f>
        <v>3.6673000000000004</v>
      </c>
      <c r="J33" s="8">
        <f>VLOOKUP($B33,ShipSpeeds!$A$7:$I$894,8,FALSE)</f>
        <v>3.5131000000000006</v>
      </c>
      <c r="K33" s="8">
        <f>VLOOKUP($B33,ShipSpeeds!$A$7:$I$894,9,FALSE)</f>
        <v>3.6052000000000008</v>
      </c>
      <c r="L33" s="47">
        <f>VLOOKUP($B33,ShipSpeeds!$A$7:$I$894,2,FALSE)</f>
        <v>3.8963000000000001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41135</v>
      </c>
      <c r="C34" s="29">
        <f t="shared" si="1"/>
        <v>0</v>
      </c>
      <c r="D34" s="8">
        <f>VLOOKUP($B34,ShipSpeeds!$A$7:$I$894,2,FALSE)</f>
        <v>3.8963000000000001</v>
      </c>
      <c r="E34" s="8">
        <f>VLOOKUP($B34,ShipSpeeds!$A$7:$I$894,3,FALSE)</f>
        <v>3.9268000000000001</v>
      </c>
      <c r="F34" s="8">
        <f>VLOOKUP($B34,ShipSpeeds!$A$7:$I$894,4,FALSE)</f>
        <v>3.7107999999999999</v>
      </c>
      <c r="G34" s="8">
        <f>VLOOKUP($B34,ShipSpeeds!$A$7:$I$894,5,FALSE)</f>
        <v>3.5708000000000002</v>
      </c>
      <c r="H34" s="8">
        <f>VLOOKUP($B34,ShipSpeeds!$A$7:$I$894,6,FALSE)</f>
        <v>3.6551000000000005</v>
      </c>
      <c r="I34" s="8">
        <f>VLOOKUP($B34,ShipSpeeds!$A$7:$I$894,7,FALSE)</f>
        <v>3.6673000000000004</v>
      </c>
      <c r="J34" s="8">
        <f>VLOOKUP($B34,ShipSpeeds!$A$7:$I$894,8,FALSE)</f>
        <v>3.5131000000000006</v>
      </c>
      <c r="K34" s="8">
        <f>VLOOKUP($B34,ShipSpeeds!$A$7:$I$894,9,FALSE)</f>
        <v>3.6052000000000008</v>
      </c>
      <c r="L34" s="47">
        <f>VLOOKUP($B34,ShipSpeeds!$A$7:$I$894,2,FALSE)</f>
        <v>3.8963000000000001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41135</v>
      </c>
      <c r="C35" s="29">
        <f t="shared" si="1"/>
        <v>0</v>
      </c>
      <c r="D35" s="8">
        <f>VLOOKUP($B35,ShipSpeeds!$A$7:$I$894,2,FALSE)</f>
        <v>3.8963000000000001</v>
      </c>
      <c r="E35" s="8">
        <f>VLOOKUP($B35,ShipSpeeds!$A$7:$I$894,3,FALSE)</f>
        <v>3.9268000000000001</v>
      </c>
      <c r="F35" s="8">
        <f>VLOOKUP($B35,ShipSpeeds!$A$7:$I$894,4,FALSE)</f>
        <v>3.7107999999999999</v>
      </c>
      <c r="G35" s="8">
        <f>VLOOKUP($B35,ShipSpeeds!$A$7:$I$894,5,FALSE)</f>
        <v>3.5708000000000002</v>
      </c>
      <c r="H35" s="8">
        <f>VLOOKUP($B35,ShipSpeeds!$A$7:$I$894,6,FALSE)</f>
        <v>3.6551000000000005</v>
      </c>
      <c r="I35" s="8">
        <f>VLOOKUP($B35,ShipSpeeds!$A$7:$I$894,7,FALSE)</f>
        <v>3.6673000000000004</v>
      </c>
      <c r="J35" s="8">
        <f>VLOOKUP($B35,ShipSpeeds!$A$7:$I$894,8,FALSE)</f>
        <v>3.5131000000000006</v>
      </c>
      <c r="K35" s="8">
        <f>VLOOKUP($B35,ShipSpeeds!$A$7:$I$894,9,FALSE)</f>
        <v>3.6052000000000008</v>
      </c>
      <c r="L35" s="47">
        <f>VLOOKUP($B35,ShipSpeeds!$A$7:$I$894,2,FALSE)</f>
        <v>3.8963000000000001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41135</v>
      </c>
      <c r="C36" s="29">
        <f t="shared" si="1"/>
        <v>0</v>
      </c>
      <c r="D36" s="8">
        <f>VLOOKUP($B36,ShipSpeeds!$A$7:$I$894,2,FALSE)</f>
        <v>3.8963000000000001</v>
      </c>
      <c r="E36" s="8">
        <f>VLOOKUP($B36,ShipSpeeds!$A$7:$I$894,3,FALSE)</f>
        <v>3.9268000000000001</v>
      </c>
      <c r="F36" s="8">
        <f>VLOOKUP($B36,ShipSpeeds!$A$7:$I$894,4,FALSE)</f>
        <v>3.7107999999999999</v>
      </c>
      <c r="G36" s="8">
        <f>VLOOKUP($B36,ShipSpeeds!$A$7:$I$894,5,FALSE)</f>
        <v>3.5708000000000002</v>
      </c>
      <c r="H36" s="8">
        <f>VLOOKUP($B36,ShipSpeeds!$A$7:$I$894,6,FALSE)</f>
        <v>3.6551000000000005</v>
      </c>
      <c r="I36" s="8">
        <f>VLOOKUP($B36,ShipSpeeds!$A$7:$I$894,7,FALSE)</f>
        <v>3.6673000000000004</v>
      </c>
      <c r="J36" s="8">
        <f>VLOOKUP($B36,ShipSpeeds!$A$7:$I$894,8,FALSE)</f>
        <v>3.5131000000000006</v>
      </c>
      <c r="K36" s="8">
        <f>VLOOKUP($B36,ShipSpeeds!$A$7:$I$894,9,FALSE)</f>
        <v>3.6052000000000008</v>
      </c>
      <c r="L36" s="47">
        <f>VLOOKUP($B36,ShipSpeeds!$A$7:$I$894,2,FALSE)</f>
        <v>3.8963000000000001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41135</v>
      </c>
      <c r="C37" s="29">
        <f t="shared" si="1"/>
        <v>0</v>
      </c>
      <c r="D37" s="8">
        <f>VLOOKUP($B37,ShipSpeeds!$A$7:$I$894,2,FALSE)</f>
        <v>3.8963000000000001</v>
      </c>
      <c r="E37" s="8">
        <f>VLOOKUP($B37,ShipSpeeds!$A$7:$I$894,3,FALSE)</f>
        <v>3.9268000000000001</v>
      </c>
      <c r="F37" s="8">
        <f>VLOOKUP($B37,ShipSpeeds!$A$7:$I$894,4,FALSE)</f>
        <v>3.7107999999999999</v>
      </c>
      <c r="G37" s="8">
        <f>VLOOKUP($B37,ShipSpeeds!$A$7:$I$894,5,FALSE)</f>
        <v>3.5708000000000002</v>
      </c>
      <c r="H37" s="8">
        <f>VLOOKUP($B37,ShipSpeeds!$A$7:$I$894,6,FALSE)</f>
        <v>3.6551000000000005</v>
      </c>
      <c r="I37" s="8">
        <f>VLOOKUP($B37,ShipSpeeds!$A$7:$I$894,7,FALSE)</f>
        <v>3.6673000000000004</v>
      </c>
      <c r="J37" s="8">
        <f>VLOOKUP($B37,ShipSpeeds!$A$7:$I$894,8,FALSE)</f>
        <v>3.5131000000000006</v>
      </c>
      <c r="K37" s="8">
        <f>VLOOKUP($B37,ShipSpeeds!$A$7:$I$894,9,FALSE)</f>
        <v>3.6052000000000008</v>
      </c>
      <c r="L37" s="47">
        <f>VLOOKUP($B37,ShipSpeeds!$A$7:$I$894,2,FALSE)</f>
        <v>3.8963000000000001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41135</v>
      </c>
      <c r="C38" s="29">
        <f t="shared" si="1"/>
        <v>0</v>
      </c>
      <c r="D38" s="8">
        <f>VLOOKUP($B38,ShipSpeeds!$A$7:$I$894,2,FALSE)</f>
        <v>3.8963000000000001</v>
      </c>
      <c r="E38" s="8">
        <f>VLOOKUP($B38,ShipSpeeds!$A$7:$I$894,3,FALSE)</f>
        <v>3.9268000000000001</v>
      </c>
      <c r="F38" s="8">
        <f>VLOOKUP($B38,ShipSpeeds!$A$7:$I$894,4,FALSE)</f>
        <v>3.7107999999999999</v>
      </c>
      <c r="G38" s="8">
        <f>VLOOKUP($B38,ShipSpeeds!$A$7:$I$894,5,FALSE)</f>
        <v>3.5708000000000002</v>
      </c>
      <c r="H38" s="8">
        <f>VLOOKUP($B38,ShipSpeeds!$A$7:$I$894,6,FALSE)</f>
        <v>3.6551000000000005</v>
      </c>
      <c r="I38" s="8">
        <f>VLOOKUP($B38,ShipSpeeds!$A$7:$I$894,7,FALSE)</f>
        <v>3.6673000000000004</v>
      </c>
      <c r="J38" s="8">
        <f>VLOOKUP($B38,ShipSpeeds!$A$7:$I$894,8,FALSE)</f>
        <v>3.5131000000000006</v>
      </c>
      <c r="K38" s="8">
        <f>VLOOKUP($B38,ShipSpeeds!$A$7:$I$894,9,FALSE)</f>
        <v>3.6052000000000008</v>
      </c>
      <c r="L38" s="47">
        <f>VLOOKUP($B38,ShipSpeeds!$A$7:$I$894,2,FALSE)</f>
        <v>3.8963000000000001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41135</v>
      </c>
      <c r="C39" s="29">
        <f t="shared" si="1"/>
        <v>0</v>
      </c>
      <c r="D39" s="8">
        <f>VLOOKUP($B39,ShipSpeeds!$A$7:$I$894,2,FALSE)</f>
        <v>3.8963000000000001</v>
      </c>
      <c r="E39" s="8">
        <f>VLOOKUP($B39,ShipSpeeds!$A$7:$I$894,3,FALSE)</f>
        <v>3.9268000000000001</v>
      </c>
      <c r="F39" s="8">
        <f>VLOOKUP($B39,ShipSpeeds!$A$7:$I$894,4,FALSE)</f>
        <v>3.7107999999999999</v>
      </c>
      <c r="G39" s="8">
        <f>VLOOKUP($B39,ShipSpeeds!$A$7:$I$894,5,FALSE)</f>
        <v>3.5708000000000002</v>
      </c>
      <c r="H39" s="8">
        <f>VLOOKUP($B39,ShipSpeeds!$A$7:$I$894,6,FALSE)</f>
        <v>3.6551000000000005</v>
      </c>
      <c r="I39" s="8">
        <f>VLOOKUP($B39,ShipSpeeds!$A$7:$I$894,7,FALSE)</f>
        <v>3.6673000000000004</v>
      </c>
      <c r="J39" s="8">
        <f>VLOOKUP($B39,ShipSpeeds!$A$7:$I$894,8,FALSE)</f>
        <v>3.5131000000000006</v>
      </c>
      <c r="K39" s="8">
        <f>VLOOKUP($B39,ShipSpeeds!$A$7:$I$894,9,FALSE)</f>
        <v>3.6052000000000008</v>
      </c>
      <c r="L39" s="47">
        <f>VLOOKUP($B39,ShipSpeeds!$A$7:$I$894,2,FALSE)</f>
        <v>3.8963000000000001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41135</v>
      </c>
      <c r="C40" s="29">
        <f t="shared" si="1"/>
        <v>0</v>
      </c>
      <c r="D40" s="8">
        <f>VLOOKUP($B40,ShipSpeeds!$A$7:$I$894,2,FALSE)</f>
        <v>3.8963000000000001</v>
      </c>
      <c r="E40" s="8">
        <f>VLOOKUP($B40,ShipSpeeds!$A$7:$I$894,3,FALSE)</f>
        <v>3.9268000000000001</v>
      </c>
      <c r="F40" s="8">
        <f>VLOOKUP($B40,ShipSpeeds!$A$7:$I$894,4,FALSE)</f>
        <v>3.7107999999999999</v>
      </c>
      <c r="G40" s="8">
        <f>VLOOKUP($B40,ShipSpeeds!$A$7:$I$894,5,FALSE)</f>
        <v>3.5708000000000002</v>
      </c>
      <c r="H40" s="8">
        <f>VLOOKUP($B40,ShipSpeeds!$A$7:$I$894,6,FALSE)</f>
        <v>3.6551000000000005</v>
      </c>
      <c r="I40" s="8">
        <f>VLOOKUP($B40,ShipSpeeds!$A$7:$I$894,7,FALSE)</f>
        <v>3.6673000000000004</v>
      </c>
      <c r="J40" s="8">
        <f>VLOOKUP($B40,ShipSpeeds!$A$7:$I$894,8,FALSE)</f>
        <v>3.5131000000000006</v>
      </c>
      <c r="K40" s="8">
        <f>VLOOKUP($B40,ShipSpeeds!$A$7:$I$894,9,FALSE)</f>
        <v>3.6052000000000008</v>
      </c>
      <c r="L40" s="47">
        <f>VLOOKUP($B40,ShipSpeeds!$A$7:$I$894,2,FALSE)</f>
        <v>3.8963000000000001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41135</v>
      </c>
      <c r="C41" s="29">
        <f t="shared" si="1"/>
        <v>0</v>
      </c>
      <c r="D41" s="8">
        <f>VLOOKUP($B41,ShipSpeeds!$A$7:$I$894,2,FALSE)</f>
        <v>3.8963000000000001</v>
      </c>
      <c r="E41" s="8">
        <f>VLOOKUP($B41,ShipSpeeds!$A$7:$I$894,3,FALSE)</f>
        <v>3.9268000000000001</v>
      </c>
      <c r="F41" s="8">
        <f>VLOOKUP($B41,ShipSpeeds!$A$7:$I$894,4,FALSE)</f>
        <v>3.7107999999999999</v>
      </c>
      <c r="G41" s="8">
        <f>VLOOKUP($B41,ShipSpeeds!$A$7:$I$894,5,FALSE)</f>
        <v>3.5708000000000002</v>
      </c>
      <c r="H41" s="8">
        <f>VLOOKUP($B41,ShipSpeeds!$A$7:$I$894,6,FALSE)</f>
        <v>3.6551000000000005</v>
      </c>
      <c r="I41" s="8">
        <f>VLOOKUP($B41,ShipSpeeds!$A$7:$I$894,7,FALSE)</f>
        <v>3.6673000000000004</v>
      </c>
      <c r="J41" s="8">
        <f>VLOOKUP($B41,ShipSpeeds!$A$7:$I$894,8,FALSE)</f>
        <v>3.5131000000000006</v>
      </c>
      <c r="K41" s="8">
        <f>VLOOKUP($B41,ShipSpeeds!$A$7:$I$894,9,FALSE)</f>
        <v>3.6052000000000008</v>
      </c>
      <c r="L41" s="47">
        <f>VLOOKUP($B41,ShipSpeeds!$A$7:$I$894,2,FALSE)</f>
        <v>3.8963000000000001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41135</v>
      </c>
      <c r="C42" s="29">
        <f t="shared" si="1"/>
        <v>0</v>
      </c>
      <c r="D42" s="8">
        <f>VLOOKUP($B42,ShipSpeeds!$A$7:$I$894,2,FALSE)</f>
        <v>3.8963000000000001</v>
      </c>
      <c r="E42" s="8">
        <f>VLOOKUP($B42,ShipSpeeds!$A$7:$I$894,3,FALSE)</f>
        <v>3.9268000000000001</v>
      </c>
      <c r="F42" s="8">
        <f>VLOOKUP($B42,ShipSpeeds!$A$7:$I$894,4,FALSE)</f>
        <v>3.7107999999999999</v>
      </c>
      <c r="G42" s="8">
        <f>VLOOKUP($B42,ShipSpeeds!$A$7:$I$894,5,FALSE)</f>
        <v>3.5708000000000002</v>
      </c>
      <c r="H42" s="8">
        <f>VLOOKUP($B42,ShipSpeeds!$A$7:$I$894,6,FALSE)</f>
        <v>3.6551000000000005</v>
      </c>
      <c r="I42" s="8">
        <f>VLOOKUP($B42,ShipSpeeds!$A$7:$I$894,7,FALSE)</f>
        <v>3.6673000000000004</v>
      </c>
      <c r="J42" s="8">
        <f>VLOOKUP($B42,ShipSpeeds!$A$7:$I$894,8,FALSE)</f>
        <v>3.5131000000000006</v>
      </c>
      <c r="K42" s="8">
        <f>VLOOKUP($B42,ShipSpeeds!$A$7:$I$894,9,FALSE)</f>
        <v>3.6052000000000008</v>
      </c>
      <c r="L42" s="47">
        <f>VLOOKUP($B42,ShipSpeeds!$A$7:$I$894,2,FALSE)</f>
        <v>3.8963000000000001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41135</v>
      </c>
      <c r="C43" s="29" t="e">
        <f t="shared" si="1"/>
        <v>#N/A</v>
      </c>
      <c r="D43" s="8">
        <f>VLOOKUP($B43,ShipSpeeds!$A$7:$I$894,2,FALSE)</f>
        <v>3.8963000000000001</v>
      </c>
      <c r="E43" s="8">
        <f>VLOOKUP($B43,ShipSpeeds!$A$7:$I$894,3,FALSE)</f>
        <v>3.9268000000000001</v>
      </c>
      <c r="F43" s="8">
        <f>VLOOKUP($B43,ShipSpeeds!$A$7:$I$894,4,FALSE)</f>
        <v>3.7107999999999999</v>
      </c>
      <c r="G43" s="8">
        <f>VLOOKUP($B43,ShipSpeeds!$A$7:$I$894,5,FALSE)</f>
        <v>3.5708000000000002</v>
      </c>
      <c r="H43" s="8">
        <f>VLOOKUP($B43,ShipSpeeds!$A$7:$I$894,6,FALSE)</f>
        <v>3.6551000000000005</v>
      </c>
      <c r="I43" s="8">
        <f>VLOOKUP($B43,ShipSpeeds!$A$7:$I$894,7,FALSE)</f>
        <v>3.6673000000000004</v>
      </c>
      <c r="J43" s="8">
        <f>VLOOKUP($B43,ShipSpeeds!$A$7:$I$894,8,FALSE)</f>
        <v>3.5131000000000006</v>
      </c>
      <c r="K43" s="8">
        <f>VLOOKUP($B43,ShipSpeeds!$A$7:$I$894,9,FALSE)</f>
        <v>3.6052000000000008</v>
      </c>
      <c r="L43" s="47">
        <f>VLOOKUP($B43,ShipSpeeds!$A$7:$I$894,2,FALSE)</f>
        <v>3.8963000000000001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41135</v>
      </c>
      <c r="C44" s="29" t="e">
        <f t="shared" si="1"/>
        <v>#N/A</v>
      </c>
      <c r="D44" s="8">
        <f>VLOOKUP($B44,ShipSpeeds!$A$7:$I$894,2,FALSE)</f>
        <v>3.8963000000000001</v>
      </c>
      <c r="E44" s="8">
        <f>VLOOKUP($B44,ShipSpeeds!$A$7:$I$894,3,FALSE)</f>
        <v>3.9268000000000001</v>
      </c>
      <c r="F44" s="8">
        <f>VLOOKUP($B44,ShipSpeeds!$A$7:$I$894,4,FALSE)</f>
        <v>3.7107999999999999</v>
      </c>
      <c r="G44" s="8">
        <f>VLOOKUP($B44,ShipSpeeds!$A$7:$I$894,5,FALSE)</f>
        <v>3.5708000000000002</v>
      </c>
      <c r="H44" s="8">
        <f>VLOOKUP($B44,ShipSpeeds!$A$7:$I$894,6,FALSE)</f>
        <v>3.6551000000000005</v>
      </c>
      <c r="I44" s="8">
        <f>VLOOKUP($B44,ShipSpeeds!$A$7:$I$894,7,FALSE)</f>
        <v>3.6673000000000004</v>
      </c>
      <c r="J44" s="8">
        <f>VLOOKUP($B44,ShipSpeeds!$A$7:$I$894,8,FALSE)</f>
        <v>3.5131000000000006</v>
      </c>
      <c r="K44" s="8">
        <f>VLOOKUP($B44,ShipSpeeds!$A$7:$I$894,9,FALSE)</f>
        <v>3.6052000000000008</v>
      </c>
      <c r="L44" s="47">
        <f>VLOOKUP($B44,ShipSpeeds!$A$7:$I$894,2,FALSE)</f>
        <v>3.8963000000000001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94"/>
  <sheetViews>
    <sheetView topLeftCell="A877" workbookViewId="0">
      <selection activeCell="J690" sqref="J690:J696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202</v>
      </c>
      <c r="F2" s="68"/>
      <c r="G2" s="68"/>
      <c r="H2" s="71"/>
      <c r="I2" s="68"/>
      <c r="K2" s="11" t="s">
        <v>197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201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110</v>
      </c>
      <c r="G4" s="68"/>
      <c r="H4" s="71"/>
      <c r="I4" s="68"/>
      <c r="K4" s="11" t="s">
        <v>200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198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160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160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160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160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160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160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160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160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160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160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160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160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160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160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160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160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160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160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160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160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160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160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160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160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160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160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160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160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160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160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160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160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160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160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160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160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160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160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160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160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160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160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160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160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160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160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160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160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160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160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160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160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160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160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160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160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160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160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160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160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160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160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160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160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160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160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160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160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160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160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160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160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160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160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160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160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160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160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160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160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160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160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160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160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160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160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160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160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160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160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160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160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160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160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160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160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160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160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160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160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160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160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160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160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160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160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160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160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160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160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160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160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160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160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160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160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160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160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160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160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160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160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160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160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160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160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160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160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160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160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160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160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160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160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160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160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160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160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160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160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160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160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160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160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160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160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160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160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160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160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160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160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160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160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160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160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160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160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160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160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160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160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160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160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160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160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160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160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160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160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160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160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160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160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160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160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160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160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160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160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160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160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160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160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160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160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160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160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160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160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160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160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160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160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160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160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160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160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160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160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160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160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160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160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160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160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160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160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160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160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160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160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160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160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160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160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160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160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160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160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160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160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160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160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160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160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160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160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160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160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160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160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160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160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160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160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160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160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160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160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160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160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160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160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160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160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160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160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160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160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160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160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160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160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160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160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160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160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160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160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160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160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160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160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160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160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160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160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160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160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160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160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160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160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160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160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160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160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160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160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160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160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160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160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160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160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160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160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160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160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160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160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160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160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160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160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160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160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160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160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160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160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160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160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160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160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160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160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160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160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160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160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160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160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160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160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160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160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160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160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160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160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160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160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160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160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160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160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160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160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160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160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160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160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160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160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160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160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160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160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160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160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160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160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160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160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160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160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160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160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160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160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160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160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160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160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160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160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160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160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160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160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160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160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160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160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160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160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160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160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160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160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160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160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160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160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160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160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160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160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160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160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160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160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160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160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160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160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160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160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160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160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160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160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160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160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160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160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160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160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160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160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160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160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160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160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160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160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160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160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160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160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160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160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160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160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160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160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160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160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160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160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160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160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160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160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160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160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160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160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160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160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160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160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160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160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160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160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160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160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160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160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160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160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160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160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160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160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160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160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160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160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160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160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160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160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160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160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160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160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160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160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160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160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160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160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160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160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160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160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160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160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160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160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160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160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160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160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160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160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160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160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160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160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160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160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160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160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160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160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160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160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160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160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160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160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160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160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160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160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160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160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160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160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160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160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160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160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160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160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160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160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160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160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160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160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160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160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160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160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160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160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160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160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160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160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160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160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160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160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160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160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160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160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160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160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160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160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160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160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160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160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160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160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160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160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160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160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160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160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160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160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160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160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160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160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160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160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160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160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160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160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160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160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160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160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160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160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160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160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160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160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160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160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160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160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160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160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160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160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160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160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160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160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160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160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160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160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160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160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160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160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160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160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160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160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160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160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160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160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160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160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160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160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160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160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160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160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160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160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160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160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160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160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160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160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160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160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160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160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160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160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160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160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160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160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160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160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160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160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160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160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160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160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160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160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160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160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160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160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160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160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160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160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160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160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160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160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160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160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160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160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160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160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160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160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160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160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160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160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160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160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160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160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160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160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160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160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160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160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160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160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160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160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160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160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160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160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160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160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160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160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160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160</v>
      </c>
    </row>
    <row r="691" spans="1:10" ht="15.75" thickBot="1" x14ac:dyDescent="0.3">
      <c r="A691" s="1">
        <v>3725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160</v>
      </c>
    </row>
    <row r="692" spans="1:10" x14ac:dyDescent="0.25">
      <c r="A692" s="4">
        <v>37251</v>
      </c>
      <c r="B692" s="5">
        <v>2.7307000000000006</v>
      </c>
      <c r="C692" s="5">
        <v>3.3224</v>
      </c>
      <c r="D692" s="5">
        <v>4.0653999999999995</v>
      </c>
      <c r="E692" s="5">
        <v>4.4387999999999996</v>
      </c>
      <c r="F692" s="5">
        <v>4.0298000000000007</v>
      </c>
      <c r="G692" s="5">
        <v>3.8653999999999997</v>
      </c>
      <c r="H692" s="5">
        <v>3.7078000000000007</v>
      </c>
      <c r="I692" s="5">
        <v>3.4086999999999996</v>
      </c>
      <c r="J692" s="3" t="s">
        <v>160</v>
      </c>
    </row>
    <row r="693" spans="1:10" x14ac:dyDescent="0.25">
      <c r="A693" s="4">
        <v>37252</v>
      </c>
      <c r="B693" s="5">
        <v>3.1067000000000005</v>
      </c>
      <c r="C693" s="5">
        <v>3.4770000000000003</v>
      </c>
      <c r="D693" s="5">
        <v>4.2720000000000002</v>
      </c>
      <c r="E693" s="5">
        <v>4.5914999999999999</v>
      </c>
      <c r="F693" s="5">
        <v>4.1093999999999999</v>
      </c>
      <c r="G693" s="5">
        <v>3.7587999999999999</v>
      </c>
      <c r="H693" s="5">
        <v>3.8360000000000003</v>
      </c>
      <c r="I693" s="5">
        <v>3.7198000000000007</v>
      </c>
      <c r="J693" s="3" t="s">
        <v>160</v>
      </c>
    </row>
    <row r="694" spans="1:10" x14ac:dyDescent="0.25">
      <c r="A694" s="4">
        <v>37253</v>
      </c>
      <c r="B694" s="5">
        <v>2.8600999999999996</v>
      </c>
      <c r="C694" s="5">
        <v>3.3549000000000002</v>
      </c>
      <c r="D694" s="5">
        <v>4.0021000000000004</v>
      </c>
      <c r="E694" s="5">
        <v>4.3359000000000005</v>
      </c>
      <c r="F694" s="5">
        <v>3.9054000000000002</v>
      </c>
      <c r="G694" s="5">
        <v>3.6380000000000003</v>
      </c>
      <c r="H694" s="5">
        <v>3.5135000000000005</v>
      </c>
      <c r="I694" s="5">
        <v>3.3722000000000003</v>
      </c>
      <c r="J694" s="3" t="s">
        <v>160</v>
      </c>
    </row>
    <row r="695" spans="1:10" x14ac:dyDescent="0.25">
      <c r="A695" s="4">
        <v>37254</v>
      </c>
      <c r="B695" s="5">
        <v>2.0550000000000002</v>
      </c>
      <c r="C695" s="5">
        <v>3.1214999999999997</v>
      </c>
      <c r="D695" s="5">
        <v>3.9710999999999999</v>
      </c>
      <c r="E695" s="5">
        <v>4.4751999999999992</v>
      </c>
      <c r="F695" s="5">
        <v>4.0937000000000001</v>
      </c>
      <c r="G695" s="5">
        <v>4.1623000000000001</v>
      </c>
      <c r="H695" s="5">
        <v>3.6528</v>
      </c>
      <c r="I695" s="5">
        <v>2.9754</v>
      </c>
      <c r="J695" s="3" t="s">
        <v>160</v>
      </c>
    </row>
    <row r="696" spans="1:10" ht="15.75" thickBot="1" x14ac:dyDescent="0.3">
      <c r="A696" s="4">
        <v>37255</v>
      </c>
      <c r="B696" s="5">
        <v>2.6839</v>
      </c>
      <c r="C696" s="5">
        <v>3.1751</v>
      </c>
      <c r="D696" s="5">
        <v>4.0056000000000003</v>
      </c>
      <c r="E696" s="5">
        <v>4.4626000000000001</v>
      </c>
      <c r="F696" s="5">
        <v>4.1037999999999997</v>
      </c>
      <c r="G696" s="5">
        <v>3.9265999999999996</v>
      </c>
      <c r="H696" s="5">
        <v>3.7961999999999994</v>
      </c>
      <c r="I696" s="5">
        <v>3.4540000000000006</v>
      </c>
      <c r="J696" s="3" t="s">
        <v>160</v>
      </c>
    </row>
    <row r="697" spans="1:10" ht="15.75" thickBot="1" x14ac:dyDescent="0.3">
      <c r="A697" s="1">
        <v>3726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160</v>
      </c>
    </row>
    <row r="698" spans="1:10" x14ac:dyDescent="0.25">
      <c r="A698" s="4">
        <v>37261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160</v>
      </c>
    </row>
    <row r="699" spans="1:10" x14ac:dyDescent="0.25">
      <c r="A699" s="4">
        <v>37262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160</v>
      </c>
    </row>
    <row r="700" spans="1:10" x14ac:dyDescent="0.25">
      <c r="A700" s="4">
        <v>37263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160</v>
      </c>
    </row>
    <row r="701" spans="1:10" x14ac:dyDescent="0.25">
      <c r="A701" s="4">
        <v>37264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160</v>
      </c>
    </row>
    <row r="702" spans="1:10" ht="15.75" thickBot="1" x14ac:dyDescent="0.3">
      <c r="A702" s="4">
        <v>37265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160</v>
      </c>
    </row>
    <row r="703" spans="1:10" ht="15.75" thickBot="1" x14ac:dyDescent="0.3">
      <c r="A703" s="1">
        <v>3727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160</v>
      </c>
    </row>
    <row r="704" spans="1:10" x14ac:dyDescent="0.25">
      <c r="A704" s="4">
        <v>37271</v>
      </c>
      <c r="B704" s="5">
        <v>2.7176999999999998</v>
      </c>
      <c r="C704" s="5">
        <v>3.9168000000000003</v>
      </c>
      <c r="D704" s="5">
        <v>4.5710999999999995</v>
      </c>
      <c r="E704" s="5">
        <v>4.5449000000000002</v>
      </c>
      <c r="F704" s="5">
        <v>4.2810999999999995</v>
      </c>
      <c r="G704" s="5">
        <v>4.2261000000000006</v>
      </c>
      <c r="H704" s="5">
        <v>3.6539000000000001</v>
      </c>
      <c r="I704" s="5">
        <v>2.7752999999999997</v>
      </c>
      <c r="J704" s="3" t="s">
        <v>160</v>
      </c>
    </row>
    <row r="705" spans="1:10" x14ac:dyDescent="0.25">
      <c r="A705" s="4">
        <v>37272</v>
      </c>
      <c r="B705" s="5">
        <v>3.0485000000000002</v>
      </c>
      <c r="C705" s="5">
        <v>3.8527000000000005</v>
      </c>
      <c r="D705" s="5">
        <v>4.3423999999999996</v>
      </c>
      <c r="E705" s="5">
        <v>4.3565000000000005</v>
      </c>
      <c r="F705" s="5">
        <v>3.7628999999999992</v>
      </c>
      <c r="G705" s="5">
        <v>3.9401000000000002</v>
      </c>
      <c r="H705" s="5">
        <v>3.9466999999999999</v>
      </c>
      <c r="I705" s="5">
        <v>3.6671999999999998</v>
      </c>
      <c r="J705" s="3" t="s">
        <v>160</v>
      </c>
    </row>
    <row r="706" spans="1:10" x14ac:dyDescent="0.25">
      <c r="A706" s="4">
        <v>37273</v>
      </c>
      <c r="B706" s="5">
        <v>2.9344999999999999</v>
      </c>
      <c r="C706" s="5">
        <v>3.9415000000000004</v>
      </c>
      <c r="D706" s="5">
        <v>4.4370000000000003</v>
      </c>
      <c r="E706" s="5">
        <v>4.2670000000000003</v>
      </c>
      <c r="F706" s="5">
        <v>4.0701999999999998</v>
      </c>
      <c r="G706" s="5">
        <v>4.0010000000000003</v>
      </c>
      <c r="H706" s="5">
        <v>3.5638000000000001</v>
      </c>
      <c r="I706" s="5">
        <v>2.8063999999999996</v>
      </c>
      <c r="J706" s="3" t="s">
        <v>160</v>
      </c>
    </row>
    <row r="707" spans="1:10" x14ac:dyDescent="0.25">
      <c r="A707" s="4">
        <v>37274</v>
      </c>
      <c r="B707" s="5">
        <v>2.2423000000000002</v>
      </c>
      <c r="C707" s="5">
        <v>3.9975000000000005</v>
      </c>
      <c r="D707" s="5">
        <v>5.0764999999999993</v>
      </c>
      <c r="E707" s="5">
        <v>5.1588000000000003</v>
      </c>
      <c r="F707" s="5">
        <v>5.2200000000000006</v>
      </c>
      <c r="G707" s="5">
        <v>4.789200000000001</v>
      </c>
      <c r="H707" s="5">
        <v>3.4711999999999996</v>
      </c>
      <c r="I707" s="5">
        <v>1.7405000000000002</v>
      </c>
      <c r="J707" s="3" t="s">
        <v>160</v>
      </c>
    </row>
    <row r="708" spans="1:10" ht="15.75" thickBot="1" x14ac:dyDescent="0.3">
      <c r="A708" s="4">
        <v>37275</v>
      </c>
      <c r="B708" s="5">
        <v>2.552</v>
      </c>
      <c r="C708" s="5">
        <v>3.7973999999999997</v>
      </c>
      <c r="D708" s="5">
        <v>4.4274000000000004</v>
      </c>
      <c r="E708" s="5">
        <v>4.4929000000000006</v>
      </c>
      <c r="F708" s="5">
        <v>4.1734</v>
      </c>
      <c r="G708" s="5">
        <v>4.2523999999999997</v>
      </c>
      <c r="H708" s="5">
        <v>3.6815000000000007</v>
      </c>
      <c r="I708" s="5">
        <v>2.8645999999999994</v>
      </c>
      <c r="J708" s="3" t="s">
        <v>160</v>
      </c>
    </row>
    <row r="709" spans="1:10" ht="15.75" thickBot="1" x14ac:dyDescent="0.3">
      <c r="A709" s="1">
        <v>3811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160</v>
      </c>
    </row>
    <row r="710" spans="1:10" x14ac:dyDescent="0.25">
      <c r="A710" s="4">
        <v>38111</v>
      </c>
      <c r="B710" s="5">
        <v>3.8258999999999999</v>
      </c>
      <c r="C710" s="5">
        <v>4.3294999999999995</v>
      </c>
      <c r="D710" s="5">
        <v>4.2728000000000002</v>
      </c>
      <c r="E710" s="5">
        <v>4.0045999999999999</v>
      </c>
      <c r="F710" s="5">
        <v>3.9999000000000002</v>
      </c>
      <c r="G710" s="5">
        <v>3.7932999999999995</v>
      </c>
      <c r="H710" s="5">
        <v>3.1865000000000006</v>
      </c>
      <c r="I710" s="5">
        <v>3.1177000000000001</v>
      </c>
      <c r="J710" s="3" t="s">
        <v>160</v>
      </c>
    </row>
    <row r="711" spans="1:10" x14ac:dyDescent="0.25">
      <c r="A711" s="4">
        <v>38112</v>
      </c>
      <c r="B711" s="5">
        <v>3.8179999999999996</v>
      </c>
      <c r="C711" s="5">
        <v>4.4515000000000002</v>
      </c>
      <c r="D711" s="5">
        <v>4.5846999999999998</v>
      </c>
      <c r="E711" s="5">
        <v>4.4655000000000005</v>
      </c>
      <c r="F711" s="5">
        <v>4.3050999999999995</v>
      </c>
      <c r="G711" s="5">
        <v>3.8826999999999998</v>
      </c>
      <c r="H711" s="5">
        <v>3.1577000000000002</v>
      </c>
      <c r="I711" s="5">
        <v>3.1000999999999999</v>
      </c>
      <c r="J711" s="3" t="s">
        <v>160</v>
      </c>
    </row>
    <row r="712" spans="1:10" x14ac:dyDescent="0.25">
      <c r="A712" s="4">
        <v>38113</v>
      </c>
      <c r="B712" s="5">
        <v>3.8500999999999999</v>
      </c>
      <c r="C712" s="5">
        <v>4.2490000000000006</v>
      </c>
      <c r="D712" s="5">
        <v>4.0753000000000004</v>
      </c>
      <c r="E712" s="5">
        <v>3.8231000000000002</v>
      </c>
      <c r="F712" s="5">
        <v>3.9496000000000002</v>
      </c>
      <c r="G712" s="5">
        <v>3.7879</v>
      </c>
      <c r="H712" s="5">
        <v>3.1839000000000004</v>
      </c>
      <c r="I712" s="5">
        <v>3.2002000000000002</v>
      </c>
      <c r="J712" s="3" t="s">
        <v>160</v>
      </c>
    </row>
    <row r="713" spans="1:10" x14ac:dyDescent="0.25">
      <c r="A713" s="4">
        <v>38114</v>
      </c>
      <c r="B713" s="5">
        <v>3.6888999999999998</v>
      </c>
      <c r="C713" s="5">
        <v>4.0555000000000003</v>
      </c>
      <c r="D713" s="5">
        <v>4.0180000000000007</v>
      </c>
      <c r="E713" s="5">
        <v>3.6829000000000001</v>
      </c>
      <c r="F713" s="5">
        <v>3.9462000000000002</v>
      </c>
      <c r="G713" s="5">
        <v>3.8232999999999997</v>
      </c>
      <c r="H713" s="5">
        <v>3.3048000000000002</v>
      </c>
      <c r="I713" s="5">
        <v>2.9684999999999997</v>
      </c>
      <c r="J713" s="3" t="s">
        <v>160</v>
      </c>
    </row>
    <row r="714" spans="1:10" ht="15.75" thickBot="1" x14ac:dyDescent="0.3">
      <c r="A714" s="4">
        <v>38115</v>
      </c>
      <c r="B714" s="5">
        <v>3.9207999999999998</v>
      </c>
      <c r="C714" s="5">
        <v>4.4704000000000006</v>
      </c>
      <c r="D714" s="5">
        <v>4.4104000000000001</v>
      </c>
      <c r="E714" s="5">
        <v>4.0827</v>
      </c>
      <c r="F714" s="5">
        <v>3.9291999999999998</v>
      </c>
      <c r="G714" s="5">
        <v>3.8052000000000001</v>
      </c>
      <c r="H714" s="5">
        <v>3.2873999999999999</v>
      </c>
      <c r="I714" s="5">
        <v>3.2351999999999999</v>
      </c>
      <c r="J714" s="3" t="s">
        <v>160</v>
      </c>
    </row>
    <row r="715" spans="1:10" ht="15.75" thickBot="1" x14ac:dyDescent="0.3">
      <c r="A715" s="1">
        <v>3812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160</v>
      </c>
    </row>
    <row r="716" spans="1:10" x14ac:dyDescent="0.25">
      <c r="A716" s="4">
        <v>38121</v>
      </c>
      <c r="B716" s="5">
        <v>3.6591999999999998</v>
      </c>
      <c r="C716" s="5">
        <v>4.2178000000000004</v>
      </c>
      <c r="D716" s="5">
        <v>4.2786</v>
      </c>
      <c r="E716" s="5">
        <v>4.0305999999999997</v>
      </c>
      <c r="F716" s="5">
        <v>3.7551000000000005</v>
      </c>
      <c r="G716" s="5">
        <v>3.6516999999999999</v>
      </c>
      <c r="H716" s="5">
        <v>3.2435</v>
      </c>
      <c r="I716" s="5">
        <v>3.2119</v>
      </c>
      <c r="J716" s="3" t="s">
        <v>160</v>
      </c>
    </row>
    <row r="717" spans="1:10" x14ac:dyDescent="0.25">
      <c r="A717" s="4">
        <v>38122</v>
      </c>
      <c r="B717" s="5">
        <v>3.8546</v>
      </c>
      <c r="C717" s="5">
        <v>4.4155999999999995</v>
      </c>
      <c r="D717" s="5">
        <v>4.5362</v>
      </c>
      <c r="E717" s="5">
        <v>4.4148000000000005</v>
      </c>
      <c r="F717" s="5">
        <v>4.0730000000000004</v>
      </c>
      <c r="G717" s="5">
        <v>3.7845000000000004</v>
      </c>
      <c r="H717" s="5">
        <v>3.2782</v>
      </c>
      <c r="I717" s="5">
        <v>3.3666999999999998</v>
      </c>
      <c r="J717" s="3" t="s">
        <v>160</v>
      </c>
    </row>
    <row r="718" spans="1:10" x14ac:dyDescent="0.25">
      <c r="A718" s="4">
        <v>38123</v>
      </c>
      <c r="B718" s="5">
        <v>3.6134000000000004</v>
      </c>
      <c r="C718" s="5">
        <v>4.1419000000000006</v>
      </c>
      <c r="D718" s="5">
        <v>4.1036999999999999</v>
      </c>
      <c r="E718" s="5">
        <v>3.8626999999999998</v>
      </c>
      <c r="F718" s="5">
        <v>3.6570999999999998</v>
      </c>
      <c r="G718" s="5">
        <v>3.6546000000000003</v>
      </c>
      <c r="H718" s="5">
        <v>3.2421000000000002</v>
      </c>
      <c r="I718" s="5">
        <v>3.2519999999999998</v>
      </c>
      <c r="J718" s="3" t="s">
        <v>160</v>
      </c>
    </row>
    <row r="719" spans="1:10" x14ac:dyDescent="0.25">
      <c r="A719" s="4">
        <v>38124</v>
      </c>
      <c r="B719" s="5">
        <v>3.3075000000000001</v>
      </c>
      <c r="C719" s="5">
        <v>3.8690000000000002</v>
      </c>
      <c r="D719" s="5">
        <v>4.0764999999999993</v>
      </c>
      <c r="E719" s="5">
        <v>3.8464</v>
      </c>
      <c r="F719" s="5">
        <v>3.6937000000000002</v>
      </c>
      <c r="G719" s="5">
        <v>3.6854999999999998</v>
      </c>
      <c r="H719" s="5">
        <v>3.3273000000000001</v>
      </c>
      <c r="I719" s="5">
        <v>2.9760000000000004</v>
      </c>
      <c r="J719" s="3" t="s">
        <v>160</v>
      </c>
    </row>
    <row r="720" spans="1:10" ht="15.75" thickBot="1" x14ac:dyDescent="0.3">
      <c r="A720" s="4">
        <v>38125</v>
      </c>
      <c r="B720" s="5">
        <v>3.7912000000000003</v>
      </c>
      <c r="C720" s="5">
        <v>4.3505000000000003</v>
      </c>
      <c r="D720" s="5">
        <v>4.3038000000000007</v>
      </c>
      <c r="E720" s="5">
        <v>3.9786000000000001</v>
      </c>
      <c r="F720" s="5">
        <v>3.6091000000000002</v>
      </c>
      <c r="G720" s="5">
        <v>3.6006</v>
      </c>
      <c r="H720" s="5">
        <v>3.2690999999999999</v>
      </c>
      <c r="I720" s="5">
        <v>3.3216000000000001</v>
      </c>
      <c r="J720" s="3" t="s">
        <v>160</v>
      </c>
    </row>
    <row r="721" spans="1:10" ht="15.75" thickBot="1" x14ac:dyDescent="0.3">
      <c r="A721" s="1">
        <v>3817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160</v>
      </c>
    </row>
    <row r="722" spans="1:10" x14ac:dyDescent="0.25">
      <c r="A722" s="4">
        <v>38171</v>
      </c>
      <c r="B722" s="5">
        <v>3.5902000000000003</v>
      </c>
      <c r="C722" s="5">
        <v>4.0693999999999999</v>
      </c>
      <c r="D722" s="5">
        <v>4.4218000000000002</v>
      </c>
      <c r="E722" s="5">
        <v>4.2987000000000002</v>
      </c>
      <c r="F722" s="5">
        <v>3.9794</v>
      </c>
      <c r="G722" s="5">
        <v>3.4636000000000005</v>
      </c>
      <c r="H722" s="5">
        <v>3.1985999999999999</v>
      </c>
      <c r="I722" s="5">
        <v>3.1326999999999998</v>
      </c>
      <c r="J722" s="3" t="s">
        <v>160</v>
      </c>
    </row>
    <row r="723" spans="1:10" x14ac:dyDescent="0.25">
      <c r="A723" s="4">
        <v>38172</v>
      </c>
      <c r="B723" s="5">
        <v>3.6521000000000003</v>
      </c>
      <c r="C723" s="5">
        <v>4.0202</v>
      </c>
      <c r="D723" s="5">
        <v>4.4387999999999996</v>
      </c>
      <c r="E723" s="5">
        <v>4.4424000000000001</v>
      </c>
      <c r="F723" s="5">
        <v>4.1301000000000005</v>
      </c>
      <c r="G723" s="5">
        <v>3.6616999999999997</v>
      </c>
      <c r="H723" s="5">
        <v>3.4630000000000005</v>
      </c>
      <c r="I723" s="5">
        <v>3.4566000000000003</v>
      </c>
      <c r="J723" s="3" t="s">
        <v>160</v>
      </c>
    </row>
    <row r="724" spans="1:10" x14ac:dyDescent="0.25">
      <c r="A724" s="4">
        <v>38173</v>
      </c>
      <c r="B724" s="5">
        <v>3.5645000000000002</v>
      </c>
      <c r="C724" s="5">
        <v>4.0756999999999994</v>
      </c>
      <c r="D724" s="5">
        <v>4.3905000000000003</v>
      </c>
      <c r="E724" s="5">
        <v>4.2896999999999998</v>
      </c>
      <c r="F724" s="5">
        <v>3.9645000000000001</v>
      </c>
      <c r="G724" s="5">
        <v>3.4359000000000002</v>
      </c>
      <c r="H724" s="5">
        <v>3.1266000000000003</v>
      </c>
      <c r="I724" s="5">
        <v>3.0858000000000008</v>
      </c>
      <c r="J724" s="3" t="s">
        <v>160</v>
      </c>
    </row>
    <row r="725" spans="1:10" x14ac:dyDescent="0.25">
      <c r="A725" s="4">
        <v>38174</v>
      </c>
      <c r="B725" s="5">
        <v>3.4014000000000006</v>
      </c>
      <c r="C725" s="5">
        <v>4.1129999999999995</v>
      </c>
      <c r="D725" s="5">
        <v>4.5449999999999999</v>
      </c>
      <c r="E725" s="5">
        <v>4.3445</v>
      </c>
      <c r="F725" s="5">
        <v>4.109</v>
      </c>
      <c r="G725" s="5">
        <v>3.367</v>
      </c>
      <c r="H725" s="5">
        <v>2.8357000000000001</v>
      </c>
      <c r="I725" s="5">
        <v>2.5201999999999996</v>
      </c>
      <c r="J725" s="3" t="s">
        <v>160</v>
      </c>
    </row>
    <row r="726" spans="1:10" ht="15.75" thickBot="1" x14ac:dyDescent="0.3">
      <c r="A726" s="4">
        <v>38175</v>
      </c>
      <c r="B726" s="5">
        <v>3.6932</v>
      </c>
      <c r="C726" s="5">
        <v>4.0747</v>
      </c>
      <c r="D726" s="5">
        <v>4.3914</v>
      </c>
      <c r="E726" s="5">
        <v>4.2756999999999996</v>
      </c>
      <c r="F726" s="5">
        <v>3.8563000000000001</v>
      </c>
      <c r="G726" s="5">
        <v>3.4727000000000006</v>
      </c>
      <c r="H726" s="5">
        <v>3.3875000000000002</v>
      </c>
      <c r="I726" s="5">
        <v>3.4391000000000007</v>
      </c>
      <c r="J726" s="3" t="s">
        <v>160</v>
      </c>
    </row>
    <row r="727" spans="1:10" ht="15.75" thickBot="1" x14ac:dyDescent="0.3">
      <c r="A727" s="1">
        <v>3818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160</v>
      </c>
    </row>
    <row r="728" spans="1:10" x14ac:dyDescent="0.25">
      <c r="A728" s="4">
        <v>38181</v>
      </c>
      <c r="B728" s="5">
        <v>3.6192000000000002</v>
      </c>
      <c r="C728" s="5">
        <v>4.1731000000000007</v>
      </c>
      <c r="D728" s="5">
        <v>4.4479000000000006</v>
      </c>
      <c r="E728" s="5">
        <v>4.3418999999999999</v>
      </c>
      <c r="F728" s="5">
        <v>3.9291</v>
      </c>
      <c r="G728" s="5">
        <v>3.4984000000000002</v>
      </c>
      <c r="H728" s="5">
        <v>3.2446000000000002</v>
      </c>
      <c r="I728" s="5">
        <v>3.2995999999999999</v>
      </c>
      <c r="J728" s="3" t="s">
        <v>160</v>
      </c>
    </row>
    <row r="729" spans="1:10" x14ac:dyDescent="0.25">
      <c r="A729" s="4">
        <v>38182</v>
      </c>
      <c r="B729" s="5">
        <v>3.7225999999999995</v>
      </c>
      <c r="C729" s="5">
        <v>4.1885000000000003</v>
      </c>
      <c r="D729" s="5">
        <v>4.4819000000000004</v>
      </c>
      <c r="E729" s="5">
        <v>4.4584000000000001</v>
      </c>
      <c r="F729" s="5">
        <v>4.0379999999999994</v>
      </c>
      <c r="G729" s="5">
        <v>3.7103000000000002</v>
      </c>
      <c r="H729" s="5">
        <v>3.5593999999999997</v>
      </c>
      <c r="I729" s="5">
        <v>3.6446000000000001</v>
      </c>
      <c r="J729" s="3" t="s">
        <v>160</v>
      </c>
    </row>
    <row r="730" spans="1:10" x14ac:dyDescent="0.25">
      <c r="A730" s="4">
        <v>38183</v>
      </c>
      <c r="B730" s="5">
        <v>3.6630999999999996</v>
      </c>
      <c r="C730" s="5">
        <v>4.2061000000000002</v>
      </c>
      <c r="D730" s="5">
        <v>4.4137000000000004</v>
      </c>
      <c r="E730" s="5">
        <v>4.2338000000000005</v>
      </c>
      <c r="F730" s="5">
        <v>3.8489999999999998</v>
      </c>
      <c r="G730" s="5">
        <v>3.4386000000000001</v>
      </c>
      <c r="H730" s="5">
        <v>3.1918999999999995</v>
      </c>
      <c r="I730" s="5">
        <v>3.2681</v>
      </c>
      <c r="J730" s="3" t="s">
        <v>160</v>
      </c>
    </row>
    <row r="731" spans="1:10" x14ac:dyDescent="0.25">
      <c r="A731" s="4">
        <v>38184</v>
      </c>
      <c r="B731" s="5">
        <v>3.3878999999999997</v>
      </c>
      <c r="C731" s="5">
        <v>4.1745999999999999</v>
      </c>
      <c r="D731" s="5">
        <v>4.6051000000000002</v>
      </c>
      <c r="E731" s="5">
        <v>4.5148000000000001</v>
      </c>
      <c r="F731" s="5">
        <v>4.1322999999999999</v>
      </c>
      <c r="G731" s="5">
        <v>3.3754999999999997</v>
      </c>
      <c r="H731" s="5">
        <v>2.8235999999999999</v>
      </c>
      <c r="I731" s="5">
        <v>2.7000999999999999</v>
      </c>
      <c r="J731" s="3" t="s">
        <v>160</v>
      </c>
    </row>
    <row r="732" spans="1:10" ht="15.75" thickBot="1" x14ac:dyDescent="0.3">
      <c r="A732" s="4">
        <v>38185</v>
      </c>
      <c r="B732" s="5">
        <v>3.6239000000000003</v>
      </c>
      <c r="C732" s="5">
        <v>4.1046999999999993</v>
      </c>
      <c r="D732" s="5">
        <v>4.3450000000000006</v>
      </c>
      <c r="E732" s="5">
        <v>4.2124999999999995</v>
      </c>
      <c r="F732" s="5">
        <v>3.6880000000000002</v>
      </c>
      <c r="G732" s="5">
        <v>3.4337</v>
      </c>
      <c r="H732" s="5">
        <v>3.3926000000000003</v>
      </c>
      <c r="I732" s="5">
        <v>3.5350000000000006</v>
      </c>
      <c r="J732" s="3" t="s">
        <v>160</v>
      </c>
    </row>
    <row r="733" spans="1:10" ht="15.75" thickBot="1" x14ac:dyDescent="0.3">
      <c r="A733" s="1">
        <v>3819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160</v>
      </c>
    </row>
    <row r="734" spans="1:10" x14ac:dyDescent="0.25">
      <c r="A734" s="4">
        <v>38191</v>
      </c>
      <c r="B734" s="5">
        <v>3.5908000000000002</v>
      </c>
      <c r="C734" s="5">
        <v>4.1477000000000004</v>
      </c>
      <c r="D734" s="5">
        <v>4.3764000000000003</v>
      </c>
      <c r="E734" s="5">
        <v>4.1688000000000009</v>
      </c>
      <c r="F734" s="5">
        <v>3.8766000000000003</v>
      </c>
      <c r="G734" s="5">
        <v>3.5508000000000006</v>
      </c>
      <c r="H734" s="5">
        <v>3.2872000000000003</v>
      </c>
      <c r="I734" s="5">
        <v>3.1656000000000004</v>
      </c>
      <c r="J734" s="3" t="s">
        <v>160</v>
      </c>
    </row>
    <row r="735" spans="1:10" x14ac:dyDescent="0.25">
      <c r="A735" s="4">
        <v>38192</v>
      </c>
      <c r="B735" s="5">
        <v>3.7181000000000006</v>
      </c>
      <c r="C735" s="5">
        <v>4.0920999999999994</v>
      </c>
      <c r="D735" s="5">
        <v>4.2648999999999999</v>
      </c>
      <c r="E735" s="5">
        <v>4.1480999999999995</v>
      </c>
      <c r="F735" s="5">
        <v>3.8775000000000004</v>
      </c>
      <c r="G735" s="5">
        <v>3.6708000000000007</v>
      </c>
      <c r="H735" s="5">
        <v>3.5712000000000002</v>
      </c>
      <c r="I735" s="5">
        <v>3.5717999999999996</v>
      </c>
      <c r="J735" s="3" t="s">
        <v>160</v>
      </c>
    </row>
    <row r="736" spans="1:10" x14ac:dyDescent="0.25">
      <c r="A736" s="4">
        <v>38193</v>
      </c>
      <c r="B736" s="5">
        <v>3.6168000000000005</v>
      </c>
      <c r="C736" s="5">
        <v>4.1666999999999996</v>
      </c>
      <c r="D736" s="5">
        <v>4.3666999999999998</v>
      </c>
      <c r="E736" s="5">
        <v>4.0781999999999998</v>
      </c>
      <c r="F736" s="5">
        <v>3.7942999999999998</v>
      </c>
      <c r="G736" s="5">
        <v>3.4802</v>
      </c>
      <c r="H736" s="5">
        <v>3.2492999999999999</v>
      </c>
      <c r="I736" s="5">
        <v>3.1309</v>
      </c>
      <c r="J736" s="3" t="s">
        <v>160</v>
      </c>
    </row>
    <row r="737" spans="1:10" x14ac:dyDescent="0.25">
      <c r="A737" s="4">
        <v>38194</v>
      </c>
      <c r="B737" s="5">
        <v>3.3366000000000007</v>
      </c>
      <c r="C737" s="5">
        <v>4.2361000000000004</v>
      </c>
      <c r="D737" s="5">
        <v>4.6918999999999995</v>
      </c>
      <c r="E737" s="5">
        <v>4.5022000000000002</v>
      </c>
      <c r="F737" s="5">
        <v>4.2754999999999992</v>
      </c>
      <c r="G737" s="5">
        <v>3.6019000000000001</v>
      </c>
      <c r="H737" s="5">
        <v>2.9062999999999999</v>
      </c>
      <c r="I737" s="5">
        <v>2.4639000000000002</v>
      </c>
      <c r="J737" s="3" t="s">
        <v>160</v>
      </c>
    </row>
    <row r="738" spans="1:10" ht="15.75" thickBot="1" x14ac:dyDescent="0.3">
      <c r="A738" s="4">
        <v>38195</v>
      </c>
      <c r="B738" s="5">
        <v>3.7289000000000003</v>
      </c>
      <c r="C738" s="5">
        <v>4.1807000000000007</v>
      </c>
      <c r="D738" s="5">
        <v>4.3240999999999996</v>
      </c>
      <c r="E738" s="5">
        <v>4.0316999999999998</v>
      </c>
      <c r="F738" s="5">
        <v>3.6875999999999998</v>
      </c>
      <c r="G738" s="5">
        <v>3.5772999999999993</v>
      </c>
      <c r="H738" s="5">
        <v>3.5606</v>
      </c>
      <c r="I738" s="5">
        <v>3.5253999999999994</v>
      </c>
      <c r="J738" s="3" t="s">
        <v>160</v>
      </c>
    </row>
    <row r="739" spans="1:10" ht="15.75" thickBot="1" x14ac:dyDescent="0.3">
      <c r="A739" s="1">
        <v>3820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160</v>
      </c>
    </row>
    <row r="740" spans="1:10" x14ac:dyDescent="0.25">
      <c r="A740" s="4">
        <v>38201</v>
      </c>
      <c r="B740" s="5">
        <v>3.6597</v>
      </c>
      <c r="C740" s="5">
        <v>4.0949999999999998</v>
      </c>
      <c r="D740" s="5">
        <v>4.2290999999999999</v>
      </c>
      <c r="E740" s="5">
        <v>3.9572000000000003</v>
      </c>
      <c r="F740" s="5">
        <v>3.9266000000000001</v>
      </c>
      <c r="G740" s="5">
        <v>3.7195999999999998</v>
      </c>
      <c r="H740" s="5">
        <v>3.4341000000000004</v>
      </c>
      <c r="I740" s="5">
        <v>3.0985999999999998</v>
      </c>
      <c r="J740" s="3" t="s">
        <v>160</v>
      </c>
    </row>
    <row r="741" spans="1:10" x14ac:dyDescent="0.25">
      <c r="A741" s="4">
        <v>38202</v>
      </c>
      <c r="B741" s="5">
        <v>3.9506000000000001</v>
      </c>
      <c r="C741" s="5">
        <v>4.0290999999999997</v>
      </c>
      <c r="D741" s="5">
        <v>4.0070999999999994</v>
      </c>
      <c r="E741" s="5">
        <v>3.8502999999999998</v>
      </c>
      <c r="F741" s="5">
        <v>3.8712</v>
      </c>
      <c r="G741" s="5">
        <v>3.7926000000000002</v>
      </c>
      <c r="H741" s="5">
        <v>3.7728000000000006</v>
      </c>
      <c r="I741" s="5">
        <v>3.6964000000000006</v>
      </c>
      <c r="J741" s="3" t="s">
        <v>160</v>
      </c>
    </row>
    <row r="742" spans="1:10" x14ac:dyDescent="0.25">
      <c r="A742" s="4">
        <v>38203</v>
      </c>
      <c r="B742" s="5">
        <v>3.6402999999999999</v>
      </c>
      <c r="C742" s="5">
        <v>4.0754000000000001</v>
      </c>
      <c r="D742" s="5">
        <v>4.2096999999999998</v>
      </c>
      <c r="E742" s="5">
        <v>3.8817000000000004</v>
      </c>
      <c r="F742" s="5">
        <v>3.7970999999999999</v>
      </c>
      <c r="G742" s="5">
        <v>3.6116000000000001</v>
      </c>
      <c r="H742" s="5">
        <v>3.3803000000000001</v>
      </c>
      <c r="I742" s="5">
        <v>3.0628000000000002</v>
      </c>
      <c r="J742" s="3" t="s">
        <v>160</v>
      </c>
    </row>
    <row r="743" spans="1:10" x14ac:dyDescent="0.25">
      <c r="A743" s="4">
        <v>38204</v>
      </c>
      <c r="B743" s="5">
        <v>3.2830000000000004</v>
      </c>
      <c r="C743" s="5">
        <v>4.1604000000000001</v>
      </c>
      <c r="D743" s="5">
        <v>4.6425999999999998</v>
      </c>
      <c r="E743" s="5">
        <v>4.4007000000000005</v>
      </c>
      <c r="F743" s="5">
        <v>4.3954000000000004</v>
      </c>
      <c r="G743" s="5">
        <v>3.7685000000000004</v>
      </c>
      <c r="H743" s="5">
        <v>2.9638999999999998</v>
      </c>
      <c r="I743" s="5">
        <v>2.2106000000000003</v>
      </c>
      <c r="J743" s="3" t="s">
        <v>160</v>
      </c>
    </row>
    <row r="744" spans="1:10" ht="15.75" thickBot="1" x14ac:dyDescent="0.3">
      <c r="A744" s="4">
        <v>38205</v>
      </c>
      <c r="B744" s="5">
        <v>3.7736000000000001</v>
      </c>
      <c r="C744" s="5">
        <v>4.0851999999999995</v>
      </c>
      <c r="D744" s="5">
        <v>4.0659999999999998</v>
      </c>
      <c r="E744" s="5">
        <v>3.7606999999999999</v>
      </c>
      <c r="F744" s="5">
        <v>3.6975999999999996</v>
      </c>
      <c r="G744" s="5">
        <v>3.7387000000000001</v>
      </c>
      <c r="H744" s="5">
        <v>3.6861000000000002</v>
      </c>
      <c r="I744" s="5">
        <v>3.4951000000000003</v>
      </c>
      <c r="J744" s="3" t="s">
        <v>160</v>
      </c>
    </row>
    <row r="745" spans="1:10" ht="15.75" thickBot="1" x14ac:dyDescent="0.3">
      <c r="A745" s="1">
        <v>3825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160</v>
      </c>
    </row>
    <row r="746" spans="1:10" x14ac:dyDescent="0.25">
      <c r="A746" s="4">
        <v>38251</v>
      </c>
      <c r="B746" s="5">
        <v>2.4246999999999996</v>
      </c>
      <c r="C746" s="5">
        <v>3.4538000000000002</v>
      </c>
      <c r="D746" s="5">
        <v>4.2508999999999997</v>
      </c>
      <c r="E746" s="5">
        <v>4.5626999999999995</v>
      </c>
      <c r="F746" s="5">
        <v>3.9988000000000001</v>
      </c>
      <c r="G746" s="5">
        <v>4.1840000000000002</v>
      </c>
      <c r="H746" s="5">
        <v>3.9361999999999999</v>
      </c>
      <c r="I746" s="5">
        <v>3.3661999999999996</v>
      </c>
      <c r="J746" s="3" t="s">
        <v>160</v>
      </c>
    </row>
    <row r="747" spans="1:10" x14ac:dyDescent="0.25">
      <c r="A747" s="4">
        <v>38252</v>
      </c>
      <c r="B747" s="5">
        <v>2.8683999999999998</v>
      </c>
      <c r="C747" s="5">
        <v>3.4559000000000002</v>
      </c>
      <c r="D747" s="5">
        <v>4.2785000000000002</v>
      </c>
      <c r="E747" s="5">
        <v>4.5478000000000005</v>
      </c>
      <c r="F747" s="5">
        <v>3.9946999999999995</v>
      </c>
      <c r="G747" s="5">
        <v>3.9930000000000003</v>
      </c>
      <c r="H747" s="5">
        <v>4.0618999999999996</v>
      </c>
      <c r="I747" s="5">
        <v>3.7156000000000002</v>
      </c>
      <c r="J747" s="3" t="s">
        <v>160</v>
      </c>
    </row>
    <row r="748" spans="1:10" x14ac:dyDescent="0.25">
      <c r="A748" s="4">
        <v>38253</v>
      </c>
      <c r="B748" s="5">
        <v>2.5918999999999999</v>
      </c>
      <c r="C748" s="5">
        <v>3.5113000000000003</v>
      </c>
      <c r="D748" s="5">
        <v>4.1381999999999994</v>
      </c>
      <c r="E748" s="5">
        <v>4.3018999999999998</v>
      </c>
      <c r="F748" s="5">
        <v>3.6463999999999999</v>
      </c>
      <c r="G748" s="5">
        <v>3.8759999999999999</v>
      </c>
      <c r="H748" s="5">
        <v>3.7826000000000004</v>
      </c>
      <c r="I748" s="5">
        <v>3.3908999999999998</v>
      </c>
      <c r="J748" s="3" t="s">
        <v>160</v>
      </c>
    </row>
    <row r="749" spans="1:10" x14ac:dyDescent="0.25">
      <c r="A749" s="4">
        <v>38254</v>
      </c>
      <c r="B749" s="5">
        <v>1.5039000000000002</v>
      </c>
      <c r="C749" s="5">
        <v>3.3085000000000004</v>
      </c>
      <c r="D749" s="5">
        <v>4.3396999999999997</v>
      </c>
      <c r="E749" s="5">
        <v>4.9721000000000002</v>
      </c>
      <c r="F749" s="5">
        <v>4.4265999999999996</v>
      </c>
      <c r="G749" s="5">
        <v>4.7312000000000003</v>
      </c>
      <c r="H749" s="5">
        <v>3.8564000000000003</v>
      </c>
      <c r="I749" s="5">
        <v>2.7862000000000005</v>
      </c>
      <c r="J749" s="3" t="s">
        <v>160</v>
      </c>
    </row>
    <row r="750" spans="1:10" ht="15.75" thickBot="1" x14ac:dyDescent="0.3">
      <c r="A750" s="4">
        <v>38255</v>
      </c>
      <c r="B750" s="5">
        <v>2.4380999999999999</v>
      </c>
      <c r="C750" s="5">
        <v>3.3871000000000002</v>
      </c>
      <c r="D750" s="5">
        <v>4.2231000000000005</v>
      </c>
      <c r="E750" s="5">
        <v>4.5894999999999992</v>
      </c>
      <c r="F750" s="5">
        <v>4.0718999999999994</v>
      </c>
      <c r="G750" s="5">
        <v>4.2600999999999996</v>
      </c>
      <c r="H750" s="5">
        <v>4.0217999999999998</v>
      </c>
      <c r="I750" s="5">
        <v>3.4396000000000004</v>
      </c>
      <c r="J750" s="3" t="s">
        <v>160</v>
      </c>
    </row>
    <row r="751" spans="1:10" ht="15.75" thickBot="1" x14ac:dyDescent="0.3">
      <c r="A751" s="1">
        <v>3826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160</v>
      </c>
    </row>
    <row r="752" spans="1:10" x14ac:dyDescent="0.25">
      <c r="A752" s="4">
        <v>38261</v>
      </c>
      <c r="B752" s="5">
        <v>2.4935</v>
      </c>
      <c r="C752" s="5">
        <v>3.5029000000000003</v>
      </c>
      <c r="D752" s="5">
        <v>4.2634000000000007</v>
      </c>
      <c r="E752" s="5">
        <v>4.4922000000000004</v>
      </c>
      <c r="F752" s="5">
        <v>4.0476999999999999</v>
      </c>
      <c r="G752" s="5">
        <v>4.2706999999999997</v>
      </c>
      <c r="H752" s="5">
        <v>3.9687000000000001</v>
      </c>
      <c r="I752" s="5">
        <v>3.2653999999999996</v>
      </c>
      <c r="J752" s="3" t="s">
        <v>160</v>
      </c>
    </row>
    <row r="753" spans="1:10" x14ac:dyDescent="0.25">
      <c r="A753" s="4">
        <v>38262</v>
      </c>
      <c r="B753" s="5">
        <v>2.9675000000000002</v>
      </c>
      <c r="C753" s="5">
        <v>3.4224000000000001</v>
      </c>
      <c r="D753" s="5">
        <v>4.1298000000000004</v>
      </c>
      <c r="E753" s="5">
        <v>4.3350999999999997</v>
      </c>
      <c r="F753" s="5">
        <v>3.8079999999999998</v>
      </c>
      <c r="G753" s="5">
        <v>4.0203999999999995</v>
      </c>
      <c r="H753" s="5">
        <v>4.1789000000000005</v>
      </c>
      <c r="I753" s="5">
        <v>3.8603000000000001</v>
      </c>
      <c r="J753" s="3" t="s">
        <v>160</v>
      </c>
    </row>
    <row r="754" spans="1:10" x14ac:dyDescent="0.25">
      <c r="A754" s="4">
        <v>38263</v>
      </c>
      <c r="B754" s="5">
        <v>2.7238000000000007</v>
      </c>
      <c r="C754" s="5">
        <v>3.6305999999999998</v>
      </c>
      <c r="D754" s="5">
        <v>4.1649000000000003</v>
      </c>
      <c r="E754" s="5">
        <v>4.2124999999999995</v>
      </c>
      <c r="F754" s="5">
        <v>3.7271999999999998</v>
      </c>
      <c r="G754" s="5">
        <v>4.0580000000000007</v>
      </c>
      <c r="H754" s="5">
        <v>3.8853999999999997</v>
      </c>
      <c r="I754" s="5">
        <v>3.3304</v>
      </c>
      <c r="J754" s="3" t="s">
        <v>160</v>
      </c>
    </row>
    <row r="755" spans="1:10" x14ac:dyDescent="0.25">
      <c r="A755" s="4">
        <v>38264</v>
      </c>
      <c r="B755" s="5">
        <v>1.7402000000000002</v>
      </c>
      <c r="C755" s="5">
        <v>3.5476000000000001</v>
      </c>
      <c r="D755" s="5">
        <v>4.6282000000000005</v>
      </c>
      <c r="E755" s="5">
        <v>5.1417000000000002</v>
      </c>
      <c r="F755" s="5">
        <v>4.8370000000000006</v>
      </c>
      <c r="G755" s="5">
        <v>4.9339000000000004</v>
      </c>
      <c r="H755" s="5">
        <v>3.8619000000000008</v>
      </c>
      <c r="I755" s="5">
        <v>2.5089000000000001</v>
      </c>
      <c r="J755" s="3" t="s">
        <v>160</v>
      </c>
    </row>
    <row r="756" spans="1:10" ht="15.75" thickBot="1" x14ac:dyDescent="0.3">
      <c r="A756" s="4">
        <v>38265</v>
      </c>
      <c r="B756" s="5">
        <v>2.4471000000000003</v>
      </c>
      <c r="C756" s="5">
        <v>3.4303000000000003</v>
      </c>
      <c r="D756" s="5">
        <v>4.1978</v>
      </c>
      <c r="E756" s="5">
        <v>4.4603000000000002</v>
      </c>
      <c r="F756" s="5">
        <v>4.0206</v>
      </c>
      <c r="G756" s="5">
        <v>4.3042999999999996</v>
      </c>
      <c r="H756" s="5">
        <v>4.0278</v>
      </c>
      <c r="I756" s="5">
        <v>3.3318999999999996</v>
      </c>
      <c r="J756" s="3" t="s">
        <v>160</v>
      </c>
    </row>
    <row r="757" spans="1:10" ht="15.75" thickBot="1" x14ac:dyDescent="0.3">
      <c r="A757" s="1">
        <v>3912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160</v>
      </c>
    </row>
    <row r="758" spans="1:10" x14ac:dyDescent="0.25">
      <c r="A758" s="4">
        <v>39121</v>
      </c>
      <c r="B758" s="5">
        <v>3.7185000000000001</v>
      </c>
      <c r="C758" s="5">
        <v>4.1523000000000003</v>
      </c>
      <c r="D758" s="5">
        <v>4.1813000000000002</v>
      </c>
      <c r="E758" s="5">
        <v>4.04</v>
      </c>
      <c r="F758" s="5">
        <v>3.7436000000000003</v>
      </c>
      <c r="G758" s="5">
        <v>3.4803999999999995</v>
      </c>
      <c r="H758" s="5">
        <v>3.1343999999999994</v>
      </c>
      <c r="I758" s="5">
        <v>3.2817999999999996</v>
      </c>
      <c r="J758" s="3" t="s">
        <v>160</v>
      </c>
    </row>
    <row r="759" spans="1:10" x14ac:dyDescent="0.25">
      <c r="A759" s="4">
        <v>39122</v>
      </c>
      <c r="B759" s="5">
        <v>3.8478999999999997</v>
      </c>
      <c r="C759" s="5">
        <v>4.3094999999999999</v>
      </c>
      <c r="D759" s="5">
        <v>4.4261999999999997</v>
      </c>
      <c r="E759" s="5">
        <v>4.3262</v>
      </c>
      <c r="F759" s="5">
        <v>4.0120000000000005</v>
      </c>
      <c r="G759" s="5">
        <v>3.6338000000000004</v>
      </c>
      <c r="H759" s="5">
        <v>3.2290000000000001</v>
      </c>
      <c r="I759" s="5">
        <v>3.3828</v>
      </c>
      <c r="J759" s="3" t="s">
        <v>160</v>
      </c>
    </row>
    <row r="760" spans="1:10" x14ac:dyDescent="0.25">
      <c r="A760" s="4">
        <v>39123</v>
      </c>
      <c r="B760" s="5">
        <v>3.6706000000000003</v>
      </c>
      <c r="C760" s="5">
        <v>4.0521000000000003</v>
      </c>
      <c r="D760" s="5">
        <v>4.008</v>
      </c>
      <c r="E760" s="5">
        <v>3.9574000000000003</v>
      </c>
      <c r="F760" s="5">
        <v>3.7256</v>
      </c>
      <c r="G760" s="5">
        <v>3.4964</v>
      </c>
      <c r="H760" s="5">
        <v>3.1458999999999997</v>
      </c>
      <c r="I760" s="5">
        <v>3.3334000000000001</v>
      </c>
      <c r="J760" s="3" t="s">
        <v>160</v>
      </c>
    </row>
    <row r="761" spans="1:10" x14ac:dyDescent="0.25">
      <c r="A761" s="4">
        <v>39124</v>
      </c>
      <c r="B761" s="5">
        <v>3.3780999999999999</v>
      </c>
      <c r="C761" s="5">
        <v>3.8518000000000003</v>
      </c>
      <c r="D761" s="5">
        <v>3.9609000000000005</v>
      </c>
      <c r="E761" s="5">
        <v>3.7999000000000001</v>
      </c>
      <c r="F761" s="5">
        <v>3.5972</v>
      </c>
      <c r="G761" s="5">
        <v>3.3772000000000002</v>
      </c>
      <c r="H761" s="5">
        <v>3.0272000000000001</v>
      </c>
      <c r="I761" s="5">
        <v>2.9368000000000003</v>
      </c>
      <c r="J761" s="3" t="s">
        <v>160</v>
      </c>
    </row>
    <row r="762" spans="1:10" ht="15.75" thickBot="1" x14ac:dyDescent="0.3">
      <c r="A762" s="4">
        <v>39125</v>
      </c>
      <c r="B762" s="5">
        <v>3.8816999999999995</v>
      </c>
      <c r="C762" s="5">
        <v>4.3079999999999998</v>
      </c>
      <c r="D762" s="5">
        <v>4.2333999999999996</v>
      </c>
      <c r="E762" s="5">
        <v>4.0323000000000002</v>
      </c>
      <c r="F762" s="5">
        <v>3.5978000000000003</v>
      </c>
      <c r="G762" s="5">
        <v>3.3931</v>
      </c>
      <c r="H762" s="5">
        <v>3.1143999999999998</v>
      </c>
      <c r="I762" s="5">
        <v>3.4269000000000003</v>
      </c>
      <c r="J762" s="3" t="s">
        <v>160</v>
      </c>
    </row>
    <row r="763" spans="1:10" ht="15.75" thickBot="1" x14ac:dyDescent="0.3">
      <c r="A763" s="1">
        <v>3913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160</v>
      </c>
    </row>
    <row r="764" spans="1:10" x14ac:dyDescent="0.25">
      <c r="A764" s="4">
        <v>39131</v>
      </c>
      <c r="B764" s="5">
        <v>3.6875</v>
      </c>
      <c r="C764" s="5">
        <v>4.0728</v>
      </c>
      <c r="D764" s="5">
        <v>4.1199000000000003</v>
      </c>
      <c r="E764" s="5">
        <v>4.0194000000000001</v>
      </c>
      <c r="F764" s="5">
        <v>3.7823000000000002</v>
      </c>
      <c r="G764" s="5">
        <v>3.3840000000000003</v>
      </c>
      <c r="H764" s="5">
        <v>3.0011000000000001</v>
      </c>
      <c r="I764" s="5">
        <v>3.1581000000000001</v>
      </c>
      <c r="J764" s="3" t="s">
        <v>160</v>
      </c>
    </row>
    <row r="765" spans="1:10" x14ac:dyDescent="0.25">
      <c r="A765" s="4">
        <v>39132</v>
      </c>
      <c r="B765" s="5">
        <v>3.9186999999999999</v>
      </c>
      <c r="C765" s="5">
        <v>4.2206999999999999</v>
      </c>
      <c r="D765" s="5">
        <v>4.37</v>
      </c>
      <c r="E765" s="5">
        <v>4.2511000000000001</v>
      </c>
      <c r="F765" s="5">
        <v>3.9940000000000002</v>
      </c>
      <c r="G765" s="5">
        <v>3.5002000000000004</v>
      </c>
      <c r="H765" s="5">
        <v>3.2231000000000001</v>
      </c>
      <c r="I765" s="5">
        <v>3.3962000000000003</v>
      </c>
      <c r="J765" s="3" t="s">
        <v>160</v>
      </c>
    </row>
    <row r="766" spans="1:10" x14ac:dyDescent="0.25">
      <c r="A766" s="4">
        <v>39133</v>
      </c>
      <c r="B766" s="5">
        <v>3.577</v>
      </c>
      <c r="C766" s="5">
        <v>3.8804999999999996</v>
      </c>
      <c r="D766" s="5">
        <v>3.8724999999999996</v>
      </c>
      <c r="E766" s="5">
        <v>3.9422000000000001</v>
      </c>
      <c r="F766" s="5">
        <v>3.7506999999999997</v>
      </c>
      <c r="G766" s="5">
        <v>3.3506</v>
      </c>
      <c r="H766" s="5">
        <v>2.956</v>
      </c>
      <c r="I766" s="5">
        <v>3.1841999999999997</v>
      </c>
      <c r="J766" s="3" t="s">
        <v>160</v>
      </c>
    </row>
    <row r="767" spans="1:10" x14ac:dyDescent="0.25">
      <c r="A767" s="4">
        <v>39134</v>
      </c>
      <c r="B767" s="5">
        <v>3.1893000000000002</v>
      </c>
      <c r="C767" s="5">
        <v>3.7520000000000002</v>
      </c>
      <c r="D767" s="5">
        <v>3.9551999999999996</v>
      </c>
      <c r="E767" s="5">
        <v>3.8494999999999999</v>
      </c>
      <c r="F767" s="5">
        <v>3.7343000000000002</v>
      </c>
      <c r="G767" s="5">
        <v>3.3029000000000002</v>
      </c>
      <c r="H767" s="5">
        <v>2.7658</v>
      </c>
      <c r="I767" s="5">
        <v>2.5585</v>
      </c>
      <c r="J767" s="3" t="s">
        <v>160</v>
      </c>
    </row>
    <row r="768" spans="1:10" ht="15.75" thickBot="1" x14ac:dyDescent="0.3">
      <c r="A768" s="4">
        <v>39135</v>
      </c>
      <c r="B768" s="5">
        <v>3.8762999999999996</v>
      </c>
      <c r="C768" s="5">
        <v>4.2472000000000003</v>
      </c>
      <c r="D768" s="5">
        <v>4.1509999999999998</v>
      </c>
      <c r="E768" s="5">
        <v>3.9798999999999998</v>
      </c>
      <c r="F768" s="5">
        <v>3.5869000000000004</v>
      </c>
      <c r="G768" s="5">
        <v>3.3014000000000001</v>
      </c>
      <c r="H768" s="5">
        <v>2.9890999999999996</v>
      </c>
      <c r="I768" s="5">
        <v>3.3593999999999995</v>
      </c>
      <c r="J768" s="3" t="s">
        <v>160</v>
      </c>
    </row>
    <row r="769" spans="1:10" ht="15.75" thickBot="1" x14ac:dyDescent="0.3">
      <c r="A769" s="1">
        <v>3914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160</v>
      </c>
    </row>
    <row r="770" spans="1:10" x14ac:dyDescent="0.25">
      <c r="A770" s="4">
        <v>39141</v>
      </c>
      <c r="B770" s="5">
        <v>3.593</v>
      </c>
      <c r="C770" s="5">
        <v>3.9870000000000005</v>
      </c>
      <c r="D770" s="5">
        <v>3.9708000000000001</v>
      </c>
      <c r="E770" s="5">
        <v>3.8997999999999999</v>
      </c>
      <c r="F770" s="5">
        <v>3.7460000000000004</v>
      </c>
      <c r="G770" s="5">
        <v>3.3212999999999999</v>
      </c>
      <c r="H770" s="5">
        <v>2.8257000000000003</v>
      </c>
      <c r="I770" s="5">
        <v>2.9990999999999999</v>
      </c>
      <c r="J770" s="3" t="s">
        <v>160</v>
      </c>
    </row>
    <row r="771" spans="1:10" x14ac:dyDescent="0.25">
      <c r="A771" s="4">
        <v>39142</v>
      </c>
      <c r="B771" s="5">
        <v>3.9346000000000001</v>
      </c>
      <c r="C771" s="5">
        <v>4.2134999999999998</v>
      </c>
      <c r="D771" s="5">
        <v>4.2263000000000002</v>
      </c>
      <c r="E771" s="5">
        <v>4.1020000000000003</v>
      </c>
      <c r="F771" s="5">
        <v>3.9302999999999999</v>
      </c>
      <c r="G771" s="5">
        <v>3.4706999999999995</v>
      </c>
      <c r="H771" s="5">
        <v>3.1556000000000002</v>
      </c>
      <c r="I771" s="5">
        <v>3.3845000000000001</v>
      </c>
      <c r="J771" s="3" t="s">
        <v>160</v>
      </c>
    </row>
    <row r="772" spans="1:10" x14ac:dyDescent="0.25">
      <c r="A772" s="4">
        <v>39143</v>
      </c>
      <c r="B772" s="5">
        <v>3.5052000000000003</v>
      </c>
      <c r="C772" s="5">
        <v>3.8251999999999997</v>
      </c>
      <c r="D772" s="5">
        <v>3.8179999999999996</v>
      </c>
      <c r="E772" s="5">
        <v>3.8879000000000001</v>
      </c>
      <c r="F772" s="5">
        <v>3.7397</v>
      </c>
      <c r="G772" s="5">
        <v>3.2797999999999998</v>
      </c>
      <c r="H772" s="5">
        <v>2.7982000000000005</v>
      </c>
      <c r="I772" s="5">
        <v>3.0358000000000005</v>
      </c>
      <c r="J772" s="3" t="s">
        <v>160</v>
      </c>
    </row>
    <row r="773" spans="1:10" x14ac:dyDescent="0.25">
      <c r="A773" s="4">
        <v>39144</v>
      </c>
      <c r="B773" s="5">
        <v>3.1976000000000004</v>
      </c>
      <c r="C773" s="5">
        <v>3.8311999999999999</v>
      </c>
      <c r="D773" s="5">
        <v>3.9914000000000001</v>
      </c>
      <c r="E773" s="5">
        <v>3.9499</v>
      </c>
      <c r="F773" s="5">
        <v>3.8953000000000002</v>
      </c>
      <c r="G773" s="5">
        <v>3.3503000000000007</v>
      </c>
      <c r="H773" s="5">
        <v>2.5389000000000004</v>
      </c>
      <c r="I773" s="5">
        <v>2.3584000000000005</v>
      </c>
      <c r="J773" s="3" t="s">
        <v>160</v>
      </c>
    </row>
    <row r="774" spans="1:10" ht="15.75" thickBot="1" x14ac:dyDescent="0.3">
      <c r="A774" s="4">
        <v>39145</v>
      </c>
      <c r="B774" s="5">
        <v>3.8136999999999999</v>
      </c>
      <c r="C774" s="5">
        <v>4.1604000000000001</v>
      </c>
      <c r="D774" s="5">
        <v>4.0202999999999998</v>
      </c>
      <c r="E774" s="5">
        <v>3.8795999999999999</v>
      </c>
      <c r="F774" s="5">
        <v>3.6494</v>
      </c>
      <c r="G774" s="5">
        <v>3.3460999999999999</v>
      </c>
      <c r="H774" s="5">
        <v>2.9608999999999996</v>
      </c>
      <c r="I774" s="5">
        <v>3.2894000000000001</v>
      </c>
      <c r="J774" s="3" t="s">
        <v>160</v>
      </c>
    </row>
    <row r="775" spans="1:10" ht="15.75" thickBot="1" x14ac:dyDescent="0.3">
      <c r="A775" s="1">
        <v>3915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160</v>
      </c>
    </row>
    <row r="776" spans="1:10" x14ac:dyDescent="0.25">
      <c r="A776" s="4">
        <v>39151</v>
      </c>
      <c r="B776" s="5">
        <v>3.6118000000000001</v>
      </c>
      <c r="C776" s="5">
        <v>4.0612000000000004</v>
      </c>
      <c r="D776" s="5">
        <v>4.0132000000000003</v>
      </c>
      <c r="E776" s="5">
        <v>3.851</v>
      </c>
      <c r="F776" s="5">
        <v>3.8779000000000003</v>
      </c>
      <c r="G776" s="5">
        <v>3.5028000000000006</v>
      </c>
      <c r="H776" s="5">
        <v>2.8632</v>
      </c>
      <c r="I776" s="5">
        <v>2.8620000000000001</v>
      </c>
      <c r="J776" s="3" t="s">
        <v>160</v>
      </c>
    </row>
    <row r="777" spans="1:10" x14ac:dyDescent="0.25">
      <c r="A777" s="4">
        <v>39152</v>
      </c>
      <c r="B777" s="5">
        <v>3.9010000000000002</v>
      </c>
      <c r="C777" s="5">
        <v>4.2287999999999997</v>
      </c>
      <c r="D777" s="5">
        <v>4.1486000000000001</v>
      </c>
      <c r="E777" s="5">
        <v>4.0167999999999999</v>
      </c>
      <c r="F777" s="5">
        <v>3.9941000000000004</v>
      </c>
      <c r="G777" s="5">
        <v>3.6815000000000002</v>
      </c>
      <c r="H777" s="5">
        <v>3.2274000000000007</v>
      </c>
      <c r="I777" s="5">
        <v>3.3514999999999997</v>
      </c>
      <c r="J777" s="3" t="s">
        <v>160</v>
      </c>
    </row>
    <row r="778" spans="1:10" x14ac:dyDescent="0.25">
      <c r="A778" s="4">
        <v>39153</v>
      </c>
      <c r="B778" s="5">
        <v>3.4870999999999999</v>
      </c>
      <c r="C778" s="5">
        <v>3.9388000000000001</v>
      </c>
      <c r="D778" s="5">
        <v>3.8660999999999999</v>
      </c>
      <c r="E778" s="5">
        <v>3.7389000000000001</v>
      </c>
      <c r="F778" s="5">
        <v>3.7634000000000003</v>
      </c>
      <c r="G778" s="5">
        <v>3.4186000000000001</v>
      </c>
      <c r="H778" s="5">
        <v>2.7772999999999994</v>
      </c>
      <c r="I778" s="5">
        <v>2.8256999999999994</v>
      </c>
      <c r="J778" s="3" t="s">
        <v>160</v>
      </c>
    </row>
    <row r="779" spans="1:10" x14ac:dyDescent="0.25">
      <c r="A779" s="4">
        <v>39154</v>
      </c>
      <c r="B779" s="5">
        <v>3.2230000000000003</v>
      </c>
      <c r="C779" s="5">
        <v>3.9894999999999996</v>
      </c>
      <c r="D779" s="5">
        <v>4.1378000000000004</v>
      </c>
      <c r="E779" s="5">
        <v>4.0091000000000001</v>
      </c>
      <c r="F779" s="5">
        <v>4.0566999999999993</v>
      </c>
      <c r="G779" s="5">
        <v>3.4379</v>
      </c>
      <c r="H779" s="5">
        <v>2.3922000000000003</v>
      </c>
      <c r="I779" s="5">
        <v>2.0806999999999998</v>
      </c>
      <c r="J779" s="3" t="s">
        <v>160</v>
      </c>
    </row>
    <row r="780" spans="1:10" ht="15.75" thickBot="1" x14ac:dyDescent="0.3">
      <c r="A780" s="4">
        <v>39155</v>
      </c>
      <c r="B780" s="5">
        <v>3.7033000000000005</v>
      </c>
      <c r="C780" s="5">
        <v>4.0328999999999997</v>
      </c>
      <c r="D780" s="5">
        <v>3.8936000000000002</v>
      </c>
      <c r="E780" s="5">
        <v>3.6848000000000001</v>
      </c>
      <c r="F780" s="5">
        <v>3.7140000000000004</v>
      </c>
      <c r="G780" s="5">
        <v>3.4983000000000004</v>
      </c>
      <c r="H780" s="5">
        <v>3.0554000000000001</v>
      </c>
      <c r="I780" s="5">
        <v>3.1149000000000004</v>
      </c>
      <c r="J780" s="3" t="s">
        <v>160</v>
      </c>
    </row>
    <row r="781" spans="1:10" ht="15.75" thickBot="1" x14ac:dyDescent="0.3">
      <c r="A781" s="1">
        <v>3916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160</v>
      </c>
    </row>
    <row r="782" spans="1:10" x14ac:dyDescent="0.25">
      <c r="A782" s="4">
        <v>39161</v>
      </c>
      <c r="B782" s="5">
        <v>3.4290000000000003</v>
      </c>
      <c r="C782" s="5">
        <v>3.8587000000000002</v>
      </c>
      <c r="D782" s="5">
        <v>3.7930000000000001</v>
      </c>
      <c r="E782" s="5">
        <v>3.7079000000000004</v>
      </c>
      <c r="F782" s="5">
        <v>3.7222</v>
      </c>
      <c r="G782" s="5">
        <v>3.3511000000000002</v>
      </c>
      <c r="H782" s="5">
        <v>2.6703999999999999</v>
      </c>
      <c r="I782" s="5">
        <v>2.7083999999999997</v>
      </c>
      <c r="J782" s="3" t="s">
        <v>160</v>
      </c>
    </row>
    <row r="783" spans="1:10" x14ac:dyDescent="0.25">
      <c r="A783" s="4">
        <v>39162</v>
      </c>
      <c r="B783" s="5">
        <v>3.6386000000000003</v>
      </c>
      <c r="C783" s="5">
        <v>3.8719999999999999</v>
      </c>
      <c r="D783" s="5">
        <v>3.823</v>
      </c>
      <c r="E783" s="5">
        <v>3.8468999999999998</v>
      </c>
      <c r="F783" s="5">
        <v>3.8823999999999996</v>
      </c>
      <c r="G783" s="5">
        <v>3.6057999999999999</v>
      </c>
      <c r="H783" s="5">
        <v>3.1375000000000002</v>
      </c>
      <c r="I783" s="5">
        <v>3.2090000000000001</v>
      </c>
      <c r="J783" s="3" t="s">
        <v>160</v>
      </c>
    </row>
    <row r="784" spans="1:10" x14ac:dyDescent="0.25">
      <c r="A784" s="4">
        <v>39163</v>
      </c>
      <c r="B784" s="5">
        <v>3.3952999999999998</v>
      </c>
      <c r="C784" s="5">
        <v>3.8188000000000004</v>
      </c>
      <c r="D784" s="5">
        <v>3.7027999999999999</v>
      </c>
      <c r="E784" s="5">
        <v>3.6109999999999998</v>
      </c>
      <c r="F784" s="5">
        <v>3.6633999999999998</v>
      </c>
      <c r="G784" s="5">
        <v>3.3407999999999998</v>
      </c>
      <c r="H784" s="5">
        <v>2.6665000000000001</v>
      </c>
      <c r="I784" s="5">
        <v>2.7182999999999997</v>
      </c>
      <c r="J784" s="3" t="s">
        <v>160</v>
      </c>
    </row>
    <row r="785" spans="1:10" x14ac:dyDescent="0.25">
      <c r="A785" s="4">
        <v>39164</v>
      </c>
      <c r="B785" s="5">
        <v>3.1732</v>
      </c>
      <c r="C785" s="5">
        <v>3.8978999999999999</v>
      </c>
      <c r="D785" s="5">
        <v>3.9552999999999998</v>
      </c>
      <c r="E785" s="5">
        <v>3.9012000000000002</v>
      </c>
      <c r="F785" s="5">
        <v>3.9095</v>
      </c>
      <c r="G785" s="5">
        <v>3.282</v>
      </c>
      <c r="H785" s="5">
        <v>2.1780999999999997</v>
      </c>
      <c r="I785" s="5">
        <v>2.0594999999999999</v>
      </c>
      <c r="J785" s="3" t="s">
        <v>160</v>
      </c>
    </row>
    <row r="786" spans="1:10" ht="15.75" thickBot="1" x14ac:dyDescent="0.3">
      <c r="A786" s="4">
        <v>39165</v>
      </c>
      <c r="B786" s="5">
        <v>3.5577999999999999</v>
      </c>
      <c r="C786" s="5">
        <v>3.8927999999999998</v>
      </c>
      <c r="D786" s="5">
        <v>3.8014000000000001</v>
      </c>
      <c r="E786" s="5">
        <v>3.6678000000000006</v>
      </c>
      <c r="F786" s="5">
        <v>3.6536999999999997</v>
      </c>
      <c r="G786" s="5">
        <v>3.4403999999999999</v>
      </c>
      <c r="H786" s="5">
        <v>2.9581999999999997</v>
      </c>
      <c r="I786" s="5">
        <v>3.0209000000000006</v>
      </c>
      <c r="J786" s="3" t="s">
        <v>160</v>
      </c>
    </row>
    <row r="787" spans="1:10" ht="15.75" thickBot="1" x14ac:dyDescent="0.3">
      <c r="A787" s="1">
        <v>3918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160</v>
      </c>
    </row>
    <row r="788" spans="1:10" x14ac:dyDescent="0.25">
      <c r="A788" s="4">
        <v>39181</v>
      </c>
      <c r="B788" s="5">
        <v>3.5486</v>
      </c>
      <c r="C788" s="5">
        <v>4.1516999999999999</v>
      </c>
      <c r="D788" s="5">
        <v>4.4374000000000002</v>
      </c>
      <c r="E788" s="5">
        <v>4.1982999999999997</v>
      </c>
      <c r="F788" s="5">
        <v>3.6415999999999995</v>
      </c>
      <c r="G788" s="5">
        <v>3.4665999999999997</v>
      </c>
      <c r="H788" s="5">
        <v>3.4826000000000006</v>
      </c>
      <c r="I788" s="5">
        <v>3.4483000000000001</v>
      </c>
      <c r="J788" s="3" t="s">
        <v>160</v>
      </c>
    </row>
    <row r="789" spans="1:10" x14ac:dyDescent="0.25">
      <c r="A789" s="4">
        <v>39182</v>
      </c>
      <c r="B789" s="5">
        <v>3.5247000000000002</v>
      </c>
      <c r="C789" s="5">
        <v>4.0691000000000006</v>
      </c>
      <c r="D789" s="5">
        <v>4.3994999999999997</v>
      </c>
      <c r="E789" s="5">
        <v>4.3151999999999999</v>
      </c>
      <c r="F789" s="5">
        <v>3.8220000000000001</v>
      </c>
      <c r="G789" s="5">
        <v>3.7</v>
      </c>
      <c r="H789" s="5">
        <v>3.7221000000000002</v>
      </c>
      <c r="I789" s="5">
        <v>3.6719000000000004</v>
      </c>
      <c r="J789" s="3" t="s">
        <v>160</v>
      </c>
    </row>
    <row r="790" spans="1:10" x14ac:dyDescent="0.25">
      <c r="A790" s="4">
        <v>39183</v>
      </c>
      <c r="B790" s="5">
        <v>3.5407999999999999</v>
      </c>
      <c r="C790" s="5">
        <v>4.1635999999999997</v>
      </c>
      <c r="D790" s="5">
        <v>4.4162999999999997</v>
      </c>
      <c r="E790" s="5">
        <v>4.1162000000000001</v>
      </c>
      <c r="F790" s="5">
        <v>3.5234999999999999</v>
      </c>
      <c r="G790" s="5">
        <v>3.3645999999999998</v>
      </c>
      <c r="H790" s="5">
        <v>3.4098000000000002</v>
      </c>
      <c r="I790" s="5">
        <v>3.4094000000000002</v>
      </c>
      <c r="J790" s="3" t="s">
        <v>160</v>
      </c>
    </row>
    <row r="791" spans="1:10" x14ac:dyDescent="0.25">
      <c r="A791" s="4">
        <v>39184</v>
      </c>
      <c r="B791" s="5">
        <v>3.339</v>
      </c>
      <c r="C791" s="5">
        <v>4.1207000000000003</v>
      </c>
      <c r="D791" s="5">
        <v>4.5507999999999997</v>
      </c>
      <c r="E791" s="5">
        <v>4.3401000000000005</v>
      </c>
      <c r="F791" s="5">
        <v>3.8460000000000001</v>
      </c>
      <c r="G791" s="5">
        <v>3.3886000000000003</v>
      </c>
      <c r="H791" s="5">
        <v>3.1265999999999998</v>
      </c>
      <c r="I791" s="5">
        <v>2.9107000000000003</v>
      </c>
      <c r="J791" s="3" t="s">
        <v>160</v>
      </c>
    </row>
    <row r="792" spans="1:10" ht="15.75" thickBot="1" x14ac:dyDescent="0.3">
      <c r="A792" s="4">
        <v>39185</v>
      </c>
      <c r="B792" s="5">
        <v>3.6172</v>
      </c>
      <c r="C792" s="5">
        <v>4.1334999999999997</v>
      </c>
      <c r="D792" s="5">
        <v>4.3392999999999997</v>
      </c>
      <c r="E792" s="5">
        <v>4.1001999999999992</v>
      </c>
      <c r="F792" s="5">
        <v>3.4561000000000002</v>
      </c>
      <c r="G792" s="5">
        <v>3.4920999999999993</v>
      </c>
      <c r="H792" s="5">
        <v>3.6781000000000001</v>
      </c>
      <c r="I792" s="5">
        <v>3.7677999999999998</v>
      </c>
      <c r="J792" s="3" t="s">
        <v>160</v>
      </c>
    </row>
    <row r="793" spans="1:10" ht="15.75" thickBot="1" x14ac:dyDescent="0.3">
      <c r="A793" s="1">
        <v>3919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160</v>
      </c>
    </row>
    <row r="794" spans="1:10" x14ac:dyDescent="0.25">
      <c r="A794" s="4">
        <v>39191</v>
      </c>
      <c r="B794" s="5">
        <v>3.6410999999999998</v>
      </c>
      <c r="C794" s="5">
        <v>4.1279000000000003</v>
      </c>
      <c r="D794" s="5">
        <v>4.2781000000000002</v>
      </c>
      <c r="E794" s="5">
        <v>3.9348000000000001</v>
      </c>
      <c r="F794" s="5">
        <v>3.6522000000000001</v>
      </c>
      <c r="G794" s="5">
        <v>3.6191000000000004</v>
      </c>
      <c r="H794" s="5">
        <v>3.6074000000000002</v>
      </c>
      <c r="I794" s="5">
        <v>3.4058000000000002</v>
      </c>
      <c r="J794" s="3" t="s">
        <v>160</v>
      </c>
    </row>
    <row r="795" spans="1:10" x14ac:dyDescent="0.25">
      <c r="A795" s="4">
        <v>39192</v>
      </c>
      <c r="B795" s="5">
        <v>3.7103999999999995</v>
      </c>
      <c r="C795" s="5">
        <v>4.0091000000000001</v>
      </c>
      <c r="D795" s="5">
        <v>4.1228999999999996</v>
      </c>
      <c r="E795" s="5">
        <v>3.9494000000000002</v>
      </c>
      <c r="F795" s="5">
        <v>3.7671000000000001</v>
      </c>
      <c r="G795" s="5">
        <v>3.7803999999999998</v>
      </c>
      <c r="H795" s="5">
        <v>3.8578999999999999</v>
      </c>
      <c r="I795" s="5">
        <v>3.7275</v>
      </c>
      <c r="J795" s="3" t="s">
        <v>160</v>
      </c>
    </row>
    <row r="796" spans="1:10" x14ac:dyDescent="0.25">
      <c r="A796" s="4">
        <v>39193</v>
      </c>
      <c r="B796" s="5">
        <v>3.6004999999999998</v>
      </c>
      <c r="C796" s="5">
        <v>4.1097999999999999</v>
      </c>
      <c r="D796" s="5">
        <v>4.2433000000000005</v>
      </c>
      <c r="E796" s="5">
        <v>3.8186</v>
      </c>
      <c r="F796" s="5">
        <v>3.51</v>
      </c>
      <c r="G796" s="5">
        <v>3.5297000000000005</v>
      </c>
      <c r="H796" s="5">
        <v>3.5476000000000001</v>
      </c>
      <c r="I796" s="5">
        <v>3.3342000000000001</v>
      </c>
      <c r="J796" s="3" t="s">
        <v>160</v>
      </c>
    </row>
    <row r="797" spans="1:10" x14ac:dyDescent="0.25">
      <c r="A797" s="4">
        <v>39194</v>
      </c>
      <c r="B797" s="5">
        <v>3.3541999999999996</v>
      </c>
      <c r="C797" s="5">
        <v>4.1824000000000003</v>
      </c>
      <c r="D797" s="5">
        <v>4.5864000000000003</v>
      </c>
      <c r="E797" s="5">
        <v>4.3092000000000006</v>
      </c>
      <c r="F797" s="5">
        <v>3.9714999999999998</v>
      </c>
      <c r="G797" s="5">
        <v>3.57</v>
      </c>
      <c r="H797" s="5">
        <v>3.1572999999999993</v>
      </c>
      <c r="I797" s="5">
        <v>2.7330000000000001</v>
      </c>
      <c r="J797" s="3" t="s">
        <v>160</v>
      </c>
    </row>
    <row r="798" spans="1:10" ht="15.75" thickBot="1" x14ac:dyDescent="0.3">
      <c r="A798" s="4">
        <v>39195</v>
      </c>
      <c r="B798" s="5">
        <v>3.7342</v>
      </c>
      <c r="C798" s="5">
        <v>4.1411999999999995</v>
      </c>
      <c r="D798" s="5">
        <v>4.1613999999999995</v>
      </c>
      <c r="E798" s="5">
        <v>3.7968000000000006</v>
      </c>
      <c r="F798" s="5">
        <v>3.4735</v>
      </c>
      <c r="G798" s="5">
        <v>3.6745000000000001</v>
      </c>
      <c r="H798" s="5">
        <v>3.8405999999999998</v>
      </c>
      <c r="I798" s="5">
        <v>3.7520999999999995</v>
      </c>
      <c r="J798" s="3" t="s">
        <v>160</v>
      </c>
    </row>
    <row r="799" spans="1:10" ht="15.75" thickBot="1" x14ac:dyDescent="0.3">
      <c r="A799" s="1">
        <v>3920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160</v>
      </c>
    </row>
    <row r="800" spans="1:10" x14ac:dyDescent="0.25">
      <c r="A800" s="4">
        <v>39201</v>
      </c>
      <c r="B800" s="5">
        <v>3.7591000000000001</v>
      </c>
      <c r="C800" s="5">
        <v>3.9318000000000004</v>
      </c>
      <c r="D800" s="5">
        <v>3.7982</v>
      </c>
      <c r="E800" s="5">
        <v>3.5743</v>
      </c>
      <c r="F800" s="5">
        <v>3.7065000000000001</v>
      </c>
      <c r="G800" s="5">
        <v>3.7515000000000001</v>
      </c>
      <c r="H800" s="5">
        <v>3.6050000000000004</v>
      </c>
      <c r="I800" s="5">
        <v>3.3907000000000003</v>
      </c>
      <c r="J800" s="3" t="s">
        <v>160</v>
      </c>
    </row>
    <row r="801" spans="1:10" x14ac:dyDescent="0.25">
      <c r="A801" s="4">
        <v>39202</v>
      </c>
      <c r="B801" s="5">
        <v>4.0187999999999997</v>
      </c>
      <c r="C801" s="5">
        <v>3.8950999999999998</v>
      </c>
      <c r="D801" s="5">
        <v>3.5427000000000004</v>
      </c>
      <c r="E801" s="5">
        <v>3.4880000000000004</v>
      </c>
      <c r="F801" s="5">
        <v>3.7216</v>
      </c>
      <c r="G801" s="5">
        <v>3.9540999999999995</v>
      </c>
      <c r="H801" s="5">
        <v>4.0037000000000003</v>
      </c>
      <c r="I801" s="5">
        <v>3.9451000000000001</v>
      </c>
      <c r="J801" s="3" t="s">
        <v>160</v>
      </c>
    </row>
    <row r="802" spans="1:10" x14ac:dyDescent="0.25">
      <c r="A802" s="4">
        <v>39203</v>
      </c>
      <c r="B802" s="5">
        <v>3.76</v>
      </c>
      <c r="C802" s="5">
        <v>3.9281000000000001</v>
      </c>
      <c r="D802" s="5">
        <v>3.8839999999999999</v>
      </c>
      <c r="E802" s="5">
        <v>3.5787999999999993</v>
      </c>
      <c r="F802" s="5">
        <v>3.6884999999999999</v>
      </c>
      <c r="G802" s="5">
        <v>3.6737000000000002</v>
      </c>
      <c r="H802" s="5">
        <v>3.5893999999999999</v>
      </c>
      <c r="I802" s="5">
        <v>3.3467000000000002</v>
      </c>
      <c r="J802" s="3" t="s">
        <v>160</v>
      </c>
    </row>
    <row r="803" spans="1:10" x14ac:dyDescent="0.25">
      <c r="A803" s="4">
        <v>39204</v>
      </c>
      <c r="B803" s="5">
        <v>3.3994</v>
      </c>
      <c r="C803" s="5">
        <v>3.9641000000000002</v>
      </c>
      <c r="D803" s="5">
        <v>4.2088000000000001</v>
      </c>
      <c r="E803" s="5">
        <v>4.0235000000000003</v>
      </c>
      <c r="F803" s="5">
        <v>4.0547000000000004</v>
      </c>
      <c r="G803" s="5">
        <v>3.6349</v>
      </c>
      <c r="H803" s="5">
        <v>3.0323000000000002</v>
      </c>
      <c r="I803" s="5">
        <v>2.6032999999999999</v>
      </c>
      <c r="J803" s="3" t="s">
        <v>160</v>
      </c>
    </row>
    <row r="804" spans="1:10" ht="15.75" thickBot="1" x14ac:dyDescent="0.3">
      <c r="A804" s="4">
        <v>39205</v>
      </c>
      <c r="B804" s="5">
        <v>3.8811</v>
      </c>
      <c r="C804" s="5">
        <v>3.9546000000000001</v>
      </c>
      <c r="D804" s="5">
        <v>3.6504000000000003</v>
      </c>
      <c r="E804" s="5">
        <v>3.3794999999999997</v>
      </c>
      <c r="F804" s="5">
        <v>3.5580000000000003</v>
      </c>
      <c r="G804" s="5">
        <v>3.8605999999999998</v>
      </c>
      <c r="H804" s="5">
        <v>3.8701000000000003</v>
      </c>
      <c r="I804" s="5">
        <v>3.7143999999999999</v>
      </c>
      <c r="J804" s="3" t="s">
        <v>160</v>
      </c>
    </row>
    <row r="805" spans="1:10" ht="15.75" thickBot="1" x14ac:dyDescent="0.3">
      <c r="A805" s="1">
        <v>3924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160</v>
      </c>
    </row>
    <row r="806" spans="1:10" x14ac:dyDescent="0.25">
      <c r="A806" s="4">
        <v>39241</v>
      </c>
      <c r="B806" s="5">
        <v>3.0362999999999998</v>
      </c>
      <c r="C806" s="5">
        <v>3.0444999999999998</v>
      </c>
      <c r="D806" s="5">
        <v>3.7883999999999998</v>
      </c>
      <c r="E806" s="5">
        <v>4.1065000000000005</v>
      </c>
      <c r="F806" s="5">
        <v>4.0561999999999996</v>
      </c>
      <c r="G806" s="5">
        <v>3.9209999999999998</v>
      </c>
      <c r="H806" s="5">
        <v>3.9032</v>
      </c>
      <c r="I806" s="5">
        <v>3.5040000000000004</v>
      </c>
      <c r="J806" s="3" t="s">
        <v>160</v>
      </c>
    </row>
    <row r="807" spans="1:10" x14ac:dyDescent="0.25">
      <c r="A807" s="4">
        <v>39242</v>
      </c>
      <c r="B807" s="5">
        <v>3.4314</v>
      </c>
      <c r="C807" s="5">
        <v>3.1910000000000003</v>
      </c>
      <c r="D807" s="5">
        <v>4.0122999999999998</v>
      </c>
      <c r="E807" s="5">
        <v>4.2881999999999998</v>
      </c>
      <c r="F807" s="5">
        <v>4.1989000000000001</v>
      </c>
      <c r="G807" s="5">
        <v>3.9092000000000002</v>
      </c>
      <c r="H807" s="5">
        <v>4.0669000000000004</v>
      </c>
      <c r="I807" s="5">
        <v>3.7843999999999998</v>
      </c>
      <c r="J807" s="3" t="s">
        <v>160</v>
      </c>
    </row>
    <row r="808" spans="1:10" x14ac:dyDescent="0.25">
      <c r="A808" s="4">
        <v>39243</v>
      </c>
      <c r="B808" s="5">
        <v>3.1659000000000002</v>
      </c>
      <c r="C808" s="5">
        <v>3.1664000000000003</v>
      </c>
      <c r="D808" s="5">
        <v>3.7723999999999998</v>
      </c>
      <c r="E808" s="5">
        <v>4.0433000000000003</v>
      </c>
      <c r="F808" s="5">
        <v>3.9823999999999997</v>
      </c>
      <c r="G808" s="5">
        <v>3.8174999999999999</v>
      </c>
      <c r="H808" s="5">
        <v>3.7713000000000001</v>
      </c>
      <c r="I808" s="5">
        <v>3.5165000000000002</v>
      </c>
      <c r="J808" s="3" t="s">
        <v>160</v>
      </c>
    </row>
    <row r="809" spans="1:10" x14ac:dyDescent="0.25">
      <c r="A809" s="4">
        <v>39244</v>
      </c>
      <c r="B809" s="5">
        <v>2.4372999999999996</v>
      </c>
      <c r="C809" s="5">
        <v>2.8334000000000006</v>
      </c>
      <c r="D809" s="5">
        <v>3.6793999999999993</v>
      </c>
      <c r="E809" s="5">
        <v>4.0978999999999992</v>
      </c>
      <c r="F809" s="5">
        <v>4.0918999999999999</v>
      </c>
      <c r="G809" s="5">
        <v>4.0905000000000005</v>
      </c>
      <c r="H809" s="5">
        <v>3.8275999999999994</v>
      </c>
      <c r="I809" s="5">
        <v>3.1377999999999995</v>
      </c>
      <c r="J809" s="3" t="s">
        <v>160</v>
      </c>
    </row>
    <row r="810" spans="1:10" ht="15.75" thickBot="1" x14ac:dyDescent="0.3">
      <c r="A810" s="4">
        <v>39245</v>
      </c>
      <c r="B810" s="5">
        <v>3.1241000000000003</v>
      </c>
      <c r="C810" s="5">
        <v>2.9245000000000001</v>
      </c>
      <c r="D810" s="5">
        <v>3.7646999999999999</v>
      </c>
      <c r="E810" s="5">
        <v>4.1133000000000006</v>
      </c>
      <c r="F810" s="5">
        <v>4.1558000000000002</v>
      </c>
      <c r="G810" s="5">
        <v>3.9927999999999999</v>
      </c>
      <c r="H810" s="5">
        <v>4.0749000000000004</v>
      </c>
      <c r="I810" s="5">
        <v>3.6160000000000001</v>
      </c>
      <c r="J810" s="3" t="s">
        <v>160</v>
      </c>
    </row>
    <row r="811" spans="1:10" ht="15.75" thickBot="1" x14ac:dyDescent="0.3">
      <c r="A811" s="1">
        <v>3925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160</v>
      </c>
    </row>
    <row r="812" spans="1:10" x14ac:dyDescent="0.25">
      <c r="A812" s="4">
        <v>39251</v>
      </c>
      <c r="B812" s="5">
        <v>2.8511000000000002</v>
      </c>
      <c r="C812" s="5">
        <v>3.0062000000000002</v>
      </c>
      <c r="D812" s="5">
        <v>3.9928000000000003</v>
      </c>
      <c r="E812" s="5">
        <v>4.3467000000000002</v>
      </c>
      <c r="F812" s="5">
        <v>4.1519000000000004</v>
      </c>
      <c r="G812" s="5">
        <v>4.2018000000000004</v>
      </c>
      <c r="H812" s="5">
        <v>4.2768999999999995</v>
      </c>
      <c r="I812" s="5">
        <v>3.6847999999999996</v>
      </c>
      <c r="J812" s="3" t="s">
        <v>160</v>
      </c>
    </row>
    <row r="813" spans="1:10" x14ac:dyDescent="0.25">
      <c r="A813" s="4">
        <v>39252</v>
      </c>
      <c r="B813" s="5">
        <v>3.3487</v>
      </c>
      <c r="C813" s="5">
        <v>2.9719000000000002</v>
      </c>
      <c r="D813" s="5">
        <v>3.9817999999999998</v>
      </c>
      <c r="E813" s="5">
        <v>4.2751000000000001</v>
      </c>
      <c r="F813" s="5">
        <v>4.1563999999999997</v>
      </c>
      <c r="G813" s="5">
        <v>3.9592000000000005</v>
      </c>
      <c r="H813" s="5">
        <v>4.3429999999999991</v>
      </c>
      <c r="I813" s="5">
        <v>3.9575999999999998</v>
      </c>
      <c r="J813" s="3" t="s">
        <v>160</v>
      </c>
    </row>
    <row r="814" spans="1:10" x14ac:dyDescent="0.25">
      <c r="A814" s="4">
        <v>39253</v>
      </c>
      <c r="B814" s="5">
        <v>2.9297000000000004</v>
      </c>
      <c r="C814" s="5">
        <v>3.0665999999999993</v>
      </c>
      <c r="D814" s="5">
        <v>3.8427000000000007</v>
      </c>
      <c r="E814" s="5">
        <v>4.0702999999999996</v>
      </c>
      <c r="F814" s="5">
        <v>3.8015000000000003</v>
      </c>
      <c r="G814" s="5">
        <v>3.9479999999999995</v>
      </c>
      <c r="H814" s="5">
        <v>4.0980000000000008</v>
      </c>
      <c r="I814" s="5">
        <v>3.6742999999999997</v>
      </c>
      <c r="J814" s="3" t="s">
        <v>160</v>
      </c>
    </row>
    <row r="815" spans="1:10" x14ac:dyDescent="0.25">
      <c r="A815" s="4">
        <v>39254</v>
      </c>
      <c r="B815" s="5">
        <v>1.9373</v>
      </c>
      <c r="C815" s="5">
        <v>2.7675000000000001</v>
      </c>
      <c r="D815" s="5">
        <v>4.0198</v>
      </c>
      <c r="E815" s="5">
        <v>4.6761999999999997</v>
      </c>
      <c r="F815" s="5">
        <v>4.5008999999999997</v>
      </c>
      <c r="G815" s="5">
        <v>4.6620999999999997</v>
      </c>
      <c r="H815" s="5">
        <v>4.2315999999999994</v>
      </c>
      <c r="I815" s="5">
        <v>3.1678000000000006</v>
      </c>
      <c r="J815" s="3" t="s">
        <v>160</v>
      </c>
    </row>
    <row r="816" spans="1:10" ht="15.75" thickBot="1" x14ac:dyDescent="0.3">
      <c r="A816" s="4">
        <v>39255</v>
      </c>
      <c r="B816" s="5">
        <v>2.8655999999999997</v>
      </c>
      <c r="C816" s="5">
        <v>2.8208000000000002</v>
      </c>
      <c r="D816" s="5">
        <v>3.8742999999999999</v>
      </c>
      <c r="E816" s="5">
        <v>4.274</v>
      </c>
      <c r="F816" s="5">
        <v>4.1601999999999997</v>
      </c>
      <c r="G816" s="5">
        <v>4.1680000000000001</v>
      </c>
      <c r="H816" s="5">
        <v>4.3023999999999996</v>
      </c>
      <c r="I816" s="5">
        <v>3.6983000000000001</v>
      </c>
      <c r="J816" s="3" t="s">
        <v>160</v>
      </c>
    </row>
    <row r="817" spans="1:10" ht="15.75" thickBot="1" x14ac:dyDescent="0.3">
      <c r="A817" s="1">
        <v>4012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160</v>
      </c>
    </row>
    <row r="818" spans="1:10" x14ac:dyDescent="0.25">
      <c r="A818" s="4">
        <v>40121</v>
      </c>
      <c r="B818" s="5">
        <v>3.6515000000000004</v>
      </c>
      <c r="C818" s="5">
        <v>4.1052999999999997</v>
      </c>
      <c r="D818" s="5">
        <v>4.1845999999999997</v>
      </c>
      <c r="E818" s="5">
        <v>3.9253</v>
      </c>
      <c r="F818" s="5">
        <v>3.7167000000000003</v>
      </c>
      <c r="G818" s="5">
        <v>3.4678000000000004</v>
      </c>
      <c r="H818" s="5">
        <v>3.1922999999999999</v>
      </c>
      <c r="I818" s="5">
        <v>3.1297000000000001</v>
      </c>
      <c r="J818" s="3" t="s">
        <v>160</v>
      </c>
    </row>
    <row r="819" spans="1:10" x14ac:dyDescent="0.25">
      <c r="A819" s="4">
        <v>40122</v>
      </c>
      <c r="B819" s="5">
        <v>3.7646000000000002</v>
      </c>
      <c r="C819" s="5">
        <v>4.1489000000000003</v>
      </c>
      <c r="D819" s="5">
        <v>4.3018000000000001</v>
      </c>
      <c r="E819" s="5">
        <v>4.1194000000000006</v>
      </c>
      <c r="F819" s="5">
        <v>3.9316000000000004</v>
      </c>
      <c r="G819" s="5">
        <v>3.6387</v>
      </c>
      <c r="H819" s="5">
        <v>3.4200999999999997</v>
      </c>
      <c r="I819" s="5">
        <v>3.3685999999999998</v>
      </c>
      <c r="J819" s="3" t="s">
        <v>160</v>
      </c>
    </row>
    <row r="820" spans="1:10" x14ac:dyDescent="0.25">
      <c r="A820" s="4">
        <v>40123</v>
      </c>
      <c r="B820" s="5">
        <v>3.5827999999999998</v>
      </c>
      <c r="C820" s="5">
        <v>3.9391000000000003</v>
      </c>
      <c r="D820" s="5">
        <v>3.9955000000000003</v>
      </c>
      <c r="E820" s="5">
        <v>3.7681</v>
      </c>
      <c r="F820" s="5">
        <v>3.6446000000000005</v>
      </c>
      <c r="G820" s="5">
        <v>3.4154000000000004</v>
      </c>
      <c r="H820" s="5">
        <v>3.2098000000000004</v>
      </c>
      <c r="I820" s="5">
        <v>3.1486000000000001</v>
      </c>
      <c r="J820" s="3" t="s">
        <v>160</v>
      </c>
    </row>
    <row r="821" spans="1:10" x14ac:dyDescent="0.25">
      <c r="A821" s="4">
        <v>40124</v>
      </c>
      <c r="B821" s="5">
        <v>3.3372999999999999</v>
      </c>
      <c r="C821" s="5">
        <v>3.9580000000000002</v>
      </c>
      <c r="D821" s="5">
        <v>4.1276999999999999</v>
      </c>
      <c r="E821" s="5">
        <v>3.8040000000000003</v>
      </c>
      <c r="F821" s="5">
        <v>3.6228999999999996</v>
      </c>
      <c r="G821" s="5">
        <v>3.3136999999999999</v>
      </c>
      <c r="H821" s="5">
        <v>2.9001000000000001</v>
      </c>
      <c r="I821" s="5">
        <v>2.6048</v>
      </c>
      <c r="J821" s="3" t="s">
        <v>160</v>
      </c>
    </row>
    <row r="822" spans="1:10" ht="15.75" thickBot="1" x14ac:dyDescent="0.3">
      <c r="A822" s="4">
        <v>40125</v>
      </c>
      <c r="B822" s="5">
        <v>3.8099000000000003</v>
      </c>
      <c r="C822" s="5">
        <v>4.2069999999999999</v>
      </c>
      <c r="D822" s="5">
        <v>4.1904000000000003</v>
      </c>
      <c r="E822" s="5">
        <v>3.9154999999999998</v>
      </c>
      <c r="F822" s="5">
        <v>3.6067999999999998</v>
      </c>
      <c r="G822" s="5">
        <v>3.4269000000000007</v>
      </c>
      <c r="H822" s="5">
        <v>3.2315000000000005</v>
      </c>
      <c r="I822" s="5">
        <v>3.3696999999999999</v>
      </c>
      <c r="J822" s="3" t="s">
        <v>160</v>
      </c>
    </row>
    <row r="823" spans="1:10" ht="15.75" thickBot="1" x14ac:dyDescent="0.3">
      <c r="A823" s="1">
        <v>4013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160</v>
      </c>
    </row>
    <row r="824" spans="1:10" x14ac:dyDescent="0.25">
      <c r="A824" s="4">
        <v>40131</v>
      </c>
      <c r="B824" s="5">
        <v>3.6777000000000002</v>
      </c>
      <c r="C824" s="5">
        <v>4.0456000000000003</v>
      </c>
      <c r="D824" s="5">
        <v>4.1375000000000002</v>
      </c>
      <c r="E824" s="5">
        <v>3.8961000000000006</v>
      </c>
      <c r="F824" s="5">
        <v>3.7902999999999998</v>
      </c>
      <c r="G824" s="5">
        <v>3.4424999999999999</v>
      </c>
      <c r="H824" s="5">
        <v>3.1295000000000002</v>
      </c>
      <c r="I824" s="5">
        <v>3.0532000000000004</v>
      </c>
      <c r="J824" s="3" t="s">
        <v>160</v>
      </c>
    </row>
    <row r="825" spans="1:10" x14ac:dyDescent="0.25">
      <c r="A825" s="4">
        <v>40132</v>
      </c>
      <c r="B825" s="5">
        <v>3.8694000000000002</v>
      </c>
      <c r="C825" s="5">
        <v>4.0479000000000003</v>
      </c>
      <c r="D825" s="5">
        <v>4.2313000000000001</v>
      </c>
      <c r="E825" s="5">
        <v>4.0343</v>
      </c>
      <c r="F825" s="5">
        <v>3.9603999999999999</v>
      </c>
      <c r="G825" s="5">
        <v>3.6111999999999997</v>
      </c>
      <c r="H825" s="5">
        <v>3.4917999999999996</v>
      </c>
      <c r="I825" s="5">
        <v>3.4492999999999996</v>
      </c>
      <c r="J825" s="3" t="s">
        <v>160</v>
      </c>
    </row>
    <row r="826" spans="1:10" x14ac:dyDescent="0.25">
      <c r="A826" s="4">
        <v>40133</v>
      </c>
      <c r="B826" s="5">
        <v>3.5525000000000002</v>
      </c>
      <c r="C826" s="5">
        <v>3.8949000000000003</v>
      </c>
      <c r="D826" s="5">
        <v>3.9331999999999994</v>
      </c>
      <c r="E826" s="5">
        <v>3.7815000000000003</v>
      </c>
      <c r="F826" s="5">
        <v>3.7103999999999999</v>
      </c>
      <c r="G826" s="5">
        <v>3.3942999999999999</v>
      </c>
      <c r="H826" s="5">
        <v>3.0872000000000002</v>
      </c>
      <c r="I826" s="5">
        <v>3.0421</v>
      </c>
      <c r="J826" s="3" t="s">
        <v>160</v>
      </c>
    </row>
    <row r="827" spans="1:10" x14ac:dyDescent="0.25">
      <c r="A827" s="4">
        <v>40134</v>
      </c>
      <c r="B827" s="5">
        <v>3.3853999999999997</v>
      </c>
      <c r="C827" s="5">
        <v>4.0379000000000005</v>
      </c>
      <c r="D827" s="5">
        <v>4.2244000000000002</v>
      </c>
      <c r="E827" s="5">
        <v>3.9763999999999999</v>
      </c>
      <c r="F827" s="5">
        <v>3.9228999999999998</v>
      </c>
      <c r="G827" s="5">
        <v>3.4350000000000001</v>
      </c>
      <c r="H827" s="5">
        <v>2.7671000000000001</v>
      </c>
      <c r="I827" s="5">
        <v>2.4268999999999998</v>
      </c>
      <c r="J827" s="3" t="s">
        <v>160</v>
      </c>
    </row>
    <row r="828" spans="1:10" ht="15.75" thickBot="1" x14ac:dyDescent="0.3">
      <c r="A828" s="4">
        <v>40135</v>
      </c>
      <c r="B828" s="5">
        <v>3.8942999999999994</v>
      </c>
      <c r="C828" s="5">
        <v>4.2088000000000001</v>
      </c>
      <c r="D828" s="5">
        <v>4.1356000000000002</v>
      </c>
      <c r="E828" s="5">
        <v>3.8684000000000003</v>
      </c>
      <c r="F828" s="5">
        <v>3.6585000000000001</v>
      </c>
      <c r="G828" s="5">
        <v>3.4660000000000002</v>
      </c>
      <c r="H828" s="5">
        <v>3.2522000000000002</v>
      </c>
      <c r="I828" s="5">
        <v>3.3934000000000002</v>
      </c>
      <c r="J828" s="3" t="s">
        <v>160</v>
      </c>
    </row>
    <row r="829" spans="1:10" ht="15.75" thickBot="1" x14ac:dyDescent="0.3">
      <c r="A829" s="1">
        <v>4014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160</v>
      </c>
    </row>
    <row r="830" spans="1:10" x14ac:dyDescent="0.25">
      <c r="A830" s="4">
        <v>40141</v>
      </c>
      <c r="B830" s="5">
        <v>3.5870000000000006</v>
      </c>
      <c r="C830" s="5">
        <v>3.8899999999999997</v>
      </c>
      <c r="D830" s="5">
        <v>3.9785000000000004</v>
      </c>
      <c r="E830" s="5">
        <v>3.7914000000000003</v>
      </c>
      <c r="F830" s="5">
        <v>3.7537000000000003</v>
      </c>
      <c r="G830" s="5">
        <v>3.4525999999999999</v>
      </c>
      <c r="H830" s="5">
        <v>3.1383000000000001</v>
      </c>
      <c r="I830" s="5">
        <v>3.0691999999999999</v>
      </c>
      <c r="J830" s="3" t="s">
        <v>160</v>
      </c>
    </row>
    <row r="831" spans="1:10" x14ac:dyDescent="0.25">
      <c r="A831" s="4">
        <v>40142</v>
      </c>
      <c r="B831" s="5">
        <v>3.8508999999999993</v>
      </c>
      <c r="C831" s="5">
        <v>3.9552</v>
      </c>
      <c r="D831" s="5">
        <v>4.1153000000000004</v>
      </c>
      <c r="E831" s="5">
        <v>3.9878</v>
      </c>
      <c r="F831" s="5">
        <v>3.9537000000000004</v>
      </c>
      <c r="G831" s="5">
        <v>3.7258000000000004</v>
      </c>
      <c r="H831" s="5">
        <v>3.6499999999999995</v>
      </c>
      <c r="I831" s="5">
        <v>3.6046</v>
      </c>
      <c r="J831" s="3" t="s">
        <v>160</v>
      </c>
    </row>
    <row r="832" spans="1:10" x14ac:dyDescent="0.25">
      <c r="A832" s="4">
        <v>40143</v>
      </c>
      <c r="B832" s="5">
        <v>3.5021999999999998</v>
      </c>
      <c r="C832" s="5">
        <v>3.7986</v>
      </c>
      <c r="D832" s="5">
        <v>3.8585999999999996</v>
      </c>
      <c r="E832" s="5">
        <v>3.7140000000000004</v>
      </c>
      <c r="F832" s="5">
        <v>3.7225999999999999</v>
      </c>
      <c r="G832" s="5">
        <v>3.4471000000000003</v>
      </c>
      <c r="H832" s="5">
        <v>3.1293000000000006</v>
      </c>
      <c r="I832" s="5">
        <v>3.0532000000000004</v>
      </c>
      <c r="J832" s="3" t="s">
        <v>160</v>
      </c>
    </row>
    <row r="833" spans="1:10" x14ac:dyDescent="0.25">
      <c r="A833" s="4">
        <v>40144</v>
      </c>
      <c r="B833" s="5">
        <v>3.2657000000000003</v>
      </c>
      <c r="C833" s="5">
        <v>3.8861999999999997</v>
      </c>
      <c r="D833" s="5">
        <v>4.0643000000000002</v>
      </c>
      <c r="E833" s="5">
        <v>3.9051999999999998</v>
      </c>
      <c r="F833" s="5">
        <v>3.8777999999999997</v>
      </c>
      <c r="G833" s="5">
        <v>3.3643000000000001</v>
      </c>
      <c r="H833" s="5">
        <v>2.63</v>
      </c>
      <c r="I833" s="5">
        <v>2.3609</v>
      </c>
      <c r="J833" s="3" t="s">
        <v>160</v>
      </c>
    </row>
    <row r="834" spans="1:10" ht="15.75" thickBot="1" x14ac:dyDescent="0.3">
      <c r="A834" s="4">
        <v>40145</v>
      </c>
      <c r="B834" s="5">
        <v>3.8042000000000007</v>
      </c>
      <c r="C834" s="5">
        <v>3.9635000000000002</v>
      </c>
      <c r="D834" s="5">
        <v>3.9152999999999998</v>
      </c>
      <c r="E834" s="5">
        <v>3.6870000000000003</v>
      </c>
      <c r="F834" s="5">
        <v>3.6406999999999998</v>
      </c>
      <c r="G834" s="5">
        <v>3.4849000000000001</v>
      </c>
      <c r="H834" s="5">
        <v>3.3356000000000003</v>
      </c>
      <c r="I834" s="5">
        <v>3.4053999999999998</v>
      </c>
      <c r="J834" s="3" t="s">
        <v>160</v>
      </c>
    </row>
    <row r="835" spans="1:10" ht="15.75" thickBot="1" x14ac:dyDescent="0.3">
      <c r="A835" s="1">
        <v>4015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160</v>
      </c>
    </row>
    <row r="836" spans="1:10" x14ac:dyDescent="0.25">
      <c r="A836" s="4">
        <v>40151</v>
      </c>
      <c r="B836" s="5">
        <v>3.5308999999999999</v>
      </c>
      <c r="C836" s="5">
        <v>3.7538999999999998</v>
      </c>
      <c r="D836" s="5">
        <v>3.8119000000000001</v>
      </c>
      <c r="E836" s="5">
        <v>3.7348000000000003</v>
      </c>
      <c r="F836" s="5">
        <v>3.7202999999999999</v>
      </c>
      <c r="G836" s="5">
        <v>3.4373000000000005</v>
      </c>
      <c r="H836" s="5">
        <v>3.1063000000000001</v>
      </c>
      <c r="I836" s="5">
        <v>3.1189</v>
      </c>
      <c r="J836" s="3" t="s">
        <v>160</v>
      </c>
    </row>
    <row r="837" spans="1:10" x14ac:dyDescent="0.25">
      <c r="A837" s="4">
        <v>40152</v>
      </c>
      <c r="B837" s="5">
        <v>3.7402000000000002</v>
      </c>
      <c r="C837" s="5">
        <v>3.7805999999999997</v>
      </c>
      <c r="D837" s="5">
        <v>3.8737000000000004</v>
      </c>
      <c r="E837" s="5">
        <v>3.8489</v>
      </c>
      <c r="F837" s="5">
        <v>3.8611000000000004</v>
      </c>
      <c r="G837" s="5">
        <v>3.6932999999999998</v>
      </c>
      <c r="H837" s="5">
        <v>3.5964</v>
      </c>
      <c r="I837" s="5">
        <v>3.5830000000000002</v>
      </c>
      <c r="J837" s="3" t="s">
        <v>160</v>
      </c>
    </row>
    <row r="838" spans="1:10" x14ac:dyDescent="0.25">
      <c r="A838" s="4">
        <v>40153</v>
      </c>
      <c r="B838" s="5">
        <v>3.3852000000000002</v>
      </c>
      <c r="C838" s="5">
        <v>3.6240999999999999</v>
      </c>
      <c r="D838" s="5">
        <v>3.6527000000000003</v>
      </c>
      <c r="E838" s="5">
        <v>3.6322000000000001</v>
      </c>
      <c r="F838" s="5">
        <v>3.6525000000000003</v>
      </c>
      <c r="G838" s="5">
        <v>3.4089999999999998</v>
      </c>
      <c r="H838" s="5">
        <v>3.0351999999999997</v>
      </c>
      <c r="I838" s="5">
        <v>3.0394999999999999</v>
      </c>
      <c r="J838" s="3" t="s">
        <v>160</v>
      </c>
    </row>
    <row r="839" spans="1:10" x14ac:dyDescent="0.25">
      <c r="A839" s="4">
        <v>40154</v>
      </c>
      <c r="B839" s="5">
        <v>3.2141000000000006</v>
      </c>
      <c r="C839" s="5">
        <v>3.7452000000000005</v>
      </c>
      <c r="D839" s="5">
        <v>3.9087999999999998</v>
      </c>
      <c r="E839" s="5">
        <v>3.9192999999999998</v>
      </c>
      <c r="F839" s="5">
        <v>3.8506</v>
      </c>
      <c r="G839" s="5">
        <v>3.3094000000000001</v>
      </c>
      <c r="H839" s="5">
        <v>2.5422000000000002</v>
      </c>
      <c r="I839" s="5">
        <v>2.4816999999999996</v>
      </c>
      <c r="J839" s="3" t="s">
        <v>160</v>
      </c>
    </row>
    <row r="840" spans="1:10" ht="15.75" thickBot="1" x14ac:dyDescent="0.3">
      <c r="A840" s="4">
        <v>40155</v>
      </c>
      <c r="B840" s="5">
        <v>3.7448000000000001</v>
      </c>
      <c r="C840" s="5">
        <v>3.8470000000000004</v>
      </c>
      <c r="D840" s="5">
        <v>3.7858000000000001</v>
      </c>
      <c r="E840" s="5">
        <v>3.6248000000000005</v>
      </c>
      <c r="F840" s="5">
        <v>3.6479999999999997</v>
      </c>
      <c r="G840" s="5">
        <v>3.5323000000000002</v>
      </c>
      <c r="H840" s="5">
        <v>3.3839000000000001</v>
      </c>
      <c r="I840" s="5">
        <v>3.4470000000000001</v>
      </c>
      <c r="J840" s="3" t="s">
        <v>160</v>
      </c>
    </row>
    <row r="841" spans="1:10" ht="15.75" thickBot="1" x14ac:dyDescent="0.3">
      <c r="A841" s="1">
        <v>4017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160</v>
      </c>
    </row>
    <row r="842" spans="1:10" x14ac:dyDescent="0.25">
      <c r="A842" s="4">
        <v>40171</v>
      </c>
      <c r="B842" s="5">
        <v>3.3496999999999999</v>
      </c>
      <c r="C842" s="5">
        <v>3.8913999999999995</v>
      </c>
      <c r="D842" s="5">
        <v>4.1158000000000001</v>
      </c>
      <c r="E842" s="5">
        <v>3.8416999999999994</v>
      </c>
      <c r="F842" s="5">
        <v>3.5186999999999999</v>
      </c>
      <c r="G842" s="5">
        <v>3.3696999999999999</v>
      </c>
      <c r="H842" s="5">
        <v>3.2615000000000003</v>
      </c>
      <c r="I842" s="5">
        <v>3.1004</v>
      </c>
      <c r="J842" s="3" t="s">
        <v>160</v>
      </c>
    </row>
    <row r="843" spans="1:10" x14ac:dyDescent="0.25">
      <c r="A843" s="4">
        <v>40172</v>
      </c>
      <c r="B843" s="5">
        <v>3.379</v>
      </c>
      <c r="C843" s="5">
        <v>3.9795000000000003</v>
      </c>
      <c r="D843" s="5">
        <v>4.3174000000000001</v>
      </c>
      <c r="E843" s="5">
        <v>4.1098999999999997</v>
      </c>
      <c r="F843" s="5">
        <v>3.7310000000000003</v>
      </c>
      <c r="G843" s="5">
        <v>3.5509999999999997</v>
      </c>
      <c r="H843" s="5">
        <v>3.4876999999999998</v>
      </c>
      <c r="I843" s="5">
        <v>3.2683</v>
      </c>
      <c r="J843" s="3" t="s">
        <v>160</v>
      </c>
    </row>
    <row r="844" spans="1:10" x14ac:dyDescent="0.25">
      <c r="A844" s="4">
        <v>40173</v>
      </c>
      <c r="B844" s="5">
        <v>3.3867000000000003</v>
      </c>
      <c r="C844" s="5">
        <v>3.9428999999999998</v>
      </c>
      <c r="D844" s="5">
        <v>4.1089000000000002</v>
      </c>
      <c r="E844" s="5">
        <v>3.8239000000000001</v>
      </c>
      <c r="F844" s="5">
        <v>3.5393000000000003</v>
      </c>
      <c r="G844" s="5">
        <v>3.3960999999999997</v>
      </c>
      <c r="H844" s="5">
        <v>3.2306000000000004</v>
      </c>
      <c r="I844" s="5">
        <v>3.1215999999999999</v>
      </c>
      <c r="J844" s="3" t="s">
        <v>160</v>
      </c>
    </row>
    <row r="845" spans="1:10" x14ac:dyDescent="0.25">
      <c r="A845" s="4">
        <v>40174</v>
      </c>
      <c r="B845" s="5">
        <v>3.1764000000000001</v>
      </c>
      <c r="C845" s="5">
        <v>3.8109000000000002</v>
      </c>
      <c r="D845" s="5">
        <v>4.0739000000000001</v>
      </c>
      <c r="E845" s="5">
        <v>3.8468</v>
      </c>
      <c r="F845" s="5">
        <v>3.6978</v>
      </c>
      <c r="G845" s="5">
        <v>3.4351000000000003</v>
      </c>
      <c r="H845" s="5">
        <v>3.0209000000000001</v>
      </c>
      <c r="I845" s="5">
        <v>2.6646999999999998</v>
      </c>
      <c r="J845" s="3" t="s">
        <v>160</v>
      </c>
    </row>
    <row r="846" spans="1:10" ht="15.75" thickBot="1" x14ac:dyDescent="0.3">
      <c r="A846" s="4">
        <v>40175</v>
      </c>
      <c r="B846" s="5">
        <v>3.5392999999999999</v>
      </c>
      <c r="C846" s="5">
        <v>4.0004000000000008</v>
      </c>
      <c r="D846" s="5">
        <v>4.1829999999999998</v>
      </c>
      <c r="E846" s="5">
        <v>3.9076</v>
      </c>
      <c r="F846" s="5">
        <v>3.4543000000000004</v>
      </c>
      <c r="G846" s="5">
        <v>3.4058999999999995</v>
      </c>
      <c r="H846" s="5">
        <v>3.4791000000000003</v>
      </c>
      <c r="I846" s="5">
        <v>3.4523000000000001</v>
      </c>
      <c r="J846" s="3" t="s">
        <v>160</v>
      </c>
    </row>
    <row r="847" spans="1:10" ht="15.75" thickBot="1" x14ac:dyDescent="0.3">
      <c r="A847" s="1">
        <v>4019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160</v>
      </c>
    </row>
    <row r="848" spans="1:10" x14ac:dyDescent="0.25">
      <c r="A848" s="4">
        <v>40191</v>
      </c>
      <c r="B848" s="5">
        <v>3.4456000000000002</v>
      </c>
      <c r="C848" s="5">
        <v>3.9405999999999999</v>
      </c>
      <c r="D848" s="5">
        <v>4.0009000000000006</v>
      </c>
      <c r="E848" s="5">
        <v>3.5769000000000002</v>
      </c>
      <c r="F848" s="5">
        <v>3.2717000000000001</v>
      </c>
      <c r="G848" s="5">
        <v>3.8335000000000004</v>
      </c>
      <c r="H848" s="5">
        <v>4.0082000000000004</v>
      </c>
      <c r="I848" s="5">
        <v>3.6895000000000007</v>
      </c>
      <c r="J848" s="3" t="s">
        <v>160</v>
      </c>
    </row>
    <row r="849" spans="1:10" x14ac:dyDescent="0.25">
      <c r="A849" s="4">
        <v>40192</v>
      </c>
      <c r="B849" s="5">
        <v>3.5905</v>
      </c>
      <c r="C849" s="5">
        <v>3.8720000000000003</v>
      </c>
      <c r="D849" s="5">
        <v>3.8978000000000002</v>
      </c>
      <c r="E849" s="5">
        <v>3.5676000000000005</v>
      </c>
      <c r="F849" s="5">
        <v>3.3694999999999999</v>
      </c>
      <c r="G849" s="5">
        <v>3.9537</v>
      </c>
      <c r="H849" s="5">
        <v>4.2346000000000004</v>
      </c>
      <c r="I849" s="5">
        <v>4.0055000000000005</v>
      </c>
      <c r="J849" s="3" t="s">
        <v>160</v>
      </c>
    </row>
    <row r="850" spans="1:10" x14ac:dyDescent="0.25">
      <c r="A850" s="4">
        <v>40193</v>
      </c>
      <c r="B850" s="5">
        <v>3.4064999999999999</v>
      </c>
      <c r="C850" s="5">
        <v>3.9137000000000004</v>
      </c>
      <c r="D850" s="5">
        <v>3.9337</v>
      </c>
      <c r="E850" s="5">
        <v>3.4382000000000001</v>
      </c>
      <c r="F850" s="5">
        <v>3.1046</v>
      </c>
      <c r="G850" s="5">
        <v>3.7946000000000004</v>
      </c>
      <c r="H850" s="5">
        <v>4.0389999999999997</v>
      </c>
      <c r="I850" s="5">
        <v>3.7366999999999999</v>
      </c>
      <c r="J850" s="3" t="s">
        <v>160</v>
      </c>
    </row>
    <row r="851" spans="1:10" x14ac:dyDescent="0.25">
      <c r="A851" s="4">
        <v>40194</v>
      </c>
      <c r="B851" s="5">
        <v>3.0202</v>
      </c>
      <c r="C851" s="5">
        <v>3.8549999999999995</v>
      </c>
      <c r="D851" s="5">
        <v>4.1641000000000004</v>
      </c>
      <c r="E851" s="5">
        <v>3.8402000000000003</v>
      </c>
      <c r="F851" s="5">
        <v>3.5494000000000003</v>
      </c>
      <c r="G851" s="5">
        <v>3.8270999999999997</v>
      </c>
      <c r="H851" s="5">
        <v>3.6336000000000004</v>
      </c>
      <c r="I851" s="5">
        <v>3.0213000000000001</v>
      </c>
      <c r="J851" s="3" t="s">
        <v>160</v>
      </c>
    </row>
    <row r="852" spans="1:10" ht="15.75" thickBot="1" x14ac:dyDescent="0.3">
      <c r="A852" s="4">
        <v>40195</v>
      </c>
      <c r="B852" s="5">
        <v>3.6371000000000002</v>
      </c>
      <c r="C852" s="5">
        <v>4.0392000000000001</v>
      </c>
      <c r="D852" s="5">
        <v>3.9211</v>
      </c>
      <c r="E852" s="5">
        <v>3.4410999999999996</v>
      </c>
      <c r="F852" s="5">
        <v>3.0601000000000003</v>
      </c>
      <c r="G852" s="5">
        <v>3.8363</v>
      </c>
      <c r="H852" s="5">
        <v>4.1695000000000002</v>
      </c>
      <c r="I852" s="5">
        <v>4.0329000000000006</v>
      </c>
      <c r="J852" s="3" t="s">
        <v>160</v>
      </c>
    </row>
    <row r="853" spans="1:10" ht="15.75" thickBot="1" x14ac:dyDescent="0.3">
      <c r="A853" s="1">
        <v>4023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160</v>
      </c>
    </row>
    <row r="854" spans="1:10" x14ac:dyDescent="0.25">
      <c r="A854" s="4">
        <v>40231</v>
      </c>
      <c r="B854" s="5">
        <v>3.3426000000000005</v>
      </c>
      <c r="C854" s="5">
        <v>3.3717000000000001</v>
      </c>
      <c r="D854" s="5">
        <v>3.2692999999999999</v>
      </c>
      <c r="E854" s="5">
        <v>3.2600999999999996</v>
      </c>
      <c r="F854" s="5">
        <v>3.5943999999999998</v>
      </c>
      <c r="G854" s="5">
        <v>3.6436000000000002</v>
      </c>
      <c r="H854" s="5">
        <v>3.3983000000000008</v>
      </c>
      <c r="I854" s="5">
        <v>3.1290000000000004</v>
      </c>
      <c r="J854" s="3" t="s">
        <v>160</v>
      </c>
    </row>
    <row r="855" spans="1:10" x14ac:dyDescent="0.25">
      <c r="A855" s="4">
        <v>40232</v>
      </c>
      <c r="B855" s="5">
        <v>3.3326000000000002</v>
      </c>
      <c r="C855" s="5">
        <v>3.4633000000000003</v>
      </c>
      <c r="D855" s="5">
        <v>3.6295999999999999</v>
      </c>
      <c r="E855" s="5">
        <v>3.8216000000000001</v>
      </c>
      <c r="F855" s="5">
        <v>4.0207999999999995</v>
      </c>
      <c r="G855" s="5">
        <v>3.8555000000000001</v>
      </c>
      <c r="H855" s="5">
        <v>3.4780999999999995</v>
      </c>
      <c r="I855" s="5">
        <v>3.1380999999999997</v>
      </c>
      <c r="J855" s="3" t="s">
        <v>160</v>
      </c>
    </row>
    <row r="856" spans="1:10" x14ac:dyDescent="0.25">
      <c r="A856" s="4">
        <v>40233</v>
      </c>
      <c r="B856" s="5">
        <v>3.3898999999999999</v>
      </c>
      <c r="C856" s="5">
        <v>3.4173000000000004</v>
      </c>
      <c r="D856" s="5">
        <v>3.3162000000000003</v>
      </c>
      <c r="E856" s="5">
        <v>3.2766000000000002</v>
      </c>
      <c r="F856" s="5">
        <v>3.5801999999999996</v>
      </c>
      <c r="G856" s="5">
        <v>3.6061000000000001</v>
      </c>
      <c r="H856" s="5">
        <v>3.3619000000000003</v>
      </c>
      <c r="I856" s="5">
        <v>3.1455000000000002</v>
      </c>
      <c r="J856" s="3" t="s">
        <v>160</v>
      </c>
    </row>
    <row r="857" spans="1:10" x14ac:dyDescent="0.25">
      <c r="A857" s="4">
        <v>40234</v>
      </c>
      <c r="B857" s="5">
        <v>3.2744999999999997</v>
      </c>
      <c r="C857" s="5">
        <v>3.2776000000000001</v>
      </c>
      <c r="D857" s="5">
        <v>3.0759999999999996</v>
      </c>
      <c r="E857" s="5">
        <v>2.8591000000000002</v>
      </c>
      <c r="F857" s="5">
        <v>3.2417999999999996</v>
      </c>
      <c r="G857" s="5">
        <v>3.4610000000000003</v>
      </c>
      <c r="H857" s="5">
        <v>3.3624000000000001</v>
      </c>
      <c r="I857" s="5">
        <v>3.0845000000000007</v>
      </c>
      <c r="J857" s="3" t="s">
        <v>160</v>
      </c>
    </row>
    <row r="858" spans="1:10" ht="15.75" thickBot="1" x14ac:dyDescent="0.3">
      <c r="A858" s="4">
        <v>40235</v>
      </c>
      <c r="B858" s="5">
        <v>3.4615999999999998</v>
      </c>
      <c r="C858" s="5">
        <v>3.3607</v>
      </c>
      <c r="D858" s="5">
        <v>3.1783000000000001</v>
      </c>
      <c r="E858" s="5">
        <v>3.2479</v>
      </c>
      <c r="F858" s="5">
        <v>3.6671</v>
      </c>
      <c r="G858" s="5">
        <v>3.7833000000000001</v>
      </c>
      <c r="H858" s="5">
        <v>3.5965999999999996</v>
      </c>
      <c r="I858" s="5">
        <v>3.3320999999999996</v>
      </c>
      <c r="J858" s="3" t="s">
        <v>160</v>
      </c>
    </row>
    <row r="859" spans="1:10" ht="15.75" thickBot="1" x14ac:dyDescent="0.3">
      <c r="A859" s="1">
        <v>4025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160</v>
      </c>
    </row>
    <row r="860" spans="1:10" x14ac:dyDescent="0.25">
      <c r="A860" s="4">
        <v>40251</v>
      </c>
      <c r="B860" s="5">
        <v>3.2646000000000002</v>
      </c>
      <c r="C860" s="5">
        <v>2.2642000000000002</v>
      </c>
      <c r="D860" s="5">
        <v>3.2220000000000004</v>
      </c>
      <c r="E860" s="5">
        <v>3.7592999999999996</v>
      </c>
      <c r="F860" s="5">
        <v>3.9474</v>
      </c>
      <c r="G860" s="5">
        <v>3.5958000000000001</v>
      </c>
      <c r="H860" s="5">
        <v>4.0916999999999994</v>
      </c>
      <c r="I860" s="5">
        <v>3.8603000000000001</v>
      </c>
      <c r="J860" s="3" t="s">
        <v>160</v>
      </c>
    </row>
    <row r="861" spans="1:10" x14ac:dyDescent="0.25">
      <c r="A861" s="4">
        <v>40252</v>
      </c>
      <c r="B861" s="5">
        <v>3.5635999999999997</v>
      </c>
      <c r="C861" s="5">
        <v>2.3827000000000003</v>
      </c>
      <c r="D861" s="5">
        <v>3.4497000000000004</v>
      </c>
      <c r="E861" s="5">
        <v>3.9918999999999998</v>
      </c>
      <c r="F861" s="5">
        <v>4.202</v>
      </c>
      <c r="G861" s="5">
        <v>3.6617999999999999</v>
      </c>
      <c r="H861" s="5">
        <v>4.2635000000000005</v>
      </c>
      <c r="I861" s="5">
        <v>4.0884999999999998</v>
      </c>
      <c r="J861" s="3" t="s">
        <v>160</v>
      </c>
    </row>
    <row r="862" spans="1:10" x14ac:dyDescent="0.25">
      <c r="A862" s="4">
        <v>40253</v>
      </c>
      <c r="B862" s="5">
        <v>3.2480000000000002</v>
      </c>
      <c r="C862" s="5">
        <v>2.4039000000000001</v>
      </c>
      <c r="D862" s="5">
        <v>3.1702999999999997</v>
      </c>
      <c r="E862" s="5">
        <v>3.5513000000000003</v>
      </c>
      <c r="F862" s="5">
        <v>3.6367000000000003</v>
      </c>
      <c r="G862" s="5">
        <v>3.4670000000000001</v>
      </c>
      <c r="H862" s="5">
        <v>3.9938000000000002</v>
      </c>
      <c r="I862" s="5">
        <v>3.8068999999999997</v>
      </c>
      <c r="J862" s="3" t="s">
        <v>160</v>
      </c>
    </row>
    <row r="863" spans="1:10" x14ac:dyDescent="0.25">
      <c r="A863" s="4">
        <v>40254</v>
      </c>
      <c r="B863" s="5">
        <v>2.9697000000000005</v>
      </c>
      <c r="C863" s="5">
        <v>2.0244</v>
      </c>
      <c r="D863" s="5">
        <v>3.0946000000000002</v>
      </c>
      <c r="E863" s="5">
        <v>3.7983999999999991</v>
      </c>
      <c r="F863" s="5">
        <v>4.0770000000000008</v>
      </c>
      <c r="G863" s="5">
        <v>3.7577000000000007</v>
      </c>
      <c r="H863" s="5">
        <v>4.0774000000000008</v>
      </c>
      <c r="I863" s="5">
        <v>3.6999</v>
      </c>
      <c r="J863" s="3" t="s">
        <v>160</v>
      </c>
    </row>
    <row r="864" spans="1:10" ht="15.75" thickBot="1" x14ac:dyDescent="0.3">
      <c r="A864" s="4">
        <v>40255</v>
      </c>
      <c r="B864" s="5">
        <v>3.2933000000000003</v>
      </c>
      <c r="C864" s="5">
        <v>2.1222999999999996</v>
      </c>
      <c r="D864" s="5">
        <v>3.1321000000000003</v>
      </c>
      <c r="E864" s="5">
        <v>3.7438000000000002</v>
      </c>
      <c r="F864" s="5">
        <v>4.0640000000000001</v>
      </c>
      <c r="G864" s="5">
        <v>3.7129000000000003</v>
      </c>
      <c r="H864" s="5">
        <v>4.2389000000000001</v>
      </c>
      <c r="I864" s="5">
        <v>3.9346000000000005</v>
      </c>
      <c r="J864" s="3" t="s">
        <v>160</v>
      </c>
    </row>
    <row r="865" spans="1:10" ht="15.75" thickBot="1" x14ac:dyDescent="0.3">
      <c r="A865" s="1">
        <v>4026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160</v>
      </c>
    </row>
    <row r="866" spans="1:10" x14ac:dyDescent="0.25">
      <c r="A866" s="4">
        <v>40261</v>
      </c>
      <c r="B866" s="5">
        <v>3.1524999999999999</v>
      </c>
      <c r="C866" s="5">
        <v>2.5205000000000002</v>
      </c>
      <c r="D866" s="5">
        <v>3.6663999999999999</v>
      </c>
      <c r="E866" s="5">
        <v>4.1074000000000011</v>
      </c>
      <c r="F866" s="5">
        <v>4.1865000000000006</v>
      </c>
      <c r="G866" s="5">
        <v>4.0899000000000001</v>
      </c>
      <c r="H866" s="5">
        <v>4.4901</v>
      </c>
      <c r="I866" s="5">
        <v>3.9547000000000003</v>
      </c>
      <c r="J866" s="3" t="s">
        <v>160</v>
      </c>
    </row>
    <row r="867" spans="1:10" x14ac:dyDescent="0.25">
      <c r="A867" s="4">
        <v>40262</v>
      </c>
      <c r="B867" s="5">
        <v>3.6709999999999998</v>
      </c>
      <c r="C867" s="5">
        <v>2.6243000000000003</v>
      </c>
      <c r="D867" s="5">
        <v>3.7004999999999999</v>
      </c>
      <c r="E867" s="5">
        <v>4.0168999999999997</v>
      </c>
      <c r="F867" s="5">
        <v>4.1025</v>
      </c>
      <c r="G867" s="5">
        <v>3.8625999999999996</v>
      </c>
      <c r="H867" s="5">
        <v>4.5860000000000003</v>
      </c>
      <c r="I867" s="5">
        <v>4.2949000000000002</v>
      </c>
      <c r="J867" s="3" t="s">
        <v>160</v>
      </c>
    </row>
    <row r="868" spans="1:10" x14ac:dyDescent="0.25">
      <c r="A868" s="4">
        <v>40263</v>
      </c>
      <c r="B868" s="5">
        <v>3.2354000000000003</v>
      </c>
      <c r="C868" s="5">
        <v>2.7239</v>
      </c>
      <c r="D868" s="5">
        <v>3.6339000000000006</v>
      </c>
      <c r="E868" s="5">
        <v>3.9199000000000006</v>
      </c>
      <c r="F868" s="5">
        <v>3.8552</v>
      </c>
      <c r="G868" s="5">
        <v>3.9135999999999997</v>
      </c>
      <c r="H868" s="5">
        <v>4.3569999999999993</v>
      </c>
      <c r="I868" s="5">
        <v>3.9707000000000003</v>
      </c>
      <c r="J868" s="3" t="s">
        <v>160</v>
      </c>
    </row>
    <row r="869" spans="1:10" x14ac:dyDescent="0.25">
      <c r="A869" s="4">
        <v>40264</v>
      </c>
      <c r="B869" s="5">
        <v>2.4877000000000002</v>
      </c>
      <c r="C869" s="5">
        <v>2.2169000000000003</v>
      </c>
      <c r="D869" s="5">
        <v>3.7254</v>
      </c>
      <c r="E869" s="5">
        <v>4.478600000000001</v>
      </c>
      <c r="F869" s="5">
        <v>4.7631000000000006</v>
      </c>
      <c r="G869" s="5">
        <v>4.5990000000000002</v>
      </c>
      <c r="H869" s="5">
        <v>4.5680999999999994</v>
      </c>
      <c r="I869" s="5">
        <v>3.5356999999999998</v>
      </c>
      <c r="J869" s="3" t="s">
        <v>160</v>
      </c>
    </row>
    <row r="870" spans="1:10" ht="15.75" thickBot="1" x14ac:dyDescent="0.3">
      <c r="A870" s="4">
        <v>40265</v>
      </c>
      <c r="B870" s="5">
        <v>3.2282999999999999</v>
      </c>
      <c r="C870" s="5">
        <v>2.383</v>
      </c>
      <c r="D870" s="5">
        <v>3.5758000000000001</v>
      </c>
      <c r="E870" s="5">
        <v>4.0534999999999997</v>
      </c>
      <c r="F870" s="5">
        <v>4.2381000000000002</v>
      </c>
      <c r="G870" s="5">
        <v>4.1386000000000003</v>
      </c>
      <c r="H870" s="5">
        <v>4.6169000000000002</v>
      </c>
      <c r="I870" s="5">
        <v>4.0489999999999995</v>
      </c>
      <c r="J870" s="3" t="s">
        <v>160</v>
      </c>
    </row>
    <row r="871" spans="1:10" ht="15.75" thickBot="1" x14ac:dyDescent="0.3">
      <c r="A871" s="1">
        <v>4112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160</v>
      </c>
    </row>
    <row r="872" spans="1:10" x14ac:dyDescent="0.25">
      <c r="A872" s="4">
        <v>41121</v>
      </c>
      <c r="B872" s="5">
        <v>3.7386000000000004</v>
      </c>
      <c r="C872" s="5">
        <v>4.1128999999999998</v>
      </c>
      <c r="D872" s="5">
        <v>4.0709</v>
      </c>
      <c r="E872" s="5">
        <v>3.7946000000000004</v>
      </c>
      <c r="F872" s="5">
        <v>3.6958000000000002</v>
      </c>
      <c r="G872" s="5">
        <v>3.5474000000000001</v>
      </c>
      <c r="H872" s="5">
        <v>3.2437999999999998</v>
      </c>
      <c r="I872" s="5">
        <v>3.2414000000000005</v>
      </c>
      <c r="J872" s="3" t="s">
        <v>160</v>
      </c>
    </row>
    <row r="873" spans="1:10" x14ac:dyDescent="0.25">
      <c r="A873" s="4">
        <v>41122</v>
      </c>
      <c r="B873" s="5">
        <v>3.7047000000000003</v>
      </c>
      <c r="C873" s="5">
        <v>4.0057</v>
      </c>
      <c r="D873" s="5">
        <v>4.0884</v>
      </c>
      <c r="E873" s="5">
        <v>3.9049</v>
      </c>
      <c r="F873" s="5">
        <v>3.9041000000000001</v>
      </c>
      <c r="G873" s="5">
        <v>3.8069999999999999</v>
      </c>
      <c r="H873" s="5">
        <v>3.5967000000000007</v>
      </c>
      <c r="I873" s="5">
        <v>3.4573</v>
      </c>
      <c r="J873" s="3" t="s">
        <v>160</v>
      </c>
    </row>
    <row r="874" spans="1:10" x14ac:dyDescent="0.25">
      <c r="A874" s="4">
        <v>41123</v>
      </c>
      <c r="B874" s="5">
        <v>3.6444000000000001</v>
      </c>
      <c r="C874" s="5">
        <v>4.0184999999999995</v>
      </c>
      <c r="D874" s="5">
        <v>3.9430000000000001</v>
      </c>
      <c r="E874" s="5">
        <v>3.6501000000000001</v>
      </c>
      <c r="F874" s="5">
        <v>3.5982000000000003</v>
      </c>
      <c r="G874" s="5">
        <v>3.4662000000000002</v>
      </c>
      <c r="H874" s="5">
        <v>3.1670000000000003</v>
      </c>
      <c r="I874" s="5">
        <v>3.1376000000000004</v>
      </c>
      <c r="J874" s="3" t="s">
        <v>160</v>
      </c>
    </row>
    <row r="875" spans="1:10" x14ac:dyDescent="0.25">
      <c r="A875" s="4">
        <v>41124</v>
      </c>
      <c r="B875" s="5">
        <v>3.6507000000000001</v>
      </c>
      <c r="C875" s="5">
        <v>4.2416999999999998</v>
      </c>
      <c r="D875" s="5">
        <v>4.2694000000000001</v>
      </c>
      <c r="E875" s="5">
        <v>4.0004</v>
      </c>
      <c r="F875" s="5">
        <v>3.7534000000000001</v>
      </c>
      <c r="G875" s="5">
        <v>3.3892999999999995</v>
      </c>
      <c r="H875" s="5">
        <v>2.8228</v>
      </c>
      <c r="I875" s="5">
        <v>2.8420999999999998</v>
      </c>
      <c r="J875" s="3" t="s">
        <v>160</v>
      </c>
    </row>
    <row r="876" spans="1:10" ht="15.75" thickBot="1" x14ac:dyDescent="0.3">
      <c r="A876" s="4">
        <v>41125</v>
      </c>
      <c r="B876" s="5">
        <v>3.8816999999999995</v>
      </c>
      <c r="C876" s="5">
        <v>4.1764000000000001</v>
      </c>
      <c r="D876" s="5">
        <v>4.0054999999999996</v>
      </c>
      <c r="E876" s="5">
        <v>3.6744999999999997</v>
      </c>
      <c r="F876" s="5">
        <v>3.5649000000000002</v>
      </c>
      <c r="G876" s="5">
        <v>3.5988000000000002</v>
      </c>
      <c r="H876" s="5">
        <v>3.4138000000000002</v>
      </c>
      <c r="I876" s="5">
        <v>3.5019999999999998</v>
      </c>
      <c r="J876" s="3" t="s">
        <v>160</v>
      </c>
    </row>
    <row r="877" spans="1:10" ht="15.75" thickBot="1" x14ac:dyDescent="0.3">
      <c r="A877" s="1">
        <v>4113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160</v>
      </c>
    </row>
    <row r="878" spans="1:10" x14ac:dyDescent="0.25">
      <c r="A878" s="4">
        <v>41131</v>
      </c>
      <c r="B878" s="5">
        <v>3.7468000000000004</v>
      </c>
      <c r="C878" s="5">
        <v>3.8728000000000007</v>
      </c>
      <c r="D878" s="5">
        <v>3.7872999999999997</v>
      </c>
      <c r="E878" s="5">
        <v>3.7059000000000002</v>
      </c>
      <c r="F878" s="5">
        <v>3.7384999999999997</v>
      </c>
      <c r="G878" s="5">
        <v>3.5636999999999999</v>
      </c>
      <c r="H878" s="5">
        <v>3.2868999999999997</v>
      </c>
      <c r="I878" s="5">
        <v>3.3719000000000001</v>
      </c>
      <c r="J878" s="3" t="s">
        <v>160</v>
      </c>
    </row>
    <row r="879" spans="1:10" x14ac:dyDescent="0.25">
      <c r="A879" s="4">
        <v>41132</v>
      </c>
      <c r="B879" s="5">
        <v>3.78</v>
      </c>
      <c r="C879" s="5">
        <v>3.7313000000000001</v>
      </c>
      <c r="D879" s="5">
        <v>3.7389999999999999</v>
      </c>
      <c r="E879" s="5">
        <v>3.7215000000000003</v>
      </c>
      <c r="F879" s="5">
        <v>3.8849999999999998</v>
      </c>
      <c r="G879" s="5">
        <v>3.7913999999999999</v>
      </c>
      <c r="H879" s="5">
        <v>3.7012</v>
      </c>
      <c r="I879" s="5">
        <v>3.6280000000000006</v>
      </c>
      <c r="J879" s="3" t="s">
        <v>160</v>
      </c>
    </row>
    <row r="880" spans="1:10" x14ac:dyDescent="0.25">
      <c r="A880" s="4">
        <v>41133</v>
      </c>
      <c r="B880" s="5">
        <v>3.6557000000000004</v>
      </c>
      <c r="C880" s="5">
        <v>3.8003999999999998</v>
      </c>
      <c r="D880" s="5">
        <v>3.7170000000000001</v>
      </c>
      <c r="E880" s="5">
        <v>3.6825999999999999</v>
      </c>
      <c r="F880" s="5">
        <v>3.6871</v>
      </c>
      <c r="G880" s="5">
        <v>3.5259999999999998</v>
      </c>
      <c r="H880" s="5">
        <v>3.2486000000000006</v>
      </c>
      <c r="I880" s="5">
        <v>3.3567999999999998</v>
      </c>
      <c r="J880" s="3" t="s">
        <v>160</v>
      </c>
    </row>
    <row r="881" spans="1:10" x14ac:dyDescent="0.25">
      <c r="A881" s="4">
        <v>41134</v>
      </c>
      <c r="B881" s="5">
        <v>3.5642999999999998</v>
      </c>
      <c r="C881" s="5">
        <v>3.9582999999999999</v>
      </c>
      <c r="D881" s="5">
        <v>3.9838000000000005</v>
      </c>
      <c r="E881" s="5">
        <v>3.9257</v>
      </c>
      <c r="F881" s="5">
        <v>3.7780000000000005</v>
      </c>
      <c r="G881" s="5">
        <v>3.3519999999999999</v>
      </c>
      <c r="H881" s="5">
        <v>2.7836000000000003</v>
      </c>
      <c r="I881" s="5">
        <v>2.9396</v>
      </c>
      <c r="J881" s="3" t="s">
        <v>160</v>
      </c>
    </row>
    <row r="882" spans="1:10" ht="15.75" thickBot="1" x14ac:dyDescent="0.3">
      <c r="A882" s="4">
        <v>41135</v>
      </c>
      <c r="B882" s="5">
        <v>3.8963000000000001</v>
      </c>
      <c r="C882" s="5">
        <v>3.9268000000000001</v>
      </c>
      <c r="D882" s="5">
        <v>3.7107999999999999</v>
      </c>
      <c r="E882" s="5">
        <v>3.5708000000000002</v>
      </c>
      <c r="F882" s="5">
        <v>3.6551000000000005</v>
      </c>
      <c r="G882" s="5">
        <v>3.6673000000000004</v>
      </c>
      <c r="H882" s="5">
        <v>3.5131000000000006</v>
      </c>
      <c r="I882" s="5">
        <v>3.6052000000000008</v>
      </c>
      <c r="J882" s="3" t="s">
        <v>160</v>
      </c>
    </row>
    <row r="883" spans="1:10" ht="15.75" thickBot="1" x14ac:dyDescent="0.3">
      <c r="A883" s="1">
        <v>4118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160</v>
      </c>
    </row>
    <row r="884" spans="1:10" x14ac:dyDescent="0.25">
      <c r="A884" s="4">
        <v>41181</v>
      </c>
      <c r="B884" s="5">
        <v>3.4249000000000001</v>
      </c>
      <c r="C884" s="5">
        <v>3.7875999999999994</v>
      </c>
      <c r="D884" s="5">
        <v>3.9171</v>
      </c>
      <c r="E884" s="5">
        <v>3.4784000000000002</v>
      </c>
      <c r="F884" s="5">
        <v>3.4155000000000002</v>
      </c>
      <c r="G884" s="5">
        <v>3.8440000000000003</v>
      </c>
      <c r="H884" s="5">
        <v>3.9417</v>
      </c>
      <c r="I884" s="5">
        <v>3.4338000000000002</v>
      </c>
      <c r="J884" s="3" t="s">
        <v>160</v>
      </c>
    </row>
    <row r="885" spans="1:10" x14ac:dyDescent="0.25">
      <c r="A885" s="4">
        <v>41182</v>
      </c>
      <c r="B885" s="5">
        <v>3.7540000000000004</v>
      </c>
      <c r="C885" s="5">
        <v>3.8620000000000001</v>
      </c>
      <c r="D885" s="5">
        <v>4.0112000000000005</v>
      </c>
      <c r="E885" s="5">
        <v>3.6269000000000005</v>
      </c>
      <c r="F885" s="5">
        <v>3.4944999999999999</v>
      </c>
      <c r="G885" s="5">
        <v>3.8793000000000002</v>
      </c>
      <c r="H885" s="5">
        <v>4.1669999999999998</v>
      </c>
      <c r="I885" s="5">
        <v>3.8583000000000003</v>
      </c>
      <c r="J885" s="3" t="s">
        <v>160</v>
      </c>
    </row>
    <row r="886" spans="1:10" x14ac:dyDescent="0.25">
      <c r="A886" s="4">
        <v>41183</v>
      </c>
      <c r="B886" s="5">
        <v>3.4111000000000002</v>
      </c>
      <c r="C886" s="5">
        <v>3.7858999999999998</v>
      </c>
      <c r="D886" s="5">
        <v>3.8933999999999997</v>
      </c>
      <c r="E886" s="5">
        <v>3.4750999999999999</v>
      </c>
      <c r="F886" s="5">
        <v>3.3207999999999998</v>
      </c>
      <c r="G886" s="5">
        <v>3.8369</v>
      </c>
      <c r="H886" s="5">
        <v>3.9723999999999999</v>
      </c>
      <c r="I886" s="5">
        <v>3.5446999999999997</v>
      </c>
      <c r="J886" s="3" t="s">
        <v>160</v>
      </c>
    </row>
    <row r="887" spans="1:10" x14ac:dyDescent="0.25">
      <c r="A887" s="4">
        <v>41184</v>
      </c>
      <c r="B887" s="5">
        <v>2.9634999999999998</v>
      </c>
      <c r="C887" s="5">
        <v>3.6431</v>
      </c>
      <c r="D887" s="5">
        <v>4.0166000000000004</v>
      </c>
      <c r="E887" s="5">
        <v>3.6846999999999999</v>
      </c>
      <c r="F887" s="5">
        <v>3.8388</v>
      </c>
      <c r="G887" s="5">
        <v>4.0066000000000006</v>
      </c>
      <c r="H887" s="5">
        <v>3.6738999999999997</v>
      </c>
      <c r="I887" s="5">
        <v>2.6997</v>
      </c>
      <c r="J887" s="3" t="s">
        <v>160</v>
      </c>
    </row>
    <row r="888" spans="1:10" ht="15.75" thickBot="1" x14ac:dyDescent="0.3">
      <c r="A888" s="4">
        <v>41185</v>
      </c>
      <c r="B888" s="5">
        <v>3.6999000000000004</v>
      </c>
      <c r="C888" s="5">
        <v>3.9254000000000002</v>
      </c>
      <c r="D888" s="5">
        <v>3.8660000000000005</v>
      </c>
      <c r="E888" s="5">
        <v>3.3959000000000001</v>
      </c>
      <c r="F888" s="5">
        <v>3.3104000000000005</v>
      </c>
      <c r="G888" s="5">
        <v>3.9184000000000001</v>
      </c>
      <c r="H888" s="5">
        <v>4.1731000000000007</v>
      </c>
      <c r="I888" s="5">
        <v>3.8671000000000002</v>
      </c>
      <c r="J888" s="3" t="s">
        <v>160</v>
      </c>
    </row>
    <row r="889" spans="1:10" ht="15.75" thickBot="1" x14ac:dyDescent="0.3">
      <c r="A889" s="1">
        <v>4119</v>
      </c>
      <c r="B889" s="2" t="s">
        <v>0</v>
      </c>
      <c r="C889" s="2" t="s">
        <v>1</v>
      </c>
      <c r="D889" s="2" t="s">
        <v>2</v>
      </c>
      <c r="E889" s="2" t="s">
        <v>3</v>
      </c>
      <c r="F889" s="2" t="s">
        <v>4</v>
      </c>
      <c r="G889" s="2" t="s">
        <v>5</v>
      </c>
      <c r="H889" s="2" t="s">
        <v>6</v>
      </c>
      <c r="I889" s="2" t="s">
        <v>7</v>
      </c>
      <c r="J889" s="3" t="s">
        <v>160</v>
      </c>
    </row>
    <row r="890" spans="1:10" x14ac:dyDescent="0.25">
      <c r="A890" s="4">
        <v>41191</v>
      </c>
      <c r="B890" s="5">
        <v>3.6859999999999999</v>
      </c>
      <c r="C890" s="5">
        <v>3.6827999999999999</v>
      </c>
      <c r="D890" s="5">
        <v>3.6581999999999999</v>
      </c>
      <c r="E890" s="5">
        <v>3.3628</v>
      </c>
      <c r="F890" s="5">
        <v>3.3784000000000001</v>
      </c>
      <c r="G890" s="5">
        <v>3.9094000000000002</v>
      </c>
      <c r="H890" s="5">
        <v>4.1414999999999997</v>
      </c>
      <c r="I890" s="5">
        <v>3.8569999999999998</v>
      </c>
      <c r="J890" s="3" t="s">
        <v>160</v>
      </c>
    </row>
    <row r="891" spans="1:10" x14ac:dyDescent="0.25">
      <c r="A891" s="4">
        <v>41192</v>
      </c>
      <c r="B891" s="5">
        <v>3.9203999999999994</v>
      </c>
      <c r="C891" s="5">
        <v>3.5852999999999997</v>
      </c>
      <c r="D891" s="5">
        <v>3.5179</v>
      </c>
      <c r="E891" s="5">
        <v>3.3661999999999996</v>
      </c>
      <c r="F891" s="5">
        <v>3.4327000000000001</v>
      </c>
      <c r="G891" s="5">
        <v>4.0308000000000002</v>
      </c>
      <c r="H891" s="5">
        <v>4.4583999999999993</v>
      </c>
      <c r="I891" s="5">
        <v>4.3364999999999991</v>
      </c>
      <c r="J891" s="3" t="s">
        <v>160</v>
      </c>
    </row>
    <row r="892" spans="1:10" x14ac:dyDescent="0.25">
      <c r="A892" s="4">
        <v>41193</v>
      </c>
      <c r="B892" s="5">
        <v>3.6377999999999999</v>
      </c>
      <c r="C892" s="5">
        <v>3.6949999999999998</v>
      </c>
      <c r="D892" s="5">
        <v>3.6393000000000004</v>
      </c>
      <c r="E892" s="5">
        <v>3.2765999999999997</v>
      </c>
      <c r="F892" s="5">
        <v>3.1496000000000004</v>
      </c>
      <c r="G892" s="5">
        <v>3.7774999999999994</v>
      </c>
      <c r="H892" s="5">
        <v>4.0664999999999996</v>
      </c>
      <c r="I892" s="5">
        <v>3.8545999999999996</v>
      </c>
      <c r="J892" s="3" t="s">
        <v>160</v>
      </c>
    </row>
    <row r="893" spans="1:10" x14ac:dyDescent="0.25">
      <c r="A893" s="4">
        <v>41194</v>
      </c>
      <c r="B893" s="5">
        <v>3.2911999999999999</v>
      </c>
      <c r="C893" s="5">
        <v>3.6089000000000002</v>
      </c>
      <c r="D893" s="5">
        <v>3.8438999999999997</v>
      </c>
      <c r="E893" s="5">
        <v>3.6250999999999998</v>
      </c>
      <c r="F893" s="5">
        <v>3.8335999999999997</v>
      </c>
      <c r="G893" s="5">
        <v>4.0249000000000006</v>
      </c>
      <c r="H893" s="5">
        <v>3.8121</v>
      </c>
      <c r="I893" s="5">
        <v>3.0897000000000001</v>
      </c>
      <c r="J893" s="3" t="s">
        <v>160</v>
      </c>
    </row>
    <row r="894" spans="1:10" x14ac:dyDescent="0.25">
      <c r="A894" s="4">
        <v>41195</v>
      </c>
      <c r="B894" s="5">
        <v>3.9021999999999997</v>
      </c>
      <c r="C894" s="5">
        <v>3.7455000000000003</v>
      </c>
      <c r="D894" s="5">
        <v>3.5017</v>
      </c>
      <c r="E894" s="5">
        <v>3.1469000000000005</v>
      </c>
      <c r="F894" s="5">
        <v>3.2226999999999997</v>
      </c>
      <c r="G894" s="5">
        <v>3.9521999999999999</v>
      </c>
      <c r="H894" s="5">
        <v>4.3281999999999998</v>
      </c>
      <c r="I894" s="5">
        <v>4.1855000000000002</v>
      </c>
      <c r="J894" s="3" t="s">
        <v>160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70"/>
  <sheetViews>
    <sheetView topLeftCell="A10" workbookViewId="0">
      <selection activeCell="A17" sqref="A17:XFD17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113</v>
      </c>
      <c r="B1" s="6" t="s">
        <v>114</v>
      </c>
      <c r="C1" s="6" t="s">
        <v>23</v>
      </c>
      <c r="D1" s="6" t="s">
        <v>24</v>
      </c>
    </row>
    <row r="2" spans="1:4" x14ac:dyDescent="0.25">
      <c r="A2" t="s">
        <v>62</v>
      </c>
      <c r="C2" s="7">
        <v>30</v>
      </c>
      <c r="D2" s="7">
        <v>30</v>
      </c>
    </row>
    <row r="3" spans="1:4" x14ac:dyDescent="0.25">
      <c r="A3" t="s">
        <v>61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91</v>
      </c>
      <c r="C5" s="7">
        <v>36.022300000000001</v>
      </c>
      <c r="D5" s="7">
        <v>32.802900000000001</v>
      </c>
    </row>
    <row r="6" spans="1:4" x14ac:dyDescent="0.25">
      <c r="A6" t="s">
        <v>196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88</v>
      </c>
      <c r="B7" t="s">
        <v>94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134</v>
      </c>
      <c r="B9" t="s">
        <v>135</v>
      </c>
      <c r="C9" s="7">
        <v>31.664200000000001</v>
      </c>
      <c r="D9" s="7">
        <v>34.5473</v>
      </c>
    </row>
    <row r="10" spans="1:4" x14ac:dyDescent="0.25">
      <c r="A10" t="s">
        <v>137</v>
      </c>
      <c r="B10" t="s">
        <v>137</v>
      </c>
      <c r="C10" s="7">
        <v>36.543999999999997</v>
      </c>
      <c r="D10" s="7">
        <v>26.3553</v>
      </c>
    </row>
    <row r="11" spans="1:4" x14ac:dyDescent="0.25">
      <c r="A11" t="s">
        <v>125</v>
      </c>
      <c r="B11" t="s">
        <v>126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181</v>
      </c>
      <c r="B13" t="s">
        <v>182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145</v>
      </c>
      <c r="B15" t="s">
        <v>136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203</v>
      </c>
      <c r="B17" t="s">
        <v>204</v>
      </c>
      <c r="C17" s="7">
        <v>40.410775999999998</v>
      </c>
      <c r="D17" s="7">
        <v>26.688386000000001</v>
      </c>
    </row>
    <row r="18" spans="1:4" x14ac:dyDescent="0.25">
      <c r="A18" t="s">
        <v>193</v>
      </c>
      <c r="B18" t="s">
        <v>193</v>
      </c>
      <c r="C18" s="7">
        <v>36.841500000000003</v>
      </c>
      <c r="D18" s="7">
        <v>10.324999999999999</v>
      </c>
    </row>
    <row r="19" spans="1:4" x14ac:dyDescent="0.25">
      <c r="A19" t="s">
        <v>194</v>
      </c>
      <c r="B19" t="s">
        <v>195</v>
      </c>
      <c r="C19" s="7">
        <v>32.363188000000001</v>
      </c>
      <c r="D19" s="7">
        <v>15.232037999999999</v>
      </c>
    </row>
    <row r="20" spans="1:4" x14ac:dyDescent="0.25">
      <c r="A20" t="s">
        <v>89</v>
      </c>
      <c r="B20" t="s">
        <v>90</v>
      </c>
      <c r="C20" s="7">
        <v>36.193945999999997</v>
      </c>
      <c r="D20" s="7">
        <v>30.404160999999998</v>
      </c>
    </row>
    <row r="21" spans="1:4" x14ac:dyDescent="0.25">
      <c r="A21" t="s">
        <v>183</v>
      </c>
      <c r="B21" t="s">
        <v>186</v>
      </c>
      <c r="C21" s="7">
        <v>35.377299999999998</v>
      </c>
      <c r="D21" s="7">
        <v>23.5366</v>
      </c>
    </row>
    <row r="22" spans="1:4" x14ac:dyDescent="0.25">
      <c r="A22" t="s">
        <v>184</v>
      </c>
      <c r="B22" t="s">
        <v>185</v>
      </c>
      <c r="C22" s="7">
        <v>32.604064000000001</v>
      </c>
      <c r="D22" s="7">
        <v>23.133192999999999</v>
      </c>
    </row>
    <row r="23" spans="1:4" x14ac:dyDescent="0.25">
      <c r="A23" t="s">
        <v>187</v>
      </c>
      <c r="B23" t="s">
        <v>188</v>
      </c>
      <c r="C23" s="7">
        <v>34.845399</v>
      </c>
      <c r="D23" s="7">
        <v>24.082719999999998</v>
      </c>
    </row>
    <row r="24" spans="1:4" x14ac:dyDescent="0.25">
      <c r="A24" t="s">
        <v>100</v>
      </c>
      <c r="B24" t="s">
        <v>101</v>
      </c>
      <c r="C24" s="7">
        <v>39.608899999999998</v>
      </c>
      <c r="D24" s="7">
        <v>19.923249999999999</v>
      </c>
    </row>
    <row r="25" spans="1:4" x14ac:dyDescent="0.25">
      <c r="A25" t="s">
        <v>169</v>
      </c>
      <c r="B25" t="s">
        <v>170</v>
      </c>
      <c r="C25" s="7">
        <v>35.238819999999997</v>
      </c>
      <c r="D25" s="7">
        <v>23.579039999999999</v>
      </c>
    </row>
    <row r="26" spans="1:4" x14ac:dyDescent="0.25">
      <c r="A26" t="s">
        <v>154</v>
      </c>
      <c r="B26" t="s">
        <v>155</v>
      </c>
      <c r="C26" s="7">
        <v>40.381300000000003</v>
      </c>
      <c r="D26" s="7">
        <v>27.885000000000002</v>
      </c>
    </row>
    <row r="27" spans="1:4" x14ac:dyDescent="0.25">
      <c r="A27" t="s">
        <v>158</v>
      </c>
      <c r="B27" t="s">
        <v>158</v>
      </c>
      <c r="C27" s="7">
        <v>37.396799999999999</v>
      </c>
      <c r="D27" s="7">
        <v>25.264299999999999</v>
      </c>
    </row>
    <row r="28" spans="1:4" x14ac:dyDescent="0.25">
      <c r="A28" t="s">
        <v>148</v>
      </c>
      <c r="B28" t="s">
        <v>149</v>
      </c>
      <c r="C28" s="7">
        <v>37.944000000000003</v>
      </c>
      <c r="D28" s="7">
        <v>27.332000000000001</v>
      </c>
    </row>
    <row r="29" spans="1:4" x14ac:dyDescent="0.25">
      <c r="A29" t="s">
        <v>27</v>
      </c>
      <c r="B29" t="s">
        <v>28</v>
      </c>
      <c r="C29" s="7">
        <v>31.504200000000001</v>
      </c>
      <c r="D29" s="7">
        <v>34.464399999999998</v>
      </c>
    </row>
    <row r="30" spans="1:4" x14ac:dyDescent="0.25">
      <c r="A30" t="s">
        <v>56</v>
      </c>
      <c r="B30" t="s">
        <v>57</v>
      </c>
      <c r="C30" s="7">
        <v>35.343336999999998</v>
      </c>
      <c r="D30" s="7">
        <v>25.136071999999999</v>
      </c>
    </row>
    <row r="31" spans="1:4" x14ac:dyDescent="0.25">
      <c r="A31" t="s">
        <v>177</v>
      </c>
      <c r="B31" t="s">
        <v>178</v>
      </c>
      <c r="C31" s="7">
        <v>38.899003999999998</v>
      </c>
      <c r="D31" s="7">
        <v>17.089870000000001</v>
      </c>
    </row>
    <row r="32" spans="1:4" x14ac:dyDescent="0.25">
      <c r="A32" t="s">
        <v>163</v>
      </c>
      <c r="B32" t="s">
        <v>164</v>
      </c>
      <c r="C32" s="7">
        <v>37.664000000000001</v>
      </c>
      <c r="D32" s="7">
        <v>21.306000000000001</v>
      </c>
    </row>
    <row r="33" spans="1:4" x14ac:dyDescent="0.25">
      <c r="A33" t="s">
        <v>95</v>
      </c>
      <c r="B33" t="s">
        <v>96</v>
      </c>
      <c r="C33" s="7">
        <v>35.427390000000003</v>
      </c>
      <c r="D33" s="7">
        <v>27.155329999999999</v>
      </c>
    </row>
    <row r="34" spans="1:4" x14ac:dyDescent="0.25">
      <c r="A34" t="s">
        <v>47</v>
      </c>
      <c r="B34" t="s">
        <v>48</v>
      </c>
      <c r="C34" s="7">
        <v>36.683709999999998</v>
      </c>
      <c r="D34" s="7">
        <v>27.376428000000001</v>
      </c>
    </row>
    <row r="35" spans="1:4" x14ac:dyDescent="0.25">
      <c r="A35" t="s">
        <v>54</v>
      </c>
      <c r="B35" t="s">
        <v>55</v>
      </c>
      <c r="C35" s="7">
        <v>35.012878000000001</v>
      </c>
      <c r="D35" s="7">
        <v>24.760081</v>
      </c>
    </row>
    <row r="36" spans="1:4" x14ac:dyDescent="0.25">
      <c r="A36" t="s">
        <v>143</v>
      </c>
      <c r="B36" t="s">
        <v>144</v>
      </c>
      <c r="C36" s="7">
        <v>36.894199999999998</v>
      </c>
      <c r="D36" s="7">
        <v>27.2898</v>
      </c>
    </row>
    <row r="37" spans="1:4" x14ac:dyDescent="0.25">
      <c r="A37" t="s">
        <v>133</v>
      </c>
      <c r="B37" t="s">
        <v>132</v>
      </c>
      <c r="C37" s="7">
        <v>34.660339999999998</v>
      </c>
      <c r="D37" s="7">
        <v>32.883580000000002</v>
      </c>
    </row>
    <row r="38" spans="1:4" x14ac:dyDescent="0.25">
      <c r="A38" t="s">
        <v>92</v>
      </c>
      <c r="B38" t="s">
        <v>93</v>
      </c>
      <c r="C38" s="7">
        <v>36.221699999999998</v>
      </c>
      <c r="D38" s="7">
        <v>23.058499999999999</v>
      </c>
    </row>
    <row r="39" spans="1:4" x14ac:dyDescent="0.25">
      <c r="A39" t="s">
        <v>174</v>
      </c>
      <c r="B39" t="s">
        <v>174</v>
      </c>
      <c r="C39" s="7">
        <v>32.637599999999999</v>
      </c>
      <c r="D39" s="7">
        <v>14.300800000000001</v>
      </c>
    </row>
    <row r="40" spans="1:4" x14ac:dyDescent="0.25">
      <c r="A40" t="s">
        <v>150</v>
      </c>
      <c r="B40" t="s">
        <v>151</v>
      </c>
      <c r="C40" s="7">
        <v>39.217734</v>
      </c>
      <c r="D40" s="7">
        <v>25.849311</v>
      </c>
    </row>
    <row r="41" spans="1:4" x14ac:dyDescent="0.25">
      <c r="A41" t="s">
        <v>127</v>
      </c>
      <c r="B41" t="s">
        <v>128</v>
      </c>
      <c r="C41" s="7">
        <v>31.2378</v>
      </c>
      <c r="D41" s="7">
        <v>27.866900000000001</v>
      </c>
    </row>
    <row r="42" spans="1:4" x14ac:dyDescent="0.25">
      <c r="A42" t="s">
        <v>192</v>
      </c>
      <c r="B42" t="s">
        <v>191</v>
      </c>
      <c r="C42" s="7">
        <v>37.793700000000001</v>
      </c>
      <c r="D42" s="7">
        <v>12.43</v>
      </c>
    </row>
    <row r="43" spans="1:4" x14ac:dyDescent="0.25">
      <c r="A43" t="s">
        <v>175</v>
      </c>
      <c r="B43" t="s">
        <v>176</v>
      </c>
      <c r="C43" s="7">
        <v>38.207700000000003</v>
      </c>
      <c r="D43" s="7">
        <v>16.236799999999999</v>
      </c>
    </row>
    <row r="44" spans="1:4" x14ac:dyDescent="0.25">
      <c r="A44" t="s">
        <v>97</v>
      </c>
      <c r="B44" t="s">
        <v>98</v>
      </c>
      <c r="C44" s="7">
        <v>36.816800000000001</v>
      </c>
      <c r="D44" s="7">
        <v>21.704499999999999</v>
      </c>
    </row>
    <row r="45" spans="1:4" x14ac:dyDescent="0.25">
      <c r="A45" t="s">
        <v>141</v>
      </c>
      <c r="B45" t="s">
        <v>142</v>
      </c>
      <c r="C45" s="7">
        <v>37.060668999999997</v>
      </c>
      <c r="D45" s="7">
        <v>27.229953999999999</v>
      </c>
    </row>
    <row r="46" spans="1:4" x14ac:dyDescent="0.25">
      <c r="A46" t="s">
        <v>172</v>
      </c>
      <c r="B46" t="s">
        <v>173</v>
      </c>
      <c r="C46" s="7">
        <v>40.148181999999998</v>
      </c>
      <c r="D46" s="7">
        <v>18.490869</v>
      </c>
    </row>
    <row r="47" spans="1:4" x14ac:dyDescent="0.25">
      <c r="A47" t="s">
        <v>161</v>
      </c>
      <c r="B47" t="s">
        <v>162</v>
      </c>
      <c r="C47" s="7">
        <v>36.678652999999997</v>
      </c>
      <c r="D47" s="7">
        <v>15.139942</v>
      </c>
    </row>
    <row r="48" spans="1:4" x14ac:dyDescent="0.25">
      <c r="A48" t="s">
        <v>51</v>
      </c>
      <c r="B48" t="s">
        <v>52</v>
      </c>
      <c r="C48" s="7">
        <v>34.754114000000001</v>
      </c>
      <c r="D48" s="7">
        <v>32.410603999999999</v>
      </c>
    </row>
    <row r="49" spans="1:4" x14ac:dyDescent="0.25">
      <c r="A49" t="s">
        <v>45</v>
      </c>
      <c r="B49" t="s">
        <v>46</v>
      </c>
      <c r="C49" s="7">
        <v>36.263606000000003</v>
      </c>
      <c r="D49" s="7">
        <v>29.308129999999998</v>
      </c>
    </row>
    <row r="50" spans="1:4" x14ac:dyDescent="0.25">
      <c r="A50" t="s">
        <v>171</v>
      </c>
      <c r="B50" t="s">
        <v>171</v>
      </c>
      <c r="C50" s="7">
        <v>38.243499999999997</v>
      </c>
      <c r="D50" s="7">
        <v>21.737500000000001</v>
      </c>
    </row>
    <row r="51" spans="1:4" x14ac:dyDescent="0.25">
      <c r="A51" t="s">
        <v>130</v>
      </c>
      <c r="B51" t="s">
        <v>131</v>
      </c>
      <c r="C51" s="7">
        <v>31.044191999999999</v>
      </c>
      <c r="D51" s="7">
        <v>32.543540999999998</v>
      </c>
    </row>
    <row r="52" spans="1:4" x14ac:dyDescent="0.25">
      <c r="A52" t="s">
        <v>189</v>
      </c>
      <c r="B52" t="s">
        <v>190</v>
      </c>
      <c r="C52" s="7">
        <v>31.759187000000001</v>
      </c>
      <c r="D52" s="7">
        <v>25.102018000000001</v>
      </c>
    </row>
    <row r="53" spans="1:4" x14ac:dyDescent="0.25">
      <c r="A53" t="s">
        <v>179</v>
      </c>
      <c r="B53" t="s">
        <v>180</v>
      </c>
      <c r="C53" s="7">
        <v>32.925899999999999</v>
      </c>
      <c r="D53" s="7">
        <v>21.632100000000001</v>
      </c>
    </row>
    <row r="54" spans="1:4" x14ac:dyDescent="0.25">
      <c r="A54" t="s">
        <v>40</v>
      </c>
      <c r="B54" t="s">
        <v>41</v>
      </c>
      <c r="C54" s="7">
        <v>36.738824000000001</v>
      </c>
      <c r="D54" s="7">
        <v>34.542045000000002</v>
      </c>
    </row>
    <row r="55" spans="1:4" x14ac:dyDescent="0.25">
      <c r="A55" t="s">
        <v>106</v>
      </c>
      <c r="B55" t="s">
        <v>107</v>
      </c>
      <c r="C55" s="7">
        <v>41.779696000000001</v>
      </c>
      <c r="D55" s="7">
        <v>12.248161</v>
      </c>
    </row>
    <row r="56" spans="1:4" x14ac:dyDescent="0.25">
      <c r="A56" t="s">
        <v>104</v>
      </c>
      <c r="B56" t="s">
        <v>105</v>
      </c>
      <c r="C56" s="7">
        <v>40.821599999999997</v>
      </c>
      <c r="D56" s="7">
        <v>14.115399999999999</v>
      </c>
    </row>
    <row r="57" spans="1:4" x14ac:dyDescent="0.25">
      <c r="A57" t="s">
        <v>102</v>
      </c>
      <c r="B57" t="s">
        <v>103</v>
      </c>
      <c r="C57" s="7">
        <v>38.109425000000002</v>
      </c>
      <c r="D57" s="7">
        <v>15.634658</v>
      </c>
    </row>
    <row r="58" spans="1:4" x14ac:dyDescent="0.25">
      <c r="A58" t="s">
        <v>49</v>
      </c>
      <c r="B58" t="s">
        <v>50</v>
      </c>
      <c r="C58" s="7">
        <v>36.444963999999999</v>
      </c>
      <c r="D58" s="7">
        <v>28.230091999999999</v>
      </c>
    </row>
    <row r="59" spans="1:4" x14ac:dyDescent="0.25">
      <c r="A59" t="s">
        <v>123</v>
      </c>
      <c r="B59" t="s">
        <v>124</v>
      </c>
      <c r="C59" s="7">
        <v>35.314</v>
      </c>
      <c r="D59" s="7">
        <v>26.311399999999999</v>
      </c>
    </row>
    <row r="60" spans="1:4" x14ac:dyDescent="0.25">
      <c r="A60" t="s">
        <v>139</v>
      </c>
      <c r="B60" t="s">
        <v>140</v>
      </c>
      <c r="C60" s="7">
        <v>37.689321999999997</v>
      </c>
      <c r="D60" s="7">
        <v>26.943560000000002</v>
      </c>
    </row>
    <row r="61" spans="1:4" x14ac:dyDescent="0.25">
      <c r="A61" t="s">
        <v>37</v>
      </c>
      <c r="B61" t="s">
        <v>38</v>
      </c>
      <c r="C61" s="7">
        <v>36.119233000000001</v>
      </c>
      <c r="D61" s="7">
        <v>35.922154999999997</v>
      </c>
    </row>
    <row r="62" spans="1:4" x14ac:dyDescent="0.25">
      <c r="A62" t="s">
        <v>30</v>
      </c>
      <c r="B62" t="s">
        <v>31</v>
      </c>
      <c r="C62" s="7">
        <v>33.564495000000001</v>
      </c>
      <c r="D62" s="7">
        <v>35.368274999999997</v>
      </c>
    </row>
    <row r="63" spans="1:4" x14ac:dyDescent="0.25">
      <c r="A63" t="s">
        <v>152</v>
      </c>
      <c r="B63" t="s">
        <v>153</v>
      </c>
      <c r="C63" s="7">
        <v>39.989800000000002</v>
      </c>
      <c r="D63" s="7">
        <v>26.18375</v>
      </c>
    </row>
    <row r="64" spans="1:4" x14ac:dyDescent="0.25">
      <c r="A64" t="s">
        <v>129</v>
      </c>
      <c r="B64" t="s">
        <v>146</v>
      </c>
      <c r="C64" s="7">
        <v>37.477935000000002</v>
      </c>
      <c r="D64" s="7">
        <v>23.481248999999998</v>
      </c>
    </row>
    <row r="65" spans="1:4" x14ac:dyDescent="0.25">
      <c r="A65" t="s">
        <v>138</v>
      </c>
      <c r="B65" t="s">
        <v>147</v>
      </c>
      <c r="C65" s="7">
        <v>37.6524</v>
      </c>
      <c r="D65" s="7">
        <v>24.0227</v>
      </c>
    </row>
    <row r="66" spans="1:4" x14ac:dyDescent="0.25">
      <c r="A66" t="s">
        <v>168</v>
      </c>
      <c r="B66" t="s">
        <v>167</v>
      </c>
      <c r="C66" s="7">
        <v>36.401699999999998</v>
      </c>
      <c r="D66" s="7">
        <v>22.486699999999999</v>
      </c>
    </row>
    <row r="67" spans="1:4" x14ac:dyDescent="0.25">
      <c r="A67" t="s">
        <v>156</v>
      </c>
      <c r="B67" t="s">
        <v>157</v>
      </c>
      <c r="C67" s="7">
        <v>39.834003000000003</v>
      </c>
      <c r="D67" s="7">
        <v>26.082346999999999</v>
      </c>
    </row>
    <row r="68" spans="1:4" x14ac:dyDescent="0.25">
      <c r="A68" t="s">
        <v>58</v>
      </c>
      <c r="B68" t="s">
        <v>36</v>
      </c>
      <c r="C68" s="7">
        <v>33.276017000000003</v>
      </c>
      <c r="D68" s="7">
        <v>35.195343999999999</v>
      </c>
    </row>
    <row r="69" spans="1:4" x14ac:dyDescent="0.25">
      <c r="A69" t="s">
        <v>199</v>
      </c>
      <c r="B69" t="s">
        <v>99</v>
      </c>
      <c r="C69" s="7">
        <v>37.788296000000003</v>
      </c>
      <c r="D69" s="7">
        <v>20.898833</v>
      </c>
    </row>
    <row r="70" spans="1:4" x14ac:dyDescent="0.25">
      <c r="A70" t="s">
        <v>166</v>
      </c>
      <c r="B70" t="s">
        <v>165</v>
      </c>
      <c r="C70" s="7">
        <v>38.192864999999998</v>
      </c>
      <c r="D70" s="7">
        <v>15.560810999999999</v>
      </c>
    </row>
  </sheetData>
  <sortState xmlns:xlrd2="http://schemas.microsoft.com/office/spreadsheetml/2017/richdata2" ref="A4:D68">
    <sortCondition ref="A4:A6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  <vt:lpstr>ShipSpeeds1 svg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2020-04-27T13:39:03Z</dcterms:modified>
</cp:coreProperties>
</file>