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50bdfb513eb44029/Archeo/EtudesEnCours/MedNavigationRoutes/MedNav/RoutesComputed/"/>
    </mc:Choice>
  </mc:AlternateContent>
  <xr:revisionPtr revIDLastSave="0" documentId="8_{4FDC86FC-163D-456C-8B02-661863614CE7}" xr6:coauthVersionLast="45" xr6:coauthVersionMax="45" xr10:uidLastSave="{00000000-0000-0000-0000-000000000000}"/>
  <bookViews>
    <workbookView xWindow="10950" yWindow="885" windowWidth="19170" windowHeight="13140" xr2:uid="{BA098F3D-6DF2-481F-A3FE-9A00B433B8EC}"/>
  </bookViews>
  <sheets>
    <sheet name="Results" sheetId="6" r:id="rId1"/>
    <sheet name="Segment1" sheetId="3" r:id="rId2"/>
    <sheet name="Segment2" sheetId="10" r:id="rId3"/>
    <sheet name="Segment3" sheetId="11" r:id="rId4"/>
    <sheet name="Interpol1" sheetId="2" r:id="rId5"/>
    <sheet name="Interpol2" sheetId="12" r:id="rId6"/>
    <sheet name="Interpol3" sheetId="13" r:id="rId7"/>
    <sheet name="ShipSpeeds" sheetId="1" r:id="rId8"/>
    <sheet name="Harbours" sheetId="4" r:id="rId9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4" i="11" l="1"/>
  <c r="A4" i="10"/>
  <c r="B7" i="11" l="1"/>
  <c r="B8" i="11"/>
  <c r="B9" i="11"/>
  <c r="B10" i="11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6" i="11"/>
  <c r="B7" i="10"/>
  <c r="B8" i="10"/>
  <c r="B9" i="10"/>
  <c r="B10" i="10"/>
  <c r="B11" i="10"/>
  <c r="B12" i="10"/>
  <c r="B13" i="10"/>
  <c r="B14" i="10"/>
  <c r="B15" i="10"/>
  <c r="B16" i="10"/>
  <c r="B17" i="10"/>
  <c r="B18" i="10"/>
  <c r="B19" i="10"/>
  <c r="B20" i="10"/>
  <c r="B21" i="10"/>
  <c r="B22" i="10"/>
  <c r="B23" i="10"/>
  <c r="B24" i="10"/>
  <c r="B25" i="10"/>
  <c r="B6" i="10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6" i="3"/>
  <c r="I7" i="1"/>
  <c r="H7" i="1"/>
  <c r="G7" i="1"/>
  <c r="F7" i="1"/>
  <c r="E7" i="1"/>
  <c r="D7" i="1"/>
  <c r="C7" i="1"/>
  <c r="B7" i="1"/>
  <c r="B11" i="6" l="1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C9" i="6"/>
  <c r="C10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B2" i="6" l="1"/>
  <c r="D2" i="6" s="1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7" i="6"/>
  <c r="C8" i="6"/>
  <c r="C7" i="6"/>
  <c r="B8" i="6"/>
  <c r="B9" i="6"/>
  <c r="B10" i="6"/>
  <c r="B7" i="6"/>
  <c r="D5" i="6"/>
  <c r="C5" i="6"/>
  <c r="B5" i="6"/>
  <c r="D4" i="6"/>
  <c r="C4" i="6"/>
  <c r="B4" i="6"/>
  <c r="D3" i="6"/>
  <c r="C3" i="6"/>
  <c r="B3" i="6"/>
  <c r="E3" i="6" s="1"/>
  <c r="A68" i="11"/>
  <c r="A69" i="11" s="1"/>
  <c r="A66" i="11"/>
  <c r="A67" i="11" s="1"/>
  <c r="A64" i="11"/>
  <c r="A65" i="11" s="1"/>
  <c r="A62" i="11"/>
  <c r="A63" i="11" s="1"/>
  <c r="A60" i="11"/>
  <c r="A61" i="11" s="1"/>
  <c r="A58" i="11"/>
  <c r="A59" i="11" s="1"/>
  <c r="A56" i="11"/>
  <c r="A57" i="11" s="1"/>
  <c r="A54" i="11"/>
  <c r="A55" i="11" s="1"/>
  <c r="A52" i="11"/>
  <c r="A53" i="11" s="1"/>
  <c r="A50" i="11"/>
  <c r="A51" i="11" s="1"/>
  <c r="A48" i="11"/>
  <c r="A49" i="11" s="1"/>
  <c r="A46" i="11"/>
  <c r="A47" i="11" s="1"/>
  <c r="A44" i="11"/>
  <c r="A45" i="11" s="1"/>
  <c r="A42" i="11"/>
  <c r="A43" i="11" s="1"/>
  <c r="A40" i="11"/>
  <c r="A41" i="11" s="1"/>
  <c r="A38" i="11"/>
  <c r="A39" i="11" s="1"/>
  <c r="A36" i="11"/>
  <c r="A37" i="11" s="1"/>
  <c r="A34" i="11"/>
  <c r="A35" i="11" s="1"/>
  <c r="A32" i="11"/>
  <c r="A33" i="11" s="1"/>
  <c r="A30" i="11"/>
  <c r="A31" i="11" s="1"/>
  <c r="F4" i="11"/>
  <c r="E4" i="11"/>
  <c r="B70" i="11" s="1"/>
  <c r="C4" i="11"/>
  <c r="C29" i="11" s="1"/>
  <c r="B4" i="11"/>
  <c r="C2" i="11"/>
  <c r="A68" i="10"/>
  <c r="A69" i="10" s="1"/>
  <c r="A66" i="10"/>
  <c r="A67" i="10" s="1"/>
  <c r="A64" i="10"/>
  <c r="A65" i="10" s="1"/>
  <c r="A62" i="10"/>
  <c r="A63" i="10" s="1"/>
  <c r="A60" i="10"/>
  <c r="A61" i="10" s="1"/>
  <c r="A58" i="10"/>
  <c r="A59" i="10" s="1"/>
  <c r="A56" i="10"/>
  <c r="A57" i="10" s="1"/>
  <c r="A54" i="10"/>
  <c r="A55" i="10" s="1"/>
  <c r="A52" i="10"/>
  <c r="A53" i="10" s="1"/>
  <c r="A50" i="10"/>
  <c r="A51" i="10" s="1"/>
  <c r="A48" i="10"/>
  <c r="A49" i="10" s="1"/>
  <c r="A46" i="10"/>
  <c r="A47" i="10" s="1"/>
  <c r="A44" i="10"/>
  <c r="A45" i="10" s="1"/>
  <c r="A42" i="10"/>
  <c r="A43" i="10" s="1"/>
  <c r="A40" i="10"/>
  <c r="A41" i="10" s="1"/>
  <c r="A38" i="10"/>
  <c r="A39" i="10" s="1"/>
  <c r="A36" i="10"/>
  <c r="A37" i="10" s="1"/>
  <c r="A34" i="10"/>
  <c r="A35" i="10" s="1"/>
  <c r="A32" i="10"/>
  <c r="A33" i="10" s="1"/>
  <c r="A30" i="10"/>
  <c r="A31" i="10" s="1"/>
  <c r="F4" i="10"/>
  <c r="E4" i="10"/>
  <c r="B70" i="10" s="1"/>
  <c r="C4" i="10"/>
  <c r="C29" i="10" s="1"/>
  <c r="B4" i="10"/>
  <c r="B29" i="10" s="1"/>
  <c r="C2" i="10"/>
  <c r="E4" i="6" l="1"/>
  <c r="B52" i="11"/>
  <c r="C52" i="11" s="1"/>
  <c r="B44" i="11"/>
  <c r="C44" i="11" s="1"/>
  <c r="B60" i="11"/>
  <c r="C60" i="11" s="1"/>
  <c r="B36" i="11"/>
  <c r="C36" i="11" s="1"/>
  <c r="B68" i="11"/>
  <c r="C68" i="11" s="1"/>
  <c r="F68" i="11"/>
  <c r="B42" i="13" s="1"/>
  <c r="B54" i="11"/>
  <c r="C54" i="11" s="1"/>
  <c r="B46" i="11"/>
  <c r="C46" i="11" s="1"/>
  <c r="B40" i="11"/>
  <c r="C40" i="11" s="1"/>
  <c r="B48" i="11"/>
  <c r="C48" i="11" s="1"/>
  <c r="B56" i="11"/>
  <c r="C56" i="11" s="1"/>
  <c r="B64" i="11"/>
  <c r="C64" i="11" s="1"/>
  <c r="B38" i="11"/>
  <c r="C38" i="11" s="1"/>
  <c r="B62" i="11"/>
  <c r="C62" i="11" s="1"/>
  <c r="B42" i="11"/>
  <c r="C42" i="11" s="1"/>
  <c r="B50" i="11"/>
  <c r="C50" i="11" s="1"/>
  <c r="B58" i="11"/>
  <c r="C58" i="11" s="1"/>
  <c r="B66" i="11"/>
  <c r="C66" i="11" s="1"/>
  <c r="B30" i="11"/>
  <c r="C30" i="11" s="1"/>
  <c r="B32" i="11"/>
  <c r="C32" i="11" s="1"/>
  <c r="B34" i="11"/>
  <c r="C34" i="11" s="1"/>
  <c r="F62" i="10"/>
  <c r="B36" i="12" s="1"/>
  <c r="B68" i="10"/>
  <c r="C68" i="10" s="1"/>
  <c r="E2" i="6"/>
  <c r="C2" i="6"/>
  <c r="E15" i="11"/>
  <c r="B37" i="11"/>
  <c r="F37" i="11"/>
  <c r="B11" i="13" s="1"/>
  <c r="B45" i="11"/>
  <c r="C45" i="11" s="1"/>
  <c r="F45" i="11"/>
  <c r="B19" i="13" s="1"/>
  <c r="B53" i="11"/>
  <c r="F53" i="11"/>
  <c r="B27" i="13" s="1"/>
  <c r="B65" i="11"/>
  <c r="C65" i="11" s="1"/>
  <c r="F65" i="11"/>
  <c r="B39" i="13" s="1"/>
  <c r="B33" i="11"/>
  <c r="C33" i="11" s="1"/>
  <c r="F33" i="11"/>
  <c r="B7" i="13" s="1"/>
  <c r="B69" i="11"/>
  <c r="F69" i="11"/>
  <c r="B43" i="13" s="1"/>
  <c r="B41" i="11"/>
  <c r="C41" i="11" s="1"/>
  <c r="F41" i="11"/>
  <c r="B15" i="13" s="1"/>
  <c r="B49" i="11"/>
  <c r="F49" i="11"/>
  <c r="B23" i="13" s="1"/>
  <c r="B57" i="11"/>
  <c r="F57" i="11"/>
  <c r="B31" i="13" s="1"/>
  <c r="B61" i="11"/>
  <c r="C61" i="11" s="1"/>
  <c r="F61" i="11"/>
  <c r="B35" i="13" s="1"/>
  <c r="B31" i="11"/>
  <c r="F31" i="11"/>
  <c r="B5" i="13" s="1"/>
  <c r="B35" i="11"/>
  <c r="C35" i="11" s="1"/>
  <c r="F35" i="11"/>
  <c r="B9" i="13" s="1"/>
  <c r="B39" i="11"/>
  <c r="C39" i="11" s="1"/>
  <c r="F39" i="11"/>
  <c r="B13" i="13" s="1"/>
  <c r="B43" i="11"/>
  <c r="F43" i="11"/>
  <c r="B17" i="13" s="1"/>
  <c r="B47" i="11"/>
  <c r="F47" i="11"/>
  <c r="B21" i="13" s="1"/>
  <c r="B51" i="11"/>
  <c r="C51" i="11" s="1"/>
  <c r="F51" i="11"/>
  <c r="B25" i="13" s="1"/>
  <c r="B55" i="11"/>
  <c r="F55" i="11"/>
  <c r="B29" i="13" s="1"/>
  <c r="B59" i="11"/>
  <c r="C59" i="11" s="1"/>
  <c r="F59" i="11"/>
  <c r="B33" i="13" s="1"/>
  <c r="B63" i="11"/>
  <c r="C63" i="11"/>
  <c r="F63" i="11"/>
  <c r="B37" i="13" s="1"/>
  <c r="B67" i="11"/>
  <c r="C67" i="11" s="1"/>
  <c r="F67" i="11"/>
  <c r="B41" i="13" s="1"/>
  <c r="B29" i="11"/>
  <c r="E14" i="11"/>
  <c r="D6" i="6" s="1"/>
  <c r="F30" i="11"/>
  <c r="F32" i="11"/>
  <c r="B6" i="13" s="1"/>
  <c r="F34" i="11"/>
  <c r="B8" i="13" s="1"/>
  <c r="F36" i="11"/>
  <c r="B10" i="13" s="1"/>
  <c r="F38" i="11"/>
  <c r="B12" i="13" s="1"/>
  <c r="F40" i="11"/>
  <c r="B14" i="13" s="1"/>
  <c r="F42" i="11"/>
  <c r="B16" i="13" s="1"/>
  <c r="F44" i="11"/>
  <c r="B18" i="13" s="1"/>
  <c r="F46" i="11"/>
  <c r="B20" i="13" s="1"/>
  <c r="F48" i="11"/>
  <c r="B22" i="13" s="1"/>
  <c r="F50" i="11"/>
  <c r="B24" i="13" s="1"/>
  <c r="F52" i="11"/>
  <c r="B26" i="13" s="1"/>
  <c r="F54" i="11"/>
  <c r="F56" i="11"/>
  <c r="B30" i="13" s="1"/>
  <c r="F58" i="11"/>
  <c r="B32" i="13" s="1"/>
  <c r="F60" i="11"/>
  <c r="B34" i="13" s="1"/>
  <c r="F62" i="11"/>
  <c r="B36" i="13" s="1"/>
  <c r="F64" i="11"/>
  <c r="B38" i="13" s="1"/>
  <c r="F66" i="11"/>
  <c r="B40" i="13" s="1"/>
  <c r="C70" i="11"/>
  <c r="F35" i="10"/>
  <c r="B9" i="12" s="1"/>
  <c r="B35" i="10"/>
  <c r="F41" i="10"/>
  <c r="B15" i="12" s="1"/>
  <c r="B41" i="10"/>
  <c r="F31" i="10"/>
  <c r="B5" i="12" s="1"/>
  <c r="B31" i="10"/>
  <c r="C31" i="10" s="1"/>
  <c r="F63" i="10"/>
  <c r="B37" i="12" s="1"/>
  <c r="B63" i="10"/>
  <c r="C63" i="10" s="1"/>
  <c r="F53" i="10"/>
  <c r="B27" i="12" s="1"/>
  <c r="B53" i="10"/>
  <c r="F43" i="10"/>
  <c r="B17" i="12" s="1"/>
  <c r="B43" i="10"/>
  <c r="F49" i="10"/>
  <c r="B23" i="12" s="1"/>
  <c r="B49" i="10"/>
  <c r="F51" i="10"/>
  <c r="B25" i="12" s="1"/>
  <c r="B51" i="10"/>
  <c r="F67" i="10"/>
  <c r="B41" i="12" s="1"/>
  <c r="B67" i="10"/>
  <c r="F57" i="10"/>
  <c r="B31" i="12" s="1"/>
  <c r="B57" i="10"/>
  <c r="C57" i="10" s="1"/>
  <c r="F47" i="10"/>
  <c r="B21" i="12" s="1"/>
  <c r="B47" i="10"/>
  <c r="C47" i="10" s="1"/>
  <c r="F37" i="10"/>
  <c r="B11" i="12" s="1"/>
  <c r="B37" i="10"/>
  <c r="C37" i="10" s="1"/>
  <c r="F69" i="10"/>
  <c r="B43" i="12" s="1"/>
  <c r="B69" i="10"/>
  <c r="F59" i="10"/>
  <c r="B33" i="12" s="1"/>
  <c r="B59" i="10"/>
  <c r="F33" i="10"/>
  <c r="B7" i="12" s="1"/>
  <c r="B33" i="10"/>
  <c r="F65" i="10"/>
  <c r="B39" i="12" s="1"/>
  <c r="B65" i="10"/>
  <c r="F39" i="10"/>
  <c r="B13" i="12" s="1"/>
  <c r="B39" i="10"/>
  <c r="F55" i="10"/>
  <c r="B29" i="12" s="1"/>
  <c r="B55" i="10"/>
  <c r="C55" i="10" s="1"/>
  <c r="F45" i="10"/>
  <c r="B19" i="12" s="1"/>
  <c r="B45" i="10"/>
  <c r="F61" i="10"/>
  <c r="B35" i="12" s="1"/>
  <c r="B61" i="10"/>
  <c r="C61" i="10" s="1"/>
  <c r="B30" i="10"/>
  <c r="B32" i="10"/>
  <c r="C32" i="10" s="1"/>
  <c r="B34" i="10"/>
  <c r="C34" i="10" s="1"/>
  <c r="B36" i="10"/>
  <c r="C36" i="10" s="1"/>
  <c r="B38" i="10"/>
  <c r="C38" i="10" s="1"/>
  <c r="B40" i="10"/>
  <c r="C40" i="10" s="1"/>
  <c r="B42" i="10"/>
  <c r="C42" i="10" s="1"/>
  <c r="B44" i="10"/>
  <c r="C44" i="10" s="1"/>
  <c r="B46" i="10"/>
  <c r="C46" i="10" s="1"/>
  <c r="B48" i="10"/>
  <c r="C48" i="10" s="1"/>
  <c r="B50" i="10"/>
  <c r="C50" i="10" s="1"/>
  <c r="B52" i="10"/>
  <c r="C52" i="10" s="1"/>
  <c r="B54" i="10"/>
  <c r="C54" i="10" s="1"/>
  <c r="B56" i="10"/>
  <c r="C56" i="10" s="1"/>
  <c r="B58" i="10"/>
  <c r="C58" i="10" s="1"/>
  <c r="B60" i="10"/>
  <c r="C60" i="10" s="1"/>
  <c r="B62" i="10"/>
  <c r="C62" i="10" s="1"/>
  <c r="B64" i="10"/>
  <c r="C64" i="10" s="1"/>
  <c r="B66" i="10"/>
  <c r="C66" i="10" s="1"/>
  <c r="C70" i="10"/>
  <c r="F30" i="10"/>
  <c r="B4" i="12" s="1"/>
  <c r="F32" i="10"/>
  <c r="B6" i="12" s="1"/>
  <c r="F34" i="10"/>
  <c r="B8" i="12" s="1"/>
  <c r="F36" i="10"/>
  <c r="B10" i="12" s="1"/>
  <c r="F38" i="10"/>
  <c r="B12" i="12" s="1"/>
  <c r="F40" i="10"/>
  <c r="B14" i="12" s="1"/>
  <c r="F44" i="10"/>
  <c r="B18" i="12" s="1"/>
  <c r="F46" i="10"/>
  <c r="B20" i="12" s="1"/>
  <c r="F48" i="10"/>
  <c r="B22" i="12" s="1"/>
  <c r="F50" i="10"/>
  <c r="B24" i="12" s="1"/>
  <c r="F54" i="10"/>
  <c r="B28" i="12" s="1"/>
  <c r="F56" i="10"/>
  <c r="B30" i="12" s="1"/>
  <c r="F58" i="10"/>
  <c r="B32" i="12" s="1"/>
  <c r="F64" i="10"/>
  <c r="B38" i="12" s="1"/>
  <c r="F66" i="10"/>
  <c r="B40" i="12" s="1"/>
  <c r="F68" i="10"/>
  <c r="B42" i="12" s="1"/>
  <c r="E14" i="10"/>
  <c r="C6" i="6" s="1"/>
  <c r="F42" i="10"/>
  <c r="B16" i="12" s="1"/>
  <c r="F52" i="10"/>
  <c r="B26" i="12" s="1"/>
  <c r="F60" i="10"/>
  <c r="B34" i="12" s="1"/>
  <c r="E15" i="10"/>
  <c r="G21" i="13" l="1"/>
  <c r="H21" i="13"/>
  <c r="K21" i="13"/>
  <c r="F21" i="13"/>
  <c r="I21" i="13"/>
  <c r="J21" i="13"/>
  <c r="E21" i="13"/>
  <c r="D21" i="13"/>
  <c r="L21" i="13"/>
  <c r="I27" i="13"/>
  <c r="J27" i="13"/>
  <c r="E27" i="13"/>
  <c r="H27" i="13"/>
  <c r="K27" i="13"/>
  <c r="D27" i="13"/>
  <c r="L27" i="13"/>
  <c r="G27" i="13"/>
  <c r="F27" i="13"/>
  <c r="H36" i="13"/>
  <c r="I36" i="13"/>
  <c r="L36" i="13"/>
  <c r="G36" i="13"/>
  <c r="J36" i="13"/>
  <c r="D36" i="13"/>
  <c r="K36" i="13"/>
  <c r="F36" i="13"/>
  <c r="E36" i="13"/>
  <c r="J34" i="13"/>
  <c r="K34" i="13"/>
  <c r="I34" i="13"/>
  <c r="D34" i="13"/>
  <c r="L34" i="13"/>
  <c r="H34" i="13"/>
  <c r="E34" i="13"/>
  <c r="F34" i="13"/>
  <c r="G34" i="13"/>
  <c r="K33" i="13"/>
  <c r="D33" i="13"/>
  <c r="L33" i="13"/>
  <c r="G33" i="13"/>
  <c r="I33" i="13"/>
  <c r="E33" i="13"/>
  <c r="F33" i="13"/>
  <c r="H33" i="13"/>
  <c r="J33" i="13"/>
  <c r="I43" i="13"/>
  <c r="J43" i="13"/>
  <c r="G43" i="13"/>
  <c r="K43" i="13"/>
  <c r="D43" i="13"/>
  <c r="L43" i="13"/>
  <c r="E43" i="13"/>
  <c r="F43" i="13"/>
  <c r="H43" i="13"/>
  <c r="D32" i="13"/>
  <c r="L32" i="13"/>
  <c r="H32" i="13"/>
  <c r="E32" i="13"/>
  <c r="K32" i="13"/>
  <c r="F32" i="13"/>
  <c r="G32" i="13"/>
  <c r="J32" i="13"/>
  <c r="I32" i="13"/>
  <c r="D16" i="13"/>
  <c r="L16" i="13"/>
  <c r="H16" i="13"/>
  <c r="E16" i="13"/>
  <c r="K16" i="13"/>
  <c r="F16" i="13"/>
  <c r="J16" i="13"/>
  <c r="G16" i="13"/>
  <c r="I16" i="13"/>
  <c r="F38" i="13"/>
  <c r="G38" i="13"/>
  <c r="D38" i="13"/>
  <c r="E38" i="13"/>
  <c r="H38" i="13"/>
  <c r="J38" i="13"/>
  <c r="I38" i="13"/>
  <c r="L38" i="13"/>
  <c r="K38" i="13"/>
  <c r="H20" i="13"/>
  <c r="L20" i="13"/>
  <c r="I20" i="13"/>
  <c r="F20" i="13"/>
  <c r="G20" i="13"/>
  <c r="J20" i="13"/>
  <c r="K20" i="13"/>
  <c r="D20" i="13"/>
  <c r="E20" i="13"/>
  <c r="J18" i="13"/>
  <c r="K18" i="13"/>
  <c r="I18" i="13"/>
  <c r="D18" i="13"/>
  <c r="L18" i="13"/>
  <c r="E18" i="13"/>
  <c r="F18" i="13"/>
  <c r="H18" i="13"/>
  <c r="G18" i="13"/>
  <c r="I35" i="13"/>
  <c r="E35" i="13"/>
  <c r="J35" i="13"/>
  <c r="G35" i="13"/>
  <c r="K35" i="13"/>
  <c r="D35" i="13"/>
  <c r="L35" i="13"/>
  <c r="H35" i="13"/>
  <c r="F35" i="13"/>
  <c r="I19" i="13"/>
  <c r="J19" i="13"/>
  <c r="E19" i="13"/>
  <c r="H19" i="13"/>
  <c r="K19" i="13"/>
  <c r="G19" i="13"/>
  <c r="D19" i="13"/>
  <c r="L19" i="13"/>
  <c r="F19" i="13"/>
  <c r="F14" i="13"/>
  <c r="G14" i="13"/>
  <c r="J14" i="13"/>
  <c r="E14" i="13"/>
  <c r="H14" i="13"/>
  <c r="D14" i="13"/>
  <c r="L14" i="13"/>
  <c r="I14" i="13"/>
  <c r="K14" i="13"/>
  <c r="G29" i="13"/>
  <c r="K29" i="13"/>
  <c r="H29" i="13"/>
  <c r="F29" i="13"/>
  <c r="I29" i="13"/>
  <c r="E29" i="13"/>
  <c r="J29" i="13"/>
  <c r="D29" i="13"/>
  <c r="L29" i="13"/>
  <c r="G13" i="13"/>
  <c r="H13" i="13"/>
  <c r="F13" i="13"/>
  <c r="I13" i="13"/>
  <c r="J13" i="13"/>
  <c r="K13" i="13"/>
  <c r="E13" i="13"/>
  <c r="D13" i="13"/>
  <c r="L13" i="13"/>
  <c r="E31" i="13"/>
  <c r="F31" i="13"/>
  <c r="L31" i="13"/>
  <c r="G31" i="13"/>
  <c r="I31" i="13"/>
  <c r="K31" i="13"/>
  <c r="H31" i="13"/>
  <c r="D31" i="13"/>
  <c r="J31" i="13"/>
  <c r="K17" i="13"/>
  <c r="D17" i="13"/>
  <c r="L17" i="13"/>
  <c r="I17" i="13"/>
  <c r="J17" i="13"/>
  <c r="E17" i="13"/>
  <c r="G17" i="13"/>
  <c r="F17" i="13"/>
  <c r="H17" i="13"/>
  <c r="J42" i="13"/>
  <c r="K42" i="13"/>
  <c r="D42" i="13"/>
  <c r="L42" i="13"/>
  <c r="F42" i="13"/>
  <c r="H42" i="13"/>
  <c r="E42" i="13"/>
  <c r="G42" i="13"/>
  <c r="I42" i="13"/>
  <c r="F30" i="13"/>
  <c r="G30" i="13"/>
  <c r="J30" i="13"/>
  <c r="L30" i="13"/>
  <c r="E30" i="13"/>
  <c r="H30" i="13"/>
  <c r="I30" i="13"/>
  <c r="D30" i="13"/>
  <c r="K30" i="13"/>
  <c r="H12" i="13"/>
  <c r="L12" i="13"/>
  <c r="I12" i="13"/>
  <c r="F12" i="13"/>
  <c r="G12" i="13"/>
  <c r="J12" i="13"/>
  <c r="D12" i="13"/>
  <c r="K12" i="13"/>
  <c r="E12" i="13"/>
  <c r="K41" i="13"/>
  <c r="G41" i="13"/>
  <c r="D41" i="13"/>
  <c r="L41" i="13"/>
  <c r="E41" i="13"/>
  <c r="F41" i="13"/>
  <c r="I41" i="13"/>
  <c r="H41" i="13"/>
  <c r="J41" i="13"/>
  <c r="F22" i="13"/>
  <c r="G22" i="13"/>
  <c r="L22" i="13"/>
  <c r="E22" i="13"/>
  <c r="H22" i="13"/>
  <c r="J22" i="13"/>
  <c r="D22" i="13"/>
  <c r="I22" i="13"/>
  <c r="K22" i="13"/>
  <c r="E15" i="13"/>
  <c r="F15" i="13"/>
  <c r="D15" i="13"/>
  <c r="L15" i="13"/>
  <c r="G15" i="13"/>
  <c r="H15" i="13"/>
  <c r="I15" i="13"/>
  <c r="K15" i="13"/>
  <c r="J15" i="13"/>
  <c r="J26" i="13"/>
  <c r="F26" i="13"/>
  <c r="K26" i="13"/>
  <c r="I26" i="13"/>
  <c r="D26" i="13"/>
  <c r="L26" i="13"/>
  <c r="H26" i="13"/>
  <c r="E26" i="13"/>
  <c r="G26" i="13"/>
  <c r="K25" i="13"/>
  <c r="D25" i="13"/>
  <c r="L25" i="13"/>
  <c r="I25" i="13"/>
  <c r="J25" i="13"/>
  <c r="E25" i="13"/>
  <c r="G25" i="13"/>
  <c r="F25" i="13"/>
  <c r="H25" i="13"/>
  <c r="E23" i="13"/>
  <c r="F23" i="13"/>
  <c r="L23" i="13"/>
  <c r="G23" i="13"/>
  <c r="K23" i="13"/>
  <c r="H23" i="13"/>
  <c r="I23" i="13"/>
  <c r="D23" i="13"/>
  <c r="J23" i="13"/>
  <c r="E39" i="13"/>
  <c r="F39" i="13"/>
  <c r="G39" i="13"/>
  <c r="K39" i="13"/>
  <c r="H39" i="13"/>
  <c r="I39" i="13"/>
  <c r="L39" i="13"/>
  <c r="J39" i="13"/>
  <c r="D39" i="13"/>
  <c r="D40" i="13"/>
  <c r="L40" i="13"/>
  <c r="E40" i="13"/>
  <c r="H40" i="13"/>
  <c r="J40" i="13"/>
  <c r="K40" i="13"/>
  <c r="F40" i="13"/>
  <c r="G40" i="13"/>
  <c r="I40" i="13"/>
  <c r="D24" i="13"/>
  <c r="L24" i="13"/>
  <c r="E24" i="13"/>
  <c r="H24" i="13"/>
  <c r="K24" i="13"/>
  <c r="F24" i="13"/>
  <c r="G24" i="13"/>
  <c r="J24" i="13"/>
  <c r="I24" i="13"/>
  <c r="G37" i="13"/>
  <c r="K37" i="13"/>
  <c r="H37" i="13"/>
  <c r="I37" i="13"/>
  <c r="E37" i="13"/>
  <c r="J37" i="13"/>
  <c r="D37" i="13"/>
  <c r="L37" i="13"/>
  <c r="F37" i="13"/>
  <c r="J11" i="13"/>
  <c r="K11" i="13"/>
  <c r="H11" i="13"/>
  <c r="I11" i="13"/>
  <c r="D11" i="13"/>
  <c r="L11" i="13"/>
  <c r="F11" i="13"/>
  <c r="G11" i="13"/>
  <c r="E11" i="13"/>
  <c r="K10" i="13"/>
  <c r="F10" i="13"/>
  <c r="D10" i="13"/>
  <c r="L10" i="13"/>
  <c r="E10" i="13"/>
  <c r="G10" i="13"/>
  <c r="H10" i="13"/>
  <c r="I10" i="13"/>
  <c r="J10" i="13"/>
  <c r="D9" i="13"/>
  <c r="L9" i="13"/>
  <c r="E9" i="13"/>
  <c r="G9" i="13"/>
  <c r="H9" i="13"/>
  <c r="I9" i="13"/>
  <c r="K9" i="13"/>
  <c r="F9" i="13"/>
  <c r="J9" i="13"/>
  <c r="E8" i="13"/>
  <c r="F8" i="13"/>
  <c r="D8" i="13"/>
  <c r="G8" i="13"/>
  <c r="I8" i="13"/>
  <c r="J8" i="13"/>
  <c r="H8" i="13"/>
  <c r="K8" i="13"/>
  <c r="L8" i="13"/>
  <c r="F7" i="13"/>
  <c r="G7" i="13"/>
  <c r="L7" i="13"/>
  <c r="H7" i="13"/>
  <c r="D7" i="13"/>
  <c r="I7" i="13"/>
  <c r="J7" i="13"/>
  <c r="K7" i="13"/>
  <c r="E7" i="13"/>
  <c r="G6" i="13"/>
  <c r="H6" i="13"/>
  <c r="L6" i="13"/>
  <c r="F6" i="13"/>
  <c r="I6" i="13"/>
  <c r="D6" i="13"/>
  <c r="J6" i="13"/>
  <c r="K6" i="13"/>
  <c r="E6" i="13"/>
  <c r="H5" i="13"/>
  <c r="I5" i="13"/>
  <c r="L5" i="13"/>
  <c r="F5" i="13"/>
  <c r="J5" i="13"/>
  <c r="D5" i="13"/>
  <c r="E5" i="13"/>
  <c r="K5" i="13"/>
  <c r="G5" i="13"/>
  <c r="I42" i="12"/>
  <c r="J42" i="12"/>
  <c r="K42" i="12"/>
  <c r="L42" i="12"/>
  <c r="D42" i="12"/>
  <c r="H42" i="12"/>
  <c r="E42" i="12"/>
  <c r="F42" i="12"/>
  <c r="G42" i="12"/>
  <c r="G20" i="12"/>
  <c r="H20" i="12"/>
  <c r="I20" i="12"/>
  <c r="J20" i="12"/>
  <c r="F20" i="12"/>
  <c r="K20" i="12"/>
  <c r="D20" i="12"/>
  <c r="L20" i="12"/>
  <c r="E20" i="12"/>
  <c r="G36" i="12"/>
  <c r="H36" i="12"/>
  <c r="I36" i="12"/>
  <c r="J36" i="12"/>
  <c r="K36" i="12"/>
  <c r="D36" i="12"/>
  <c r="L36" i="12"/>
  <c r="F36" i="12"/>
  <c r="E36" i="12"/>
  <c r="H19" i="12"/>
  <c r="I19" i="12"/>
  <c r="J19" i="12"/>
  <c r="K19" i="12"/>
  <c r="D19" i="12"/>
  <c r="L19" i="12"/>
  <c r="E19" i="12"/>
  <c r="F19" i="12"/>
  <c r="G19" i="12"/>
  <c r="F29" i="12"/>
  <c r="G29" i="12"/>
  <c r="H29" i="12"/>
  <c r="I29" i="12"/>
  <c r="J29" i="12"/>
  <c r="E29" i="12"/>
  <c r="K29" i="12"/>
  <c r="D29" i="12"/>
  <c r="L29" i="12"/>
  <c r="J33" i="12"/>
  <c r="K33" i="12"/>
  <c r="D33" i="12"/>
  <c r="L33" i="12"/>
  <c r="E33" i="12"/>
  <c r="I33" i="12"/>
  <c r="F33" i="12"/>
  <c r="G33" i="12"/>
  <c r="H33" i="12"/>
  <c r="D31" i="12"/>
  <c r="L31" i="12"/>
  <c r="E31" i="12"/>
  <c r="F31" i="12"/>
  <c r="G31" i="12"/>
  <c r="H31" i="12"/>
  <c r="I31" i="12"/>
  <c r="J31" i="12"/>
  <c r="K31" i="12"/>
  <c r="J17" i="12"/>
  <c r="K17" i="12"/>
  <c r="D17" i="12"/>
  <c r="L17" i="12"/>
  <c r="E17" i="12"/>
  <c r="F17" i="12"/>
  <c r="G17" i="12"/>
  <c r="I17" i="12"/>
  <c r="H17" i="12"/>
  <c r="D15" i="12"/>
  <c r="L15" i="12"/>
  <c r="K15" i="12"/>
  <c r="E15" i="12"/>
  <c r="F15" i="12"/>
  <c r="G15" i="12"/>
  <c r="H15" i="12"/>
  <c r="I15" i="12"/>
  <c r="J15" i="12"/>
  <c r="K16" i="12"/>
  <c r="D16" i="12"/>
  <c r="L16" i="12"/>
  <c r="E16" i="12"/>
  <c r="F16" i="12"/>
  <c r="J16" i="12"/>
  <c r="G16" i="12"/>
  <c r="H16" i="12"/>
  <c r="I16" i="12"/>
  <c r="K40" i="12"/>
  <c r="J40" i="12"/>
  <c r="D40" i="12"/>
  <c r="L40" i="12"/>
  <c r="E40" i="12"/>
  <c r="F40" i="12"/>
  <c r="G40" i="12"/>
  <c r="H40" i="12"/>
  <c r="I40" i="12"/>
  <c r="E38" i="12"/>
  <c r="F38" i="12"/>
  <c r="H38" i="12"/>
  <c r="G38" i="12"/>
  <c r="D38" i="12"/>
  <c r="I38" i="12"/>
  <c r="J38" i="12"/>
  <c r="L38" i="12"/>
  <c r="K38" i="12"/>
  <c r="K32" i="12"/>
  <c r="J32" i="12"/>
  <c r="D32" i="12"/>
  <c r="L32" i="12"/>
  <c r="E32" i="12"/>
  <c r="F32" i="12"/>
  <c r="G32" i="12"/>
  <c r="H32" i="12"/>
  <c r="I32" i="12"/>
  <c r="G12" i="12"/>
  <c r="H12" i="12"/>
  <c r="I12" i="12"/>
  <c r="J12" i="12"/>
  <c r="F12" i="12"/>
  <c r="K12" i="12"/>
  <c r="D12" i="12"/>
  <c r="L12" i="12"/>
  <c r="E12" i="12"/>
  <c r="F13" i="12"/>
  <c r="G13" i="12"/>
  <c r="H13" i="12"/>
  <c r="I13" i="12"/>
  <c r="J13" i="12"/>
  <c r="K13" i="12"/>
  <c r="E13" i="12"/>
  <c r="D13" i="12"/>
  <c r="L13" i="12"/>
  <c r="H43" i="12"/>
  <c r="I43" i="12"/>
  <c r="K43" i="12"/>
  <c r="J43" i="12"/>
  <c r="D43" i="12"/>
  <c r="L43" i="12"/>
  <c r="E43" i="12"/>
  <c r="G43" i="12"/>
  <c r="F43" i="12"/>
  <c r="J41" i="12"/>
  <c r="K41" i="12"/>
  <c r="E41" i="12"/>
  <c r="D41" i="12"/>
  <c r="L41" i="12"/>
  <c r="F41" i="12"/>
  <c r="G41" i="12"/>
  <c r="H41" i="12"/>
  <c r="I41" i="12"/>
  <c r="H27" i="12"/>
  <c r="I27" i="12"/>
  <c r="J27" i="12"/>
  <c r="K27" i="12"/>
  <c r="D27" i="12"/>
  <c r="L27" i="12"/>
  <c r="E27" i="12"/>
  <c r="F27" i="12"/>
  <c r="G27" i="12"/>
  <c r="K24" i="12"/>
  <c r="J24" i="12"/>
  <c r="D24" i="12"/>
  <c r="L24" i="12"/>
  <c r="E24" i="12"/>
  <c r="F24" i="12"/>
  <c r="G24" i="12"/>
  <c r="H24" i="12"/>
  <c r="I24" i="12"/>
  <c r="E22" i="12"/>
  <c r="F22" i="12"/>
  <c r="G22" i="12"/>
  <c r="H22" i="12"/>
  <c r="I22" i="12"/>
  <c r="J22" i="12"/>
  <c r="D22" i="12"/>
  <c r="K22" i="12"/>
  <c r="L22" i="12"/>
  <c r="F21" i="12"/>
  <c r="E21" i="12"/>
  <c r="G21" i="12"/>
  <c r="H21" i="12"/>
  <c r="I21" i="12"/>
  <c r="J21" i="12"/>
  <c r="K21" i="12"/>
  <c r="D21" i="12"/>
  <c r="L21" i="12"/>
  <c r="I18" i="12"/>
  <c r="J18" i="12"/>
  <c r="K18" i="12"/>
  <c r="D18" i="12"/>
  <c r="L18" i="12"/>
  <c r="E18" i="12"/>
  <c r="H18" i="12"/>
  <c r="F18" i="12"/>
  <c r="G18" i="12"/>
  <c r="E14" i="12"/>
  <c r="F14" i="12"/>
  <c r="G14" i="12"/>
  <c r="H14" i="12"/>
  <c r="I14" i="12"/>
  <c r="D14" i="12"/>
  <c r="J14" i="12"/>
  <c r="K14" i="12"/>
  <c r="L14" i="12"/>
  <c r="I34" i="12"/>
  <c r="J34" i="12"/>
  <c r="K34" i="12"/>
  <c r="D34" i="12"/>
  <c r="L34" i="12"/>
  <c r="E34" i="12"/>
  <c r="H34" i="12"/>
  <c r="F34" i="12"/>
  <c r="G34" i="12"/>
  <c r="E30" i="12"/>
  <c r="F30" i="12"/>
  <c r="G30" i="12"/>
  <c r="H30" i="12"/>
  <c r="D30" i="12"/>
  <c r="I30" i="12"/>
  <c r="J30" i="12"/>
  <c r="L30" i="12"/>
  <c r="K30" i="12"/>
  <c r="D23" i="12"/>
  <c r="L23" i="12"/>
  <c r="E23" i="12"/>
  <c r="F23" i="12"/>
  <c r="G23" i="12"/>
  <c r="H23" i="12"/>
  <c r="K23" i="12"/>
  <c r="I23" i="12"/>
  <c r="J23" i="12"/>
  <c r="I26" i="12"/>
  <c r="J26" i="12"/>
  <c r="K26" i="12"/>
  <c r="D26" i="12"/>
  <c r="L26" i="12"/>
  <c r="E26" i="12"/>
  <c r="F26" i="12"/>
  <c r="H26" i="12"/>
  <c r="G26" i="12"/>
  <c r="G28" i="12"/>
  <c r="F28" i="12"/>
  <c r="H28" i="12"/>
  <c r="I28" i="12"/>
  <c r="J28" i="12"/>
  <c r="K28" i="12"/>
  <c r="D28" i="12"/>
  <c r="L28" i="12"/>
  <c r="E28" i="12"/>
  <c r="H35" i="12"/>
  <c r="I35" i="12"/>
  <c r="J35" i="12"/>
  <c r="K35" i="12"/>
  <c r="D35" i="12"/>
  <c r="L35" i="12"/>
  <c r="E35" i="12"/>
  <c r="F35" i="12"/>
  <c r="G35" i="12"/>
  <c r="D39" i="12"/>
  <c r="L39" i="12"/>
  <c r="E39" i="12"/>
  <c r="F39" i="12"/>
  <c r="G39" i="12"/>
  <c r="H39" i="12"/>
  <c r="K39" i="12"/>
  <c r="I39" i="12"/>
  <c r="J39" i="12"/>
  <c r="J25" i="12"/>
  <c r="K25" i="12"/>
  <c r="D25" i="12"/>
  <c r="L25" i="12"/>
  <c r="E25" i="12"/>
  <c r="I25" i="12"/>
  <c r="F25" i="12"/>
  <c r="G25" i="12"/>
  <c r="H25" i="12"/>
  <c r="F37" i="12"/>
  <c r="E37" i="12"/>
  <c r="G37" i="12"/>
  <c r="H37" i="12"/>
  <c r="I37" i="12"/>
  <c r="J37" i="12"/>
  <c r="K37" i="12"/>
  <c r="D37" i="12"/>
  <c r="L37" i="12"/>
  <c r="G11" i="12"/>
  <c r="I11" i="12"/>
  <c r="J11" i="12"/>
  <c r="H11" i="12"/>
  <c r="K11" i="12"/>
  <c r="E11" i="12"/>
  <c r="F11" i="12"/>
  <c r="D11" i="12"/>
  <c r="L11" i="12"/>
  <c r="G10" i="12"/>
  <c r="H10" i="12"/>
  <c r="I10" i="12"/>
  <c r="J10" i="12"/>
  <c r="F10" i="12"/>
  <c r="K10" i="12"/>
  <c r="D10" i="12"/>
  <c r="L10" i="12"/>
  <c r="E10" i="12"/>
  <c r="F9" i="12"/>
  <c r="G9" i="12"/>
  <c r="H9" i="12"/>
  <c r="I9" i="12"/>
  <c r="J9" i="12"/>
  <c r="K9" i="12"/>
  <c r="E9" i="12"/>
  <c r="D9" i="12"/>
  <c r="L9" i="12"/>
  <c r="G8" i="12"/>
  <c r="H8" i="12"/>
  <c r="I8" i="12"/>
  <c r="L8" i="12"/>
  <c r="J8" i="12"/>
  <c r="D8" i="12"/>
  <c r="K8" i="12"/>
  <c r="E8" i="12"/>
  <c r="F8" i="12"/>
  <c r="G7" i="12"/>
  <c r="H7" i="12"/>
  <c r="I7" i="12"/>
  <c r="J7" i="12"/>
  <c r="L7" i="12"/>
  <c r="D7" i="12"/>
  <c r="E7" i="12"/>
  <c r="K7" i="12"/>
  <c r="F7" i="12"/>
  <c r="H6" i="12"/>
  <c r="I6" i="12"/>
  <c r="E6" i="12"/>
  <c r="G6" i="12"/>
  <c r="J6" i="12"/>
  <c r="F6" i="12"/>
  <c r="K6" i="12"/>
  <c r="D6" i="12"/>
  <c r="L6" i="12"/>
  <c r="G5" i="12"/>
  <c r="H5" i="12"/>
  <c r="F5" i="12"/>
  <c r="I5" i="12"/>
  <c r="J5" i="12"/>
  <c r="K5" i="12"/>
  <c r="D5" i="12"/>
  <c r="L5" i="12"/>
  <c r="E5" i="12"/>
  <c r="I4" i="12"/>
  <c r="H4" i="12"/>
  <c r="G4" i="12"/>
  <c r="F4" i="12"/>
  <c r="E4" i="12"/>
  <c r="L4" i="12"/>
  <c r="D4" i="12"/>
  <c r="K4" i="12"/>
  <c r="J4" i="12"/>
  <c r="F70" i="11"/>
  <c r="B44" i="13" s="1"/>
  <c r="B28" i="13"/>
  <c r="F29" i="11"/>
  <c r="B4" i="13"/>
  <c r="F70" i="10"/>
  <c r="B44" i="12" s="1"/>
  <c r="F29" i="10"/>
  <c r="C30" i="10"/>
  <c r="D30" i="10" s="1"/>
  <c r="A4" i="12" s="1"/>
  <c r="C53" i="11"/>
  <c r="E54" i="11" s="1"/>
  <c r="E60" i="11"/>
  <c r="D60" i="11"/>
  <c r="E62" i="11"/>
  <c r="D62" i="11"/>
  <c r="E64" i="11"/>
  <c r="D64" i="11"/>
  <c r="C49" i="11"/>
  <c r="D50" i="11" s="1"/>
  <c r="E30" i="11"/>
  <c r="D30" i="11"/>
  <c r="C47" i="11"/>
  <c r="E48" i="11" s="1"/>
  <c r="E42" i="11"/>
  <c r="D42" i="11"/>
  <c r="E40" i="11"/>
  <c r="D40" i="11"/>
  <c r="E46" i="11"/>
  <c r="D46" i="11"/>
  <c r="E68" i="11"/>
  <c r="D68" i="11"/>
  <c r="C43" i="11"/>
  <c r="E44" i="11" s="1"/>
  <c r="E36" i="11"/>
  <c r="D36" i="11"/>
  <c r="C69" i="11"/>
  <c r="D70" i="11" s="1"/>
  <c r="E66" i="11"/>
  <c r="D66" i="11"/>
  <c r="E52" i="11"/>
  <c r="D52" i="11"/>
  <c r="E34" i="11"/>
  <c r="D34" i="11"/>
  <c r="C55" i="11"/>
  <c r="D56" i="11" s="1"/>
  <c r="C31" i="11"/>
  <c r="E32" i="11" s="1"/>
  <c r="C57" i="11"/>
  <c r="E58" i="11" s="1"/>
  <c r="C37" i="11"/>
  <c r="E38" i="11" s="1"/>
  <c r="C65" i="10"/>
  <c r="E66" i="10" s="1"/>
  <c r="C51" i="10"/>
  <c r="E52" i="10" s="1"/>
  <c r="E56" i="10"/>
  <c r="E70" i="10"/>
  <c r="D56" i="10"/>
  <c r="A30" i="12" s="1"/>
  <c r="T30" i="12" s="1"/>
  <c r="E62" i="10"/>
  <c r="D62" i="10"/>
  <c r="A36" i="12" s="1"/>
  <c r="T36" i="12" s="1"/>
  <c r="C69" i="10"/>
  <c r="D70" i="10" s="1"/>
  <c r="A44" i="12" s="1"/>
  <c r="E58" i="10"/>
  <c r="D58" i="10"/>
  <c r="A32" i="12" s="1"/>
  <c r="T32" i="12" s="1"/>
  <c r="C53" i="10"/>
  <c r="E54" i="10" s="1"/>
  <c r="C41" i="10"/>
  <c r="D42" i="10" s="1"/>
  <c r="A16" i="12" s="1"/>
  <c r="T16" i="12" s="1"/>
  <c r="C39" i="10"/>
  <c r="E40" i="10" s="1"/>
  <c r="C33" i="10"/>
  <c r="E34" i="10" s="1"/>
  <c r="E38" i="10"/>
  <c r="D38" i="10"/>
  <c r="A12" i="12" s="1"/>
  <c r="T12" i="12" s="1"/>
  <c r="C49" i="10"/>
  <c r="D50" i="10" s="1"/>
  <c r="A24" i="12" s="1"/>
  <c r="T24" i="12" s="1"/>
  <c r="E64" i="10"/>
  <c r="D64" i="10"/>
  <c r="A38" i="12" s="1"/>
  <c r="T38" i="12" s="1"/>
  <c r="C45" i="10"/>
  <c r="D46" i="10" s="1"/>
  <c r="A20" i="12" s="1"/>
  <c r="T20" i="12" s="1"/>
  <c r="C67" i="10"/>
  <c r="D68" i="10" s="1"/>
  <c r="A42" i="12" s="1"/>
  <c r="T42" i="12" s="1"/>
  <c r="C35" i="10"/>
  <c r="E36" i="10" s="1"/>
  <c r="C59" i="10"/>
  <c r="E60" i="10" s="1"/>
  <c r="E48" i="10"/>
  <c r="D48" i="10"/>
  <c r="A22" i="12" s="1"/>
  <c r="T22" i="12" s="1"/>
  <c r="C43" i="10"/>
  <c r="D44" i="10" s="1"/>
  <c r="A18" i="12" s="1"/>
  <c r="T18" i="12" s="1"/>
  <c r="E32" i="10"/>
  <c r="D32" i="10"/>
  <c r="A6" i="12" s="1"/>
  <c r="H44" i="13" l="1"/>
  <c r="I44" i="13"/>
  <c r="D44" i="13"/>
  <c r="J44" i="13"/>
  <c r="L44" i="13"/>
  <c r="K44" i="13"/>
  <c r="F44" i="13"/>
  <c r="E44" i="13"/>
  <c r="G44" i="13"/>
  <c r="H28" i="13"/>
  <c r="I28" i="13"/>
  <c r="F28" i="13"/>
  <c r="G28" i="13"/>
  <c r="J28" i="13"/>
  <c r="D28" i="13"/>
  <c r="K28" i="13"/>
  <c r="L28" i="13"/>
  <c r="E28" i="13"/>
  <c r="H4" i="13"/>
  <c r="G4" i="13"/>
  <c r="E4" i="13"/>
  <c r="D4" i="13"/>
  <c r="I4" i="13"/>
  <c r="F4" i="13"/>
  <c r="K4" i="13"/>
  <c r="J4" i="13"/>
  <c r="L4" i="13"/>
  <c r="S6" i="12"/>
  <c r="Q6" i="12"/>
  <c r="T6" i="12"/>
  <c r="M6" i="12"/>
  <c r="N6" i="12"/>
  <c r="O6" i="12"/>
  <c r="R6" i="12"/>
  <c r="P6" i="12"/>
  <c r="T4" i="12"/>
  <c r="S4" i="12"/>
  <c r="G44" i="12"/>
  <c r="H44" i="12"/>
  <c r="I44" i="12"/>
  <c r="J44" i="12"/>
  <c r="F44" i="12"/>
  <c r="K44" i="12"/>
  <c r="T44" i="12" s="1"/>
  <c r="D44" i="12"/>
  <c r="L44" i="12"/>
  <c r="E44" i="12"/>
  <c r="D65" i="11"/>
  <c r="A39" i="13" s="1"/>
  <c r="T39" i="13" s="1"/>
  <c r="A40" i="13"/>
  <c r="T40" i="13" s="1"/>
  <c r="D39" i="11"/>
  <c r="A13" i="13" s="1"/>
  <c r="T13" i="13" s="1"/>
  <c r="A14" i="13"/>
  <c r="T14" i="13" s="1"/>
  <c r="D63" i="11"/>
  <c r="A37" i="13" s="1"/>
  <c r="T37" i="13" s="1"/>
  <c r="A38" i="13"/>
  <c r="T38" i="13" s="1"/>
  <c r="D49" i="11"/>
  <c r="A23" i="13" s="1"/>
  <c r="T23" i="13" s="1"/>
  <c r="A24" i="13"/>
  <c r="T24" i="13" s="1"/>
  <c r="D55" i="11"/>
  <c r="A29" i="13" s="1"/>
  <c r="T29" i="13" s="1"/>
  <c r="A30" i="13"/>
  <c r="T30" i="13" s="1"/>
  <c r="D45" i="11"/>
  <c r="A19" i="13" s="1"/>
  <c r="T19" i="13" s="1"/>
  <c r="A20" i="13"/>
  <c r="T20" i="13" s="1"/>
  <c r="D61" i="11"/>
  <c r="A35" i="13" s="1"/>
  <c r="T35" i="13" s="1"/>
  <c r="A36" i="13"/>
  <c r="T36" i="13" s="1"/>
  <c r="D41" i="11"/>
  <c r="A15" i="13" s="1"/>
  <c r="T15" i="13" s="1"/>
  <c r="A16" i="13"/>
  <c r="T16" i="13" s="1"/>
  <c r="D51" i="11"/>
  <c r="A25" i="13" s="1"/>
  <c r="T25" i="13" s="1"/>
  <c r="A26" i="13"/>
  <c r="T26" i="13" s="1"/>
  <c r="D67" i="11"/>
  <c r="A41" i="13" s="1"/>
  <c r="T41" i="13" s="1"/>
  <c r="A42" i="13"/>
  <c r="T42" i="13" s="1"/>
  <c r="D59" i="11"/>
  <c r="A33" i="13" s="1"/>
  <c r="T33" i="13" s="1"/>
  <c r="A34" i="13"/>
  <c r="T34" i="13" s="1"/>
  <c r="D35" i="11"/>
  <c r="A9" i="13" s="1"/>
  <c r="T9" i="13" s="1"/>
  <c r="A10" i="13"/>
  <c r="T10" i="13" s="1"/>
  <c r="D33" i="11"/>
  <c r="A7" i="13" s="1"/>
  <c r="T7" i="13" s="1"/>
  <c r="A8" i="13"/>
  <c r="D69" i="11"/>
  <c r="A43" i="13" s="1"/>
  <c r="T43" i="13" s="1"/>
  <c r="A44" i="13"/>
  <c r="T44" i="13" s="1"/>
  <c r="D29" i="11"/>
  <c r="A4" i="13"/>
  <c r="T4" i="13" s="1"/>
  <c r="D47" i="10"/>
  <c r="D57" i="10"/>
  <c r="D49" i="10"/>
  <c r="D37" i="10"/>
  <c r="D61" i="10"/>
  <c r="D67" i="10"/>
  <c r="D45" i="10"/>
  <c r="D55" i="10"/>
  <c r="E46" i="10"/>
  <c r="E45" i="10" s="1"/>
  <c r="D41" i="10"/>
  <c r="D43" i="10"/>
  <c r="D63" i="10"/>
  <c r="D31" i="10"/>
  <c r="A5" i="12" s="1"/>
  <c r="D69" i="10"/>
  <c r="A43" i="12" s="1"/>
  <c r="T43" i="12" s="1"/>
  <c r="D29" i="10"/>
  <c r="E50" i="10"/>
  <c r="E49" i="10" s="1"/>
  <c r="D52" i="10"/>
  <c r="A26" i="12" s="1"/>
  <c r="T26" i="12" s="1"/>
  <c r="E44" i="10"/>
  <c r="E43" i="10" s="1"/>
  <c r="D58" i="11"/>
  <c r="E50" i="11"/>
  <c r="E49" i="11" s="1"/>
  <c r="E68" i="10"/>
  <c r="E67" i="10" s="1"/>
  <c r="D34" i="10"/>
  <c r="A8" i="12" s="1"/>
  <c r="T8" i="12" s="1"/>
  <c r="E42" i="10"/>
  <c r="E41" i="10" s="1"/>
  <c r="D60" i="10"/>
  <c r="A34" i="12" s="1"/>
  <c r="T34" i="12" s="1"/>
  <c r="E30" i="10"/>
  <c r="E31" i="11"/>
  <c r="E47" i="11"/>
  <c r="E43" i="11"/>
  <c r="E37" i="11"/>
  <c r="E53" i="11"/>
  <c r="D54" i="11"/>
  <c r="E61" i="11"/>
  <c r="D44" i="11"/>
  <c r="E70" i="11"/>
  <c r="E41" i="11"/>
  <c r="D38" i="11"/>
  <c r="E35" i="11"/>
  <c r="E45" i="11"/>
  <c r="D48" i="11"/>
  <c r="E63" i="11"/>
  <c r="E57" i="11"/>
  <c r="E67" i="11"/>
  <c r="E51" i="11"/>
  <c r="D32" i="11"/>
  <c r="E65" i="11"/>
  <c r="E59" i="11"/>
  <c r="E56" i="11"/>
  <c r="E33" i="11"/>
  <c r="E39" i="11"/>
  <c r="E53" i="10"/>
  <c r="E39" i="10"/>
  <c r="E65" i="10"/>
  <c r="E59" i="10"/>
  <c r="E35" i="10"/>
  <c r="E69" i="10"/>
  <c r="E55" i="10"/>
  <c r="E51" i="10"/>
  <c r="E37" i="10"/>
  <c r="D40" i="10"/>
  <c r="A14" i="12" s="1"/>
  <c r="T14" i="12" s="1"/>
  <c r="E57" i="10"/>
  <c r="D54" i="10"/>
  <c r="A28" i="12" s="1"/>
  <c r="T28" i="12" s="1"/>
  <c r="D66" i="10"/>
  <c r="A40" i="12" s="1"/>
  <c r="T40" i="12" s="1"/>
  <c r="E63" i="10"/>
  <c r="E31" i="10"/>
  <c r="E33" i="10"/>
  <c r="E47" i="10"/>
  <c r="D36" i="10"/>
  <c r="A10" i="12" s="1"/>
  <c r="T10" i="12" s="1"/>
  <c r="E61" i="10"/>
  <c r="M8" i="13" l="1"/>
  <c r="T8" i="13"/>
  <c r="T5" i="12"/>
  <c r="S5" i="12"/>
  <c r="M5" i="12"/>
  <c r="P5" i="12"/>
  <c r="Q5" i="12"/>
  <c r="N5" i="12"/>
  <c r="O5" i="12"/>
  <c r="R5" i="12"/>
  <c r="A11" i="12"/>
  <c r="T11" i="12" s="1"/>
  <c r="A23" i="12"/>
  <c r="T23" i="12" s="1"/>
  <c r="A19" i="12"/>
  <c r="T19" i="12" s="1"/>
  <c r="A37" i="12"/>
  <c r="T37" i="12" s="1"/>
  <c r="A17" i="12"/>
  <c r="T17" i="12" s="1"/>
  <c r="A41" i="12"/>
  <c r="T41" i="12" s="1"/>
  <c r="A31" i="12"/>
  <c r="T31" i="12" s="1"/>
  <c r="A29" i="12"/>
  <c r="T29" i="12" s="1"/>
  <c r="A15" i="12"/>
  <c r="T15" i="12" s="1"/>
  <c r="A35" i="12"/>
  <c r="T35" i="12" s="1"/>
  <c r="A21" i="12"/>
  <c r="T21" i="12" s="1"/>
  <c r="D47" i="11"/>
  <c r="A21" i="13" s="1"/>
  <c r="T21" i="13" s="1"/>
  <c r="A22" i="13"/>
  <c r="T22" i="13" s="1"/>
  <c r="D53" i="11"/>
  <c r="A27" i="13" s="1"/>
  <c r="T27" i="13" s="1"/>
  <c r="A28" i="13"/>
  <c r="T28" i="13" s="1"/>
  <c r="P34" i="13"/>
  <c r="M34" i="13"/>
  <c r="R34" i="13"/>
  <c r="O34" i="13"/>
  <c r="Q34" i="13"/>
  <c r="S34" i="13"/>
  <c r="N34" i="13"/>
  <c r="N23" i="13"/>
  <c r="S23" i="13"/>
  <c r="R23" i="13"/>
  <c r="Q23" i="13"/>
  <c r="P23" i="13"/>
  <c r="O23" i="13"/>
  <c r="M23" i="13"/>
  <c r="Q15" i="13"/>
  <c r="N15" i="13"/>
  <c r="R15" i="13"/>
  <c r="S15" i="13"/>
  <c r="P15" i="13"/>
  <c r="O15" i="13"/>
  <c r="M15" i="13"/>
  <c r="R24" i="13"/>
  <c r="Q24" i="13"/>
  <c r="S24" i="13"/>
  <c r="P24" i="13"/>
  <c r="O24" i="13"/>
  <c r="M24" i="13"/>
  <c r="N24" i="13"/>
  <c r="R42" i="13"/>
  <c r="N42" i="13"/>
  <c r="M42" i="13"/>
  <c r="Q42" i="13"/>
  <c r="P42" i="13"/>
  <c r="S42" i="13"/>
  <c r="O42" i="13"/>
  <c r="S41" i="13"/>
  <c r="P41" i="13"/>
  <c r="Q41" i="13"/>
  <c r="N41" i="13"/>
  <c r="O41" i="13"/>
  <c r="R41" i="13"/>
  <c r="M41" i="13"/>
  <c r="S20" i="13"/>
  <c r="O20" i="13"/>
  <c r="Q20" i="13"/>
  <c r="P20" i="13"/>
  <c r="N20" i="13"/>
  <c r="M20" i="13"/>
  <c r="R20" i="13"/>
  <c r="R14" i="13"/>
  <c r="Q14" i="13"/>
  <c r="P14" i="13"/>
  <c r="S14" i="13"/>
  <c r="O14" i="13"/>
  <c r="N14" i="13"/>
  <c r="M14" i="13"/>
  <c r="M38" i="13"/>
  <c r="S38" i="13"/>
  <c r="R38" i="13"/>
  <c r="P38" i="13"/>
  <c r="O38" i="13"/>
  <c r="N38" i="13"/>
  <c r="Q38" i="13"/>
  <c r="N37" i="13"/>
  <c r="P37" i="13"/>
  <c r="O37" i="13"/>
  <c r="R37" i="13"/>
  <c r="M37" i="13"/>
  <c r="Q37" i="13"/>
  <c r="S37" i="13"/>
  <c r="D57" i="11"/>
  <c r="A31" i="13" s="1"/>
  <c r="T31" i="13" s="1"/>
  <c r="A32" i="13"/>
  <c r="T32" i="13" s="1"/>
  <c r="S26" i="13"/>
  <c r="N26" i="13"/>
  <c r="P26" i="13"/>
  <c r="Q26" i="13"/>
  <c r="R26" i="13"/>
  <c r="M26" i="13"/>
  <c r="O26" i="13"/>
  <c r="N19" i="13"/>
  <c r="M19" i="13"/>
  <c r="S19" i="13"/>
  <c r="P19" i="13"/>
  <c r="O19" i="13"/>
  <c r="R19" i="13"/>
  <c r="Q19" i="13"/>
  <c r="Q13" i="13"/>
  <c r="S13" i="13"/>
  <c r="R13" i="13"/>
  <c r="N13" i="13"/>
  <c r="M13" i="13"/>
  <c r="P13" i="13"/>
  <c r="O13" i="13"/>
  <c r="S33" i="13"/>
  <c r="R33" i="13"/>
  <c r="N33" i="13"/>
  <c r="P33" i="13"/>
  <c r="O33" i="13"/>
  <c r="M33" i="13"/>
  <c r="Q33" i="13"/>
  <c r="R36" i="13"/>
  <c r="O36" i="13"/>
  <c r="S36" i="13"/>
  <c r="Q36" i="13"/>
  <c r="M36" i="13"/>
  <c r="P36" i="13"/>
  <c r="N36" i="13"/>
  <c r="Q35" i="13"/>
  <c r="N35" i="13"/>
  <c r="P35" i="13"/>
  <c r="O35" i="13"/>
  <c r="M35" i="13"/>
  <c r="S35" i="13"/>
  <c r="R35" i="13"/>
  <c r="Q25" i="13"/>
  <c r="N25" i="13"/>
  <c r="P25" i="13"/>
  <c r="O25" i="13"/>
  <c r="R25" i="13"/>
  <c r="M25" i="13"/>
  <c r="S25" i="13"/>
  <c r="M30" i="13"/>
  <c r="S30" i="13"/>
  <c r="N30" i="13"/>
  <c r="P30" i="13"/>
  <c r="R30" i="13"/>
  <c r="O30" i="13"/>
  <c r="Q30" i="13"/>
  <c r="N40" i="13"/>
  <c r="O40" i="13"/>
  <c r="S40" i="13"/>
  <c r="P40" i="13"/>
  <c r="R40" i="13"/>
  <c r="M40" i="13"/>
  <c r="Q40" i="13"/>
  <c r="D43" i="11"/>
  <c r="A17" i="13" s="1"/>
  <c r="T17" i="13" s="1"/>
  <c r="A18" i="13"/>
  <c r="T18" i="13" s="1"/>
  <c r="S16" i="13"/>
  <c r="R16" i="13"/>
  <c r="P16" i="13"/>
  <c r="Q16" i="13"/>
  <c r="M16" i="13"/>
  <c r="O16" i="13"/>
  <c r="N16" i="13"/>
  <c r="N29" i="13"/>
  <c r="S29" i="13"/>
  <c r="P29" i="13"/>
  <c r="O29" i="13"/>
  <c r="R29" i="13"/>
  <c r="M29" i="13"/>
  <c r="Q29" i="13"/>
  <c r="Q39" i="13"/>
  <c r="O39" i="13"/>
  <c r="N39" i="13"/>
  <c r="M39" i="13"/>
  <c r="R39" i="13"/>
  <c r="S39" i="13"/>
  <c r="P39" i="13"/>
  <c r="D37" i="11"/>
  <c r="A11" i="13" s="1"/>
  <c r="T11" i="13" s="1"/>
  <c r="A12" i="13"/>
  <c r="T12" i="13" s="1"/>
  <c r="P8" i="13"/>
  <c r="O8" i="13"/>
  <c r="N8" i="13"/>
  <c r="S8" i="13"/>
  <c r="R8" i="13"/>
  <c r="Q8" i="13"/>
  <c r="D31" i="11"/>
  <c r="A5" i="13" s="1"/>
  <c r="T5" i="13" s="1"/>
  <c r="A6" i="13"/>
  <c r="T6" i="13" s="1"/>
  <c r="R7" i="13"/>
  <c r="Q7" i="13"/>
  <c r="S7" i="13"/>
  <c r="O7" i="13"/>
  <c r="N7" i="13"/>
  <c r="P7" i="13"/>
  <c r="S10" i="13"/>
  <c r="P10" i="13"/>
  <c r="O10" i="13"/>
  <c r="N10" i="13"/>
  <c r="M10" i="13"/>
  <c r="Q10" i="13"/>
  <c r="R10" i="13"/>
  <c r="Q9" i="13"/>
  <c r="S9" i="13"/>
  <c r="P9" i="13"/>
  <c r="N9" i="13"/>
  <c r="R9" i="13"/>
  <c r="O9" i="13"/>
  <c r="M9" i="13"/>
  <c r="M7" i="13"/>
  <c r="R43" i="13"/>
  <c r="S43" i="13"/>
  <c r="P43" i="13"/>
  <c r="N43" i="13"/>
  <c r="Q43" i="13"/>
  <c r="M43" i="13"/>
  <c r="O43" i="13"/>
  <c r="R44" i="13"/>
  <c r="P44" i="13"/>
  <c r="M44" i="13"/>
  <c r="S44" i="13"/>
  <c r="Q44" i="13"/>
  <c r="N44" i="13"/>
  <c r="O44" i="13"/>
  <c r="P4" i="13"/>
  <c r="O4" i="13"/>
  <c r="M4" i="13"/>
  <c r="N4" i="13"/>
  <c r="Q4" i="13"/>
  <c r="R4" i="13"/>
  <c r="S4" i="13"/>
  <c r="D53" i="10"/>
  <c r="D35" i="10"/>
  <c r="D59" i="10"/>
  <c r="D65" i="10"/>
  <c r="D51" i="10"/>
  <c r="D39" i="10"/>
  <c r="D33" i="10"/>
  <c r="E69" i="11"/>
  <c r="E55" i="11"/>
  <c r="E72" i="10"/>
  <c r="E19" i="10" s="1"/>
  <c r="C27" i="6" s="1"/>
  <c r="C23" i="13" l="1"/>
  <c r="G49" i="11" s="1"/>
  <c r="C20" i="13"/>
  <c r="G46" i="11" s="1"/>
  <c r="C42" i="13"/>
  <c r="G68" i="11" s="1"/>
  <c r="A25" i="12"/>
  <c r="T25" i="12" s="1"/>
  <c r="A39" i="12"/>
  <c r="T39" i="12" s="1"/>
  <c r="A33" i="12"/>
  <c r="T33" i="12" s="1"/>
  <c r="A27" i="12"/>
  <c r="T27" i="12" s="1"/>
  <c r="A7" i="12"/>
  <c r="A13" i="12"/>
  <c r="T13" i="12" s="1"/>
  <c r="A9" i="12"/>
  <c r="T9" i="12" s="1"/>
  <c r="C43" i="13"/>
  <c r="G69" i="11" s="1"/>
  <c r="C26" i="13"/>
  <c r="G52" i="11" s="1"/>
  <c r="C16" i="13"/>
  <c r="G42" i="11" s="1"/>
  <c r="C14" i="13"/>
  <c r="G40" i="11" s="1"/>
  <c r="C29" i="13"/>
  <c r="G55" i="11" s="1"/>
  <c r="C37" i="13"/>
  <c r="G63" i="11" s="1"/>
  <c r="C33" i="13"/>
  <c r="G59" i="11" s="1"/>
  <c r="S18" i="13"/>
  <c r="Q18" i="13"/>
  <c r="N18" i="13"/>
  <c r="P18" i="13"/>
  <c r="R18" i="13"/>
  <c r="O18" i="13"/>
  <c r="M18" i="13"/>
  <c r="C19" i="13"/>
  <c r="G45" i="11" s="1"/>
  <c r="C36" i="13"/>
  <c r="G62" i="11" s="1"/>
  <c r="C41" i="13"/>
  <c r="G67" i="11" s="1"/>
  <c r="R17" i="13"/>
  <c r="P17" i="13"/>
  <c r="N17" i="13"/>
  <c r="O17" i="13"/>
  <c r="M17" i="13"/>
  <c r="S17" i="13"/>
  <c r="Q17" i="13"/>
  <c r="R32" i="13"/>
  <c r="P32" i="13"/>
  <c r="S32" i="13"/>
  <c r="O32" i="13"/>
  <c r="N32" i="13"/>
  <c r="M32" i="13"/>
  <c r="Q32" i="13"/>
  <c r="N28" i="13"/>
  <c r="O28" i="13"/>
  <c r="S28" i="13"/>
  <c r="M28" i="13"/>
  <c r="P28" i="13"/>
  <c r="R28" i="13"/>
  <c r="Q28" i="13"/>
  <c r="C38" i="13"/>
  <c r="G64" i="11" s="1"/>
  <c r="C25" i="13"/>
  <c r="G51" i="11" s="1"/>
  <c r="C24" i="13"/>
  <c r="G50" i="11" s="1"/>
  <c r="N27" i="13"/>
  <c r="S27" i="13"/>
  <c r="Q27" i="13"/>
  <c r="P27" i="13"/>
  <c r="R27" i="13"/>
  <c r="O27" i="13"/>
  <c r="M27" i="13"/>
  <c r="C30" i="13"/>
  <c r="G56" i="11" s="1"/>
  <c r="C39" i="13"/>
  <c r="G65" i="11" s="1"/>
  <c r="Q22" i="13"/>
  <c r="P22" i="13"/>
  <c r="S22" i="13"/>
  <c r="O22" i="13"/>
  <c r="R22" i="13"/>
  <c r="N22" i="13"/>
  <c r="M22" i="13"/>
  <c r="C34" i="13"/>
  <c r="G60" i="11" s="1"/>
  <c r="C40" i="13"/>
  <c r="G66" i="11" s="1"/>
  <c r="C44" i="13"/>
  <c r="G70" i="11" s="1"/>
  <c r="S31" i="13"/>
  <c r="Q31" i="13"/>
  <c r="R31" i="13"/>
  <c r="O31" i="13"/>
  <c r="M31" i="13"/>
  <c r="N31" i="13"/>
  <c r="P31" i="13"/>
  <c r="C13" i="13"/>
  <c r="G39" i="11" s="1"/>
  <c r="C35" i="13"/>
  <c r="G61" i="11" s="1"/>
  <c r="C15" i="13"/>
  <c r="G41" i="11" s="1"/>
  <c r="N21" i="13"/>
  <c r="S21" i="13"/>
  <c r="R21" i="13"/>
  <c r="Q21" i="13"/>
  <c r="M21" i="13"/>
  <c r="P21" i="13"/>
  <c r="O21" i="13"/>
  <c r="C9" i="13"/>
  <c r="G35" i="11" s="1"/>
  <c r="C8" i="13"/>
  <c r="G34" i="11" s="1"/>
  <c r="C10" i="13"/>
  <c r="G36" i="11" s="1"/>
  <c r="S6" i="13"/>
  <c r="P6" i="13"/>
  <c r="O6" i="13"/>
  <c r="N6" i="13"/>
  <c r="Q6" i="13"/>
  <c r="R6" i="13"/>
  <c r="M6" i="13"/>
  <c r="S12" i="13"/>
  <c r="N12" i="13"/>
  <c r="O12" i="13"/>
  <c r="Q12" i="13"/>
  <c r="R12" i="13"/>
  <c r="M12" i="13"/>
  <c r="P12" i="13"/>
  <c r="C7" i="13"/>
  <c r="G33" i="11" s="1"/>
  <c r="Q5" i="13"/>
  <c r="S5" i="13"/>
  <c r="R5" i="13"/>
  <c r="O5" i="13"/>
  <c r="P5" i="13"/>
  <c r="N5" i="13"/>
  <c r="M5" i="13"/>
  <c r="S11" i="13"/>
  <c r="N11" i="13"/>
  <c r="M11" i="13"/>
  <c r="R11" i="13"/>
  <c r="O11" i="13"/>
  <c r="Q11" i="13"/>
  <c r="P11" i="13"/>
  <c r="C4" i="13"/>
  <c r="G30" i="11" s="1"/>
  <c r="E72" i="11"/>
  <c r="E19" i="11" s="1"/>
  <c r="D27" i="6" s="1"/>
  <c r="T7" i="12" l="1"/>
  <c r="S7" i="12"/>
  <c r="C5" i="13"/>
  <c r="G31" i="11" s="1"/>
  <c r="C27" i="13"/>
  <c r="G53" i="11" s="1"/>
  <c r="C6" i="13"/>
  <c r="G32" i="11" s="1"/>
  <c r="C32" i="13"/>
  <c r="G58" i="11" s="1"/>
  <c r="C21" i="13"/>
  <c r="G47" i="11" s="1"/>
  <c r="C17" i="13"/>
  <c r="G43" i="11" s="1"/>
  <c r="C28" i="13"/>
  <c r="G54" i="11" s="1"/>
  <c r="C18" i="13"/>
  <c r="G44" i="11" s="1"/>
  <c r="C31" i="13"/>
  <c r="G57" i="11" s="1"/>
  <c r="C22" i="13"/>
  <c r="G48" i="11" s="1"/>
  <c r="C12" i="13"/>
  <c r="G38" i="11" s="1"/>
  <c r="C11" i="13"/>
  <c r="G37" i="11" s="1"/>
  <c r="A68" i="3"/>
  <c r="A66" i="3"/>
  <c r="A64" i="3"/>
  <c r="A62" i="3"/>
  <c r="A60" i="3"/>
  <c r="A58" i="3"/>
  <c r="A56" i="3"/>
  <c r="A54" i="3"/>
  <c r="A52" i="3"/>
  <c r="A50" i="3"/>
  <c r="A48" i="3"/>
  <c r="A46" i="3"/>
  <c r="A47" i="3" s="1"/>
  <c r="A44" i="3"/>
  <c r="A45" i="3" s="1"/>
  <c r="A42" i="3"/>
  <c r="A43" i="3" s="1"/>
  <c r="A40" i="3"/>
  <c r="A41" i="3" s="1"/>
  <c r="A67" i="3" l="1"/>
  <c r="B56" i="3"/>
  <c r="C56" i="3" s="1"/>
  <c r="B58" i="3"/>
  <c r="C58" i="3" s="1"/>
  <c r="B60" i="3"/>
  <c r="C60" i="3" s="1"/>
  <c r="B62" i="3"/>
  <c r="C62" i="3" s="1"/>
  <c r="B64" i="3"/>
  <c r="C64" i="3" s="1"/>
  <c r="B66" i="3"/>
  <c r="C66" i="3" s="1"/>
  <c r="B68" i="3"/>
  <c r="C68" i="3" s="1"/>
  <c r="A57" i="3"/>
  <c r="A63" i="3"/>
  <c r="A69" i="3"/>
  <c r="A59" i="3"/>
  <c r="A61" i="3"/>
  <c r="A65" i="3"/>
  <c r="B46" i="3"/>
  <c r="C46" i="3" s="1"/>
  <c r="B40" i="3"/>
  <c r="C40" i="3" s="1"/>
  <c r="B44" i="3"/>
  <c r="C44" i="3" s="1"/>
  <c r="B42" i="3"/>
  <c r="C42" i="3" s="1"/>
  <c r="A53" i="3"/>
  <c r="B59" i="3" l="1"/>
  <c r="B63" i="3"/>
  <c r="B67" i="3"/>
  <c r="B65" i="3"/>
  <c r="B61" i="3"/>
  <c r="B69" i="3"/>
  <c r="B57" i="3"/>
  <c r="B43" i="3"/>
  <c r="B41" i="3"/>
  <c r="B45" i="3"/>
  <c r="A51" i="3"/>
  <c r="B50" i="3"/>
  <c r="B52" i="3"/>
  <c r="C52" i="3" s="1"/>
  <c r="A36" i="3"/>
  <c r="B36" i="3" s="1"/>
  <c r="C36" i="3" s="1"/>
  <c r="A38" i="3"/>
  <c r="B38" i="3" s="1"/>
  <c r="A49" i="3"/>
  <c r="A34" i="3"/>
  <c r="A32" i="3"/>
  <c r="A30" i="3"/>
  <c r="A31" i="3" s="1"/>
  <c r="C2" i="3"/>
  <c r="F4" i="3"/>
  <c r="C70" i="3" s="1"/>
  <c r="E4" i="3"/>
  <c r="B70" i="3" s="1"/>
  <c r="C4" i="3"/>
  <c r="C29" i="3" s="1"/>
  <c r="B4" i="3"/>
  <c r="B29" i="3" s="1"/>
  <c r="F56" i="3" l="1"/>
  <c r="B30" i="2" s="1"/>
  <c r="F64" i="3"/>
  <c r="B38" i="2" s="1"/>
  <c r="F60" i="3"/>
  <c r="B34" i="2" s="1"/>
  <c r="F58" i="3"/>
  <c r="B32" i="2" s="1"/>
  <c r="F66" i="3"/>
  <c r="B40" i="2" s="1"/>
  <c r="F68" i="3"/>
  <c r="B42" i="2" s="1"/>
  <c r="F62" i="3"/>
  <c r="B36" i="2" s="1"/>
  <c r="F65" i="3"/>
  <c r="B39" i="2" s="1"/>
  <c r="F57" i="3"/>
  <c r="B31" i="2" s="1"/>
  <c r="F69" i="3"/>
  <c r="B43" i="2" s="1"/>
  <c r="F67" i="3"/>
  <c r="B41" i="2" s="1"/>
  <c r="F63" i="3"/>
  <c r="B37" i="2" s="1"/>
  <c r="F61" i="3"/>
  <c r="B35" i="2" s="1"/>
  <c r="F59" i="3"/>
  <c r="B33" i="2" s="1"/>
  <c r="C57" i="3"/>
  <c r="E58" i="3" s="1"/>
  <c r="E57" i="3" s="1"/>
  <c r="C69" i="3"/>
  <c r="D70" i="3" s="1"/>
  <c r="A44" i="2" s="1"/>
  <c r="C65" i="3"/>
  <c r="D66" i="3" s="1"/>
  <c r="A40" i="2" s="1"/>
  <c r="T40" i="2" s="1"/>
  <c r="C43" i="3"/>
  <c r="E44" i="3" s="1"/>
  <c r="E43" i="3" s="1"/>
  <c r="C59" i="3"/>
  <c r="E60" i="3" s="1"/>
  <c r="E59" i="3" s="1"/>
  <c r="C67" i="3"/>
  <c r="E68" i="3" s="1"/>
  <c r="E67" i="3" s="1"/>
  <c r="C41" i="3"/>
  <c r="D42" i="3" s="1"/>
  <c r="A16" i="2" s="1"/>
  <c r="T16" i="2" s="1"/>
  <c r="C63" i="3"/>
  <c r="E64" i="3" s="1"/>
  <c r="E63" i="3" s="1"/>
  <c r="C61" i="3"/>
  <c r="D62" i="3" s="1"/>
  <c r="A36" i="2" s="1"/>
  <c r="T36" i="2" s="1"/>
  <c r="F42" i="3"/>
  <c r="B16" i="2" s="1"/>
  <c r="F44" i="3"/>
  <c r="B18" i="2" s="1"/>
  <c r="F46" i="3"/>
  <c r="B20" i="2" s="1"/>
  <c r="F40" i="3"/>
  <c r="B14" i="2" s="1"/>
  <c r="F45" i="3"/>
  <c r="B19" i="2" s="1"/>
  <c r="F41" i="3"/>
  <c r="B15" i="2" s="1"/>
  <c r="F43" i="3"/>
  <c r="B17" i="2" s="1"/>
  <c r="C45" i="3"/>
  <c r="D46" i="3" s="1"/>
  <c r="A20" i="2" s="1"/>
  <c r="T20" i="2" s="1"/>
  <c r="F52" i="3"/>
  <c r="B26" i="2" s="1"/>
  <c r="F50" i="3"/>
  <c r="B24" i="2" s="1"/>
  <c r="C50" i="3"/>
  <c r="F51" i="3"/>
  <c r="B25" i="2" s="1"/>
  <c r="B51" i="3"/>
  <c r="B53" i="3"/>
  <c r="F53" i="3"/>
  <c r="B27" i="2" s="1"/>
  <c r="F54" i="3"/>
  <c r="B28" i="2" s="1"/>
  <c r="F32" i="3"/>
  <c r="B6" i="2" s="1"/>
  <c r="F48" i="3"/>
  <c r="B22" i="2" s="1"/>
  <c r="A37" i="3"/>
  <c r="B37" i="3" s="1"/>
  <c r="F31" i="3"/>
  <c r="B5" i="2" s="1"/>
  <c r="B31" i="3"/>
  <c r="B54" i="3"/>
  <c r="B34" i="3"/>
  <c r="C34" i="3" s="1"/>
  <c r="F38" i="3"/>
  <c r="B12" i="2" s="1"/>
  <c r="B48" i="3"/>
  <c r="B32" i="3"/>
  <c r="C32" i="3" s="1"/>
  <c r="A39" i="3"/>
  <c r="B30" i="3"/>
  <c r="F47" i="3"/>
  <c r="B21" i="2" s="1"/>
  <c r="F30" i="3"/>
  <c r="B4" i="2" s="1"/>
  <c r="F49" i="3"/>
  <c r="B23" i="2" s="1"/>
  <c r="F36" i="3"/>
  <c r="B10" i="2" s="1"/>
  <c r="A55" i="3"/>
  <c r="B55" i="3" s="1"/>
  <c r="F34" i="3"/>
  <c r="B8" i="2" s="1"/>
  <c r="A33" i="3"/>
  <c r="A35" i="3"/>
  <c r="B35" i="3" s="1"/>
  <c r="B49" i="3"/>
  <c r="C38" i="3"/>
  <c r="E15" i="3"/>
  <c r="E14" i="3"/>
  <c r="B6" i="6" s="1"/>
  <c r="E6" i="6" s="1"/>
  <c r="J26" i="2" l="1"/>
  <c r="K26" i="2"/>
  <c r="D26" i="2"/>
  <c r="L26" i="2"/>
  <c r="H26" i="2"/>
  <c r="E26" i="2"/>
  <c r="F26" i="2"/>
  <c r="G26" i="2"/>
  <c r="I26" i="2"/>
  <c r="D16" i="2"/>
  <c r="L16" i="2"/>
  <c r="E16" i="2"/>
  <c r="F16" i="2"/>
  <c r="K16" i="2"/>
  <c r="G16" i="2"/>
  <c r="J16" i="2"/>
  <c r="H16" i="2"/>
  <c r="I16" i="2"/>
  <c r="E39" i="2"/>
  <c r="F39" i="2"/>
  <c r="D39" i="2"/>
  <c r="G39" i="2"/>
  <c r="K39" i="2"/>
  <c r="L39" i="2"/>
  <c r="H39" i="2"/>
  <c r="I39" i="2"/>
  <c r="J39" i="2"/>
  <c r="H36" i="2"/>
  <c r="I36" i="2"/>
  <c r="G36" i="2"/>
  <c r="J36" i="2"/>
  <c r="K36" i="2"/>
  <c r="F36" i="2"/>
  <c r="D36" i="2"/>
  <c r="L36" i="2"/>
  <c r="E36" i="2"/>
  <c r="H12" i="2"/>
  <c r="F12" i="2"/>
  <c r="I12" i="2"/>
  <c r="J12" i="2"/>
  <c r="K12" i="2"/>
  <c r="G12" i="2"/>
  <c r="D12" i="2"/>
  <c r="L12" i="2"/>
  <c r="E12" i="2"/>
  <c r="I35" i="2"/>
  <c r="J35" i="2"/>
  <c r="K35" i="2"/>
  <c r="G35" i="2"/>
  <c r="H35" i="2"/>
  <c r="D35" i="2"/>
  <c r="L35" i="2"/>
  <c r="E35" i="2"/>
  <c r="F35" i="2"/>
  <c r="D40" i="2"/>
  <c r="L40" i="2"/>
  <c r="J40" i="2"/>
  <c r="E40" i="2"/>
  <c r="F40" i="2"/>
  <c r="G40" i="2"/>
  <c r="K40" i="2"/>
  <c r="H40" i="2"/>
  <c r="I40" i="2"/>
  <c r="G21" i="2"/>
  <c r="H21" i="2"/>
  <c r="I21" i="2"/>
  <c r="E21" i="2"/>
  <c r="F21" i="2"/>
  <c r="J21" i="2"/>
  <c r="K21" i="2"/>
  <c r="D21" i="2"/>
  <c r="L21" i="2"/>
  <c r="G37" i="2"/>
  <c r="E37" i="2"/>
  <c r="H37" i="2"/>
  <c r="I37" i="2"/>
  <c r="J37" i="2"/>
  <c r="F37" i="2"/>
  <c r="K37" i="2"/>
  <c r="D37" i="2"/>
  <c r="L37" i="2"/>
  <c r="D32" i="2"/>
  <c r="L32" i="2"/>
  <c r="E32" i="2"/>
  <c r="K32" i="2"/>
  <c r="F32" i="2"/>
  <c r="J32" i="2"/>
  <c r="G32" i="2"/>
  <c r="H32" i="2"/>
  <c r="I32" i="2"/>
  <c r="J10" i="2"/>
  <c r="K10" i="2"/>
  <c r="D10" i="2"/>
  <c r="L10" i="2"/>
  <c r="I10" i="2"/>
  <c r="E10" i="2"/>
  <c r="H10" i="2"/>
  <c r="F10" i="2"/>
  <c r="G10" i="2"/>
  <c r="H28" i="2"/>
  <c r="I28" i="2"/>
  <c r="J28" i="2"/>
  <c r="K28" i="2"/>
  <c r="F28" i="2"/>
  <c r="G28" i="2"/>
  <c r="D28" i="2"/>
  <c r="L28" i="2"/>
  <c r="E28" i="2"/>
  <c r="I27" i="2"/>
  <c r="J27" i="2"/>
  <c r="K27" i="2"/>
  <c r="H27" i="2"/>
  <c r="D27" i="2"/>
  <c r="L27" i="2"/>
  <c r="E27" i="2"/>
  <c r="G27" i="2"/>
  <c r="F27" i="2"/>
  <c r="K33" i="2"/>
  <c r="D33" i="2"/>
  <c r="L33" i="2"/>
  <c r="E33" i="2"/>
  <c r="F33" i="2"/>
  <c r="I33" i="2"/>
  <c r="J33" i="2"/>
  <c r="G33" i="2"/>
  <c r="H33" i="2"/>
  <c r="E15" i="2"/>
  <c r="K15" i="2"/>
  <c r="F15" i="2"/>
  <c r="G15" i="2"/>
  <c r="H15" i="2"/>
  <c r="L15" i="2"/>
  <c r="I15" i="2"/>
  <c r="J15" i="2"/>
  <c r="D15" i="2"/>
  <c r="K25" i="2"/>
  <c r="I25" i="2"/>
  <c r="D25" i="2"/>
  <c r="L25" i="2"/>
  <c r="E25" i="2"/>
  <c r="F25" i="2"/>
  <c r="J25" i="2"/>
  <c r="G25" i="2"/>
  <c r="H25" i="2"/>
  <c r="F14" i="2"/>
  <c r="G14" i="2"/>
  <c r="E14" i="2"/>
  <c r="H14" i="2"/>
  <c r="L14" i="2"/>
  <c r="I14" i="2"/>
  <c r="D14" i="2"/>
  <c r="J14" i="2"/>
  <c r="K14" i="2"/>
  <c r="K41" i="2"/>
  <c r="D41" i="2"/>
  <c r="L41" i="2"/>
  <c r="E41" i="2"/>
  <c r="F41" i="2"/>
  <c r="I41" i="2"/>
  <c r="G41" i="2"/>
  <c r="H41" i="2"/>
  <c r="J41" i="2"/>
  <c r="J34" i="2"/>
  <c r="H34" i="2"/>
  <c r="K34" i="2"/>
  <c r="D34" i="2"/>
  <c r="L34" i="2"/>
  <c r="E34" i="2"/>
  <c r="F34" i="2"/>
  <c r="G34" i="2"/>
  <c r="I34" i="2"/>
  <c r="E23" i="2"/>
  <c r="F23" i="2"/>
  <c r="L23" i="2"/>
  <c r="G23" i="2"/>
  <c r="K23" i="2"/>
  <c r="H23" i="2"/>
  <c r="D23" i="2"/>
  <c r="I23" i="2"/>
  <c r="J23" i="2"/>
  <c r="K17" i="2"/>
  <c r="I17" i="2"/>
  <c r="D17" i="2"/>
  <c r="L17" i="2"/>
  <c r="E17" i="2"/>
  <c r="F17" i="2"/>
  <c r="J17" i="2"/>
  <c r="G17" i="2"/>
  <c r="H17" i="2"/>
  <c r="J42" i="2"/>
  <c r="K42" i="2"/>
  <c r="I42" i="2"/>
  <c r="D42" i="2"/>
  <c r="L42" i="2"/>
  <c r="H42" i="2"/>
  <c r="E42" i="2"/>
  <c r="F42" i="2"/>
  <c r="G42" i="2"/>
  <c r="I19" i="2"/>
  <c r="J19" i="2"/>
  <c r="H19" i="2"/>
  <c r="K19" i="2"/>
  <c r="D19" i="2"/>
  <c r="L19" i="2"/>
  <c r="E19" i="2"/>
  <c r="G19" i="2"/>
  <c r="F19" i="2"/>
  <c r="H20" i="2"/>
  <c r="F20" i="2"/>
  <c r="I20" i="2"/>
  <c r="J20" i="2"/>
  <c r="K20" i="2"/>
  <c r="G20" i="2"/>
  <c r="D20" i="2"/>
  <c r="L20" i="2"/>
  <c r="E20" i="2"/>
  <c r="I43" i="2"/>
  <c r="J43" i="2"/>
  <c r="K43" i="2"/>
  <c r="H43" i="2"/>
  <c r="D43" i="2"/>
  <c r="L43" i="2"/>
  <c r="E43" i="2"/>
  <c r="G43" i="2"/>
  <c r="F43" i="2"/>
  <c r="F38" i="2"/>
  <c r="G38" i="2"/>
  <c r="H38" i="2"/>
  <c r="D38" i="2"/>
  <c r="I38" i="2"/>
  <c r="L38" i="2"/>
  <c r="J38" i="2"/>
  <c r="K38" i="2"/>
  <c r="E38" i="2"/>
  <c r="F22" i="2"/>
  <c r="L22" i="2"/>
  <c r="G22" i="2"/>
  <c r="H22" i="2"/>
  <c r="I22" i="2"/>
  <c r="D22" i="2"/>
  <c r="J22" i="2"/>
  <c r="K22" i="2"/>
  <c r="E22" i="2"/>
  <c r="D24" i="2"/>
  <c r="L24" i="2"/>
  <c r="E24" i="2"/>
  <c r="F24" i="2"/>
  <c r="K24" i="2"/>
  <c r="G24" i="2"/>
  <c r="H24" i="2"/>
  <c r="J24" i="2"/>
  <c r="I24" i="2"/>
  <c r="J18" i="2"/>
  <c r="K18" i="2"/>
  <c r="D18" i="2"/>
  <c r="L18" i="2"/>
  <c r="H18" i="2"/>
  <c r="I18" i="2"/>
  <c r="E18" i="2"/>
  <c r="F18" i="2"/>
  <c r="G18" i="2"/>
  <c r="E31" i="2"/>
  <c r="F31" i="2"/>
  <c r="G31" i="2"/>
  <c r="K31" i="2"/>
  <c r="H31" i="2"/>
  <c r="L31" i="2"/>
  <c r="I31" i="2"/>
  <c r="J31" i="2"/>
  <c r="D31" i="2"/>
  <c r="F30" i="2"/>
  <c r="G30" i="2"/>
  <c r="H30" i="2"/>
  <c r="D30" i="2"/>
  <c r="E30" i="2"/>
  <c r="I30" i="2"/>
  <c r="L30" i="2"/>
  <c r="J30" i="2"/>
  <c r="K30" i="2"/>
  <c r="J8" i="2"/>
  <c r="D8" i="2"/>
  <c r="E8" i="2"/>
  <c r="F8" i="2"/>
  <c r="L8" i="2"/>
  <c r="G8" i="2"/>
  <c r="I8" i="2"/>
  <c r="K8" i="2"/>
  <c r="H8" i="2"/>
  <c r="J6" i="2"/>
  <c r="H6" i="2"/>
  <c r="K6" i="2"/>
  <c r="D6" i="2"/>
  <c r="L6" i="2"/>
  <c r="I6" i="2"/>
  <c r="E6" i="2"/>
  <c r="F6" i="2"/>
  <c r="G6" i="2"/>
  <c r="L4" i="2"/>
  <c r="D4" i="2"/>
  <c r="K4" i="2"/>
  <c r="G4" i="2"/>
  <c r="E4" i="2"/>
  <c r="J4" i="2"/>
  <c r="F4" i="2"/>
  <c r="I4" i="2"/>
  <c r="H4" i="2"/>
  <c r="J5" i="2"/>
  <c r="K5" i="2"/>
  <c r="D5" i="2"/>
  <c r="L5" i="2"/>
  <c r="I5" i="2"/>
  <c r="E5" i="2"/>
  <c r="F5" i="2"/>
  <c r="G5" i="2"/>
  <c r="H5" i="2"/>
  <c r="N20" i="12"/>
  <c r="M20" i="12"/>
  <c r="O20" i="12"/>
  <c r="Q20" i="12"/>
  <c r="S20" i="12"/>
  <c r="R20" i="12"/>
  <c r="P20" i="12"/>
  <c r="R16" i="12"/>
  <c r="N16" i="12"/>
  <c r="O16" i="12"/>
  <c r="P16" i="12"/>
  <c r="M16" i="12"/>
  <c r="Q16" i="12"/>
  <c r="S16" i="12"/>
  <c r="N36" i="12"/>
  <c r="P36" i="12"/>
  <c r="M36" i="12"/>
  <c r="S36" i="12"/>
  <c r="R36" i="12"/>
  <c r="O36" i="12"/>
  <c r="Q36" i="12"/>
  <c r="S40" i="12"/>
  <c r="R40" i="12"/>
  <c r="Q40" i="12"/>
  <c r="O40" i="12"/>
  <c r="P40" i="12"/>
  <c r="N40" i="12"/>
  <c r="M40" i="12"/>
  <c r="F29" i="3"/>
  <c r="S44" i="12"/>
  <c r="O44" i="12"/>
  <c r="Q44" i="12"/>
  <c r="D44" i="3"/>
  <c r="A18" i="2" s="1"/>
  <c r="T18" i="2" s="1"/>
  <c r="E42" i="3"/>
  <c r="E41" i="3" s="1"/>
  <c r="D68" i="3"/>
  <c r="A42" i="2" s="1"/>
  <c r="E46" i="3"/>
  <c r="E45" i="3" s="1"/>
  <c r="D64" i="3"/>
  <c r="A38" i="2" s="1"/>
  <c r="T38" i="2" s="1"/>
  <c r="E62" i="3"/>
  <c r="E61" i="3" s="1"/>
  <c r="M40" i="2"/>
  <c r="D65" i="3"/>
  <c r="A39" i="2" s="1"/>
  <c r="T39" i="2" s="1"/>
  <c r="D45" i="3"/>
  <c r="A19" i="2" s="1"/>
  <c r="T19" i="2" s="1"/>
  <c r="D61" i="3"/>
  <c r="A35" i="2" s="1"/>
  <c r="T35" i="2" s="1"/>
  <c r="M36" i="2"/>
  <c r="D69" i="3"/>
  <c r="A43" i="2" s="1"/>
  <c r="S43" i="2" s="1"/>
  <c r="D58" i="3"/>
  <c r="A32" i="2" s="1"/>
  <c r="T32" i="2" s="1"/>
  <c r="D60" i="3"/>
  <c r="A34" i="2" s="1"/>
  <c r="T34" i="2" s="1"/>
  <c r="E66" i="3"/>
  <c r="E65" i="3" s="1"/>
  <c r="D41" i="3"/>
  <c r="A15" i="2" s="1"/>
  <c r="T15" i="2" s="1"/>
  <c r="C30" i="3"/>
  <c r="E30" i="3" s="1"/>
  <c r="C51" i="3"/>
  <c r="D52" i="3" s="1"/>
  <c r="A26" i="2" s="1"/>
  <c r="T26" i="2" s="1"/>
  <c r="C53" i="3"/>
  <c r="B47" i="3"/>
  <c r="F37" i="3"/>
  <c r="B11" i="2" s="1"/>
  <c r="C35" i="3"/>
  <c r="D36" i="3" s="1"/>
  <c r="A10" i="2" s="1"/>
  <c r="T10" i="2" s="1"/>
  <c r="C55" i="3"/>
  <c r="E70" i="3" s="1"/>
  <c r="E69" i="3" s="1"/>
  <c r="F55" i="3"/>
  <c r="B29" i="2" s="1"/>
  <c r="C31" i="3"/>
  <c r="E32" i="3" s="1"/>
  <c r="E31" i="3" s="1"/>
  <c r="F70" i="3"/>
  <c r="B44" i="2" s="1"/>
  <c r="F35" i="3"/>
  <c r="B9" i="2" s="1"/>
  <c r="C37" i="3"/>
  <c r="E38" i="3" s="1"/>
  <c r="C54" i="3"/>
  <c r="C48" i="3"/>
  <c r="B33" i="3"/>
  <c r="F33" i="3"/>
  <c r="B7" i="2" s="1"/>
  <c r="B39" i="3"/>
  <c r="F39" i="3"/>
  <c r="B13" i="2" s="1"/>
  <c r="C49" i="3"/>
  <c r="D50" i="3" s="1"/>
  <c r="A24" i="2" s="1"/>
  <c r="T24" i="2" s="1"/>
  <c r="I11" i="2" l="1"/>
  <c r="J11" i="2"/>
  <c r="K11" i="2"/>
  <c r="G11" i="2"/>
  <c r="D11" i="2"/>
  <c r="L11" i="2"/>
  <c r="H11" i="2"/>
  <c r="E11" i="2"/>
  <c r="F11" i="2"/>
  <c r="G13" i="2"/>
  <c r="H13" i="2"/>
  <c r="I13" i="2"/>
  <c r="F13" i="2"/>
  <c r="J13" i="2"/>
  <c r="K13" i="2"/>
  <c r="E13" i="2"/>
  <c r="D13" i="2"/>
  <c r="L13" i="2"/>
  <c r="H44" i="2"/>
  <c r="F44" i="2"/>
  <c r="I44" i="2"/>
  <c r="J44" i="2"/>
  <c r="R44" i="2" s="1"/>
  <c r="K44" i="2"/>
  <c r="G44" i="2"/>
  <c r="D44" i="2"/>
  <c r="L44" i="2"/>
  <c r="E44" i="2"/>
  <c r="G29" i="2"/>
  <c r="E29" i="2"/>
  <c r="H29" i="2"/>
  <c r="F29" i="2"/>
  <c r="I29" i="2"/>
  <c r="J29" i="2"/>
  <c r="K29" i="2"/>
  <c r="D29" i="2"/>
  <c r="L29" i="2"/>
  <c r="I9" i="2"/>
  <c r="J9" i="2"/>
  <c r="D9" i="2"/>
  <c r="L9" i="2"/>
  <c r="E9" i="2"/>
  <c r="H9" i="2"/>
  <c r="F9" i="2"/>
  <c r="K9" i="2"/>
  <c r="G9" i="2"/>
  <c r="I7" i="2"/>
  <c r="J7" i="2"/>
  <c r="K7" i="2"/>
  <c r="D7" i="2"/>
  <c r="L7" i="2"/>
  <c r="E7" i="2"/>
  <c r="F7" i="2"/>
  <c r="G7" i="2"/>
  <c r="H7" i="2"/>
  <c r="N39" i="2"/>
  <c r="S42" i="2"/>
  <c r="T42" i="2"/>
  <c r="R42" i="2"/>
  <c r="T43" i="2"/>
  <c r="R15" i="12"/>
  <c r="P15" i="12"/>
  <c r="Q15" i="12"/>
  <c r="S15" i="12"/>
  <c r="M15" i="12"/>
  <c r="O15" i="12"/>
  <c r="N15" i="12"/>
  <c r="M38" i="2"/>
  <c r="N44" i="12"/>
  <c r="M44" i="12"/>
  <c r="R44" i="12"/>
  <c r="D67" i="3"/>
  <c r="A41" i="2" s="1"/>
  <c r="T41" i="2" s="1"/>
  <c r="Q34" i="12"/>
  <c r="O34" i="12"/>
  <c r="P34" i="12"/>
  <c r="M34" i="12"/>
  <c r="S34" i="12"/>
  <c r="R34" i="12"/>
  <c r="N34" i="12"/>
  <c r="M32" i="12"/>
  <c r="N32" i="12"/>
  <c r="O32" i="12"/>
  <c r="S32" i="12"/>
  <c r="Q32" i="12"/>
  <c r="R32" i="12"/>
  <c r="P32" i="12"/>
  <c r="O26" i="12"/>
  <c r="Q26" i="12"/>
  <c r="S26" i="12"/>
  <c r="R26" i="12"/>
  <c r="P26" i="12"/>
  <c r="M26" i="12"/>
  <c r="N26" i="12"/>
  <c r="Q35" i="2"/>
  <c r="P39" i="2"/>
  <c r="S24" i="12"/>
  <c r="R24" i="12"/>
  <c r="P24" i="12"/>
  <c r="Q24" i="12"/>
  <c r="M24" i="12"/>
  <c r="N24" i="12"/>
  <c r="O24" i="12"/>
  <c r="O19" i="12"/>
  <c r="P19" i="12"/>
  <c r="N19" i="12"/>
  <c r="Q19" i="12"/>
  <c r="M19" i="12"/>
  <c r="R19" i="12"/>
  <c r="S19" i="12"/>
  <c r="D43" i="3"/>
  <c r="A17" i="2" s="1"/>
  <c r="T17" i="2" s="1"/>
  <c r="R10" i="12"/>
  <c r="P10" i="12"/>
  <c r="N10" i="12"/>
  <c r="M10" i="12"/>
  <c r="S10" i="12"/>
  <c r="O10" i="12"/>
  <c r="Q10" i="12"/>
  <c r="Q43" i="12"/>
  <c r="P43" i="12"/>
  <c r="O43" i="12"/>
  <c r="N43" i="12"/>
  <c r="M43" i="12"/>
  <c r="R43" i="12"/>
  <c r="S43" i="12"/>
  <c r="M43" i="2"/>
  <c r="S35" i="2"/>
  <c r="O39" i="2"/>
  <c r="R39" i="2"/>
  <c r="M39" i="2"/>
  <c r="S39" i="2"/>
  <c r="Q39" i="2"/>
  <c r="N43" i="2"/>
  <c r="N35" i="2"/>
  <c r="M35" i="2"/>
  <c r="P35" i="2"/>
  <c r="O35" i="2"/>
  <c r="R35" i="2"/>
  <c r="D63" i="3"/>
  <c r="A37" i="2" s="1"/>
  <c r="T37" i="2" s="1"/>
  <c r="D30" i="3"/>
  <c r="A4" i="2" s="1"/>
  <c r="T4" i="2" s="1"/>
  <c r="E54" i="3"/>
  <c r="E53" i="3" s="1"/>
  <c r="D54" i="3"/>
  <c r="A28" i="2" s="1"/>
  <c r="T28" i="2" s="1"/>
  <c r="D51" i="3"/>
  <c r="A25" i="2" s="1"/>
  <c r="T25" i="2" s="1"/>
  <c r="D49" i="3"/>
  <c r="A23" i="2" s="1"/>
  <c r="T23" i="2" s="1"/>
  <c r="D59" i="3"/>
  <c r="A33" i="2" s="1"/>
  <c r="T33" i="2" s="1"/>
  <c r="N38" i="2"/>
  <c r="R38" i="2"/>
  <c r="O38" i="2"/>
  <c r="P38" i="2"/>
  <c r="Q38" i="2"/>
  <c r="S38" i="2"/>
  <c r="E50" i="3"/>
  <c r="E49" i="3" s="1"/>
  <c r="P44" i="2"/>
  <c r="O44" i="2"/>
  <c r="Q44" i="2"/>
  <c r="D57" i="3"/>
  <c r="A31" i="2" s="1"/>
  <c r="T31" i="2" s="1"/>
  <c r="P43" i="2"/>
  <c r="R43" i="2"/>
  <c r="O43" i="2"/>
  <c r="Q43" i="2"/>
  <c r="E56" i="3"/>
  <c r="E55" i="3" s="1"/>
  <c r="E52" i="3"/>
  <c r="E51" i="3" s="1"/>
  <c r="D56" i="3"/>
  <c r="A30" i="2" s="1"/>
  <c r="T30" i="2" s="1"/>
  <c r="P36" i="2"/>
  <c r="Q36" i="2"/>
  <c r="R36" i="2"/>
  <c r="O36" i="2"/>
  <c r="S36" i="2"/>
  <c r="N36" i="2"/>
  <c r="R40" i="2"/>
  <c r="O40" i="2"/>
  <c r="S40" i="2"/>
  <c r="P40" i="2"/>
  <c r="Q40" i="2"/>
  <c r="N40" i="2"/>
  <c r="D32" i="3"/>
  <c r="D38" i="3"/>
  <c r="A12" i="2" s="1"/>
  <c r="T12" i="2" s="1"/>
  <c r="D35" i="3"/>
  <c r="A9" i="2" s="1"/>
  <c r="T9" i="2" s="1"/>
  <c r="C47" i="3"/>
  <c r="D48" i="3" s="1"/>
  <c r="A22" i="2" s="1"/>
  <c r="T22" i="2" s="1"/>
  <c r="E36" i="3"/>
  <c r="E35" i="3" s="1"/>
  <c r="E37" i="3"/>
  <c r="C39" i="3"/>
  <c r="D40" i="3" s="1"/>
  <c r="A14" i="2" s="1"/>
  <c r="T14" i="2" s="1"/>
  <c r="C33" i="3"/>
  <c r="E34" i="3" s="1"/>
  <c r="E33" i="3" s="1"/>
  <c r="T44" i="2" l="1"/>
  <c r="S44" i="2"/>
  <c r="M41" i="2"/>
  <c r="N41" i="2"/>
  <c r="Q41" i="2"/>
  <c r="S41" i="2"/>
  <c r="R41" i="2"/>
  <c r="O41" i="2"/>
  <c r="S4" i="2"/>
  <c r="A6" i="2"/>
  <c r="P44" i="12"/>
  <c r="S31" i="12"/>
  <c r="R31" i="12"/>
  <c r="Q31" i="12"/>
  <c r="P31" i="12"/>
  <c r="O31" i="12"/>
  <c r="N31" i="12"/>
  <c r="M31" i="12"/>
  <c r="Q17" i="12"/>
  <c r="S17" i="12"/>
  <c r="P17" i="12"/>
  <c r="O17" i="12"/>
  <c r="N17" i="12"/>
  <c r="R17" i="12"/>
  <c r="M17" i="12"/>
  <c r="Q39" i="12"/>
  <c r="P39" i="12"/>
  <c r="S39" i="12"/>
  <c r="R39" i="12"/>
  <c r="O39" i="12"/>
  <c r="N39" i="12"/>
  <c r="M39" i="12"/>
  <c r="S42" i="12"/>
  <c r="O42" i="12"/>
  <c r="N42" i="12"/>
  <c r="M42" i="12"/>
  <c r="P42" i="12"/>
  <c r="Q42" i="12"/>
  <c r="R42" i="12"/>
  <c r="Q22" i="12"/>
  <c r="O22" i="12"/>
  <c r="N22" i="12"/>
  <c r="S22" i="12"/>
  <c r="R22" i="12"/>
  <c r="P22" i="12"/>
  <c r="M22" i="12"/>
  <c r="Q18" i="12"/>
  <c r="O18" i="12"/>
  <c r="N18" i="12"/>
  <c r="S18" i="12"/>
  <c r="R18" i="12"/>
  <c r="P18" i="12"/>
  <c r="M18" i="12"/>
  <c r="S35" i="12"/>
  <c r="R35" i="12"/>
  <c r="O35" i="12"/>
  <c r="N35" i="12"/>
  <c r="Q35" i="12"/>
  <c r="M35" i="12"/>
  <c r="P35" i="12"/>
  <c r="P41" i="2"/>
  <c r="O30" i="12"/>
  <c r="N30" i="12"/>
  <c r="Q30" i="12"/>
  <c r="P30" i="12"/>
  <c r="M30" i="12"/>
  <c r="S30" i="12"/>
  <c r="R30" i="12"/>
  <c r="D53" i="3"/>
  <c r="A27" i="2" s="1"/>
  <c r="T27" i="2" s="1"/>
  <c r="P33" i="12"/>
  <c r="R33" i="12"/>
  <c r="Q33" i="12"/>
  <c r="S33" i="12"/>
  <c r="O33" i="12"/>
  <c r="M33" i="12"/>
  <c r="N33" i="12"/>
  <c r="R23" i="12"/>
  <c r="P23" i="12"/>
  <c r="Q23" i="12"/>
  <c r="S23" i="12"/>
  <c r="O23" i="12"/>
  <c r="N23" i="12"/>
  <c r="M23" i="12"/>
  <c r="N37" i="2"/>
  <c r="P14" i="12"/>
  <c r="N14" i="12"/>
  <c r="R14" i="12"/>
  <c r="O14" i="12"/>
  <c r="M14" i="12"/>
  <c r="Q14" i="12"/>
  <c r="S14" i="12"/>
  <c r="S25" i="12"/>
  <c r="P25" i="12"/>
  <c r="O25" i="12"/>
  <c r="Q25" i="12"/>
  <c r="M25" i="12"/>
  <c r="N25" i="12"/>
  <c r="R25" i="12"/>
  <c r="N38" i="12"/>
  <c r="O38" i="12"/>
  <c r="S38" i="12"/>
  <c r="R38" i="12"/>
  <c r="Q38" i="12"/>
  <c r="P38" i="12"/>
  <c r="M38" i="12"/>
  <c r="D29" i="3"/>
  <c r="P9" i="12"/>
  <c r="R9" i="12"/>
  <c r="Q9" i="12"/>
  <c r="O9" i="12"/>
  <c r="N9" i="12"/>
  <c r="S9" i="12"/>
  <c r="M9" i="12"/>
  <c r="Q12" i="2"/>
  <c r="N4" i="12"/>
  <c r="P12" i="2"/>
  <c r="O12" i="2"/>
  <c r="R12" i="2"/>
  <c r="S12" i="2"/>
  <c r="N12" i="2"/>
  <c r="D37" i="3"/>
  <c r="A11" i="2" s="1"/>
  <c r="T11" i="2" s="1"/>
  <c r="S37" i="2"/>
  <c r="N42" i="2"/>
  <c r="Q42" i="2"/>
  <c r="P42" i="2"/>
  <c r="O42" i="2"/>
  <c r="M42" i="2"/>
  <c r="Q37" i="2"/>
  <c r="M37" i="2"/>
  <c r="P37" i="2"/>
  <c r="R37" i="2"/>
  <c r="O37" i="2"/>
  <c r="N44" i="2"/>
  <c r="M10" i="2"/>
  <c r="S28" i="2"/>
  <c r="D47" i="3"/>
  <c r="A21" i="2" s="1"/>
  <c r="T21" i="2" s="1"/>
  <c r="E48" i="3"/>
  <c r="E47" i="3" s="1"/>
  <c r="S34" i="2"/>
  <c r="P34" i="2"/>
  <c r="N34" i="2"/>
  <c r="R34" i="2"/>
  <c r="O34" i="2"/>
  <c r="Q34" i="2"/>
  <c r="M34" i="2"/>
  <c r="N32" i="2"/>
  <c r="R32" i="2"/>
  <c r="P32" i="2"/>
  <c r="O32" i="2"/>
  <c r="S32" i="2"/>
  <c r="Q32" i="2"/>
  <c r="M32" i="2"/>
  <c r="P33" i="2"/>
  <c r="S33" i="2"/>
  <c r="Q33" i="2"/>
  <c r="M33" i="2"/>
  <c r="R33" i="2"/>
  <c r="O33" i="2"/>
  <c r="N33" i="2"/>
  <c r="Q31" i="2"/>
  <c r="N31" i="2"/>
  <c r="S31" i="2"/>
  <c r="P31" i="2"/>
  <c r="R31" i="2"/>
  <c r="O31" i="2"/>
  <c r="M31" i="2"/>
  <c r="M44" i="2"/>
  <c r="S25" i="2"/>
  <c r="N25" i="2"/>
  <c r="M25" i="2"/>
  <c r="O25" i="2"/>
  <c r="P25" i="2"/>
  <c r="Q25" i="2"/>
  <c r="R25" i="2"/>
  <c r="D55" i="3"/>
  <c r="A29" i="2" s="1"/>
  <c r="T29" i="2" s="1"/>
  <c r="M26" i="2"/>
  <c r="O26" i="2"/>
  <c r="R26" i="2"/>
  <c r="S26" i="2"/>
  <c r="Q26" i="2"/>
  <c r="N26" i="2"/>
  <c r="P26" i="2"/>
  <c r="D39" i="3"/>
  <c r="A13" i="2" s="1"/>
  <c r="T13" i="2" s="1"/>
  <c r="E40" i="3"/>
  <c r="E39" i="3" s="1"/>
  <c r="D34" i="3"/>
  <c r="A8" i="2" s="1"/>
  <c r="T8" i="2" s="1"/>
  <c r="M9" i="2"/>
  <c r="N20" i="2"/>
  <c r="D31" i="3"/>
  <c r="A5" i="2" s="1"/>
  <c r="R24" i="2"/>
  <c r="P24" i="2"/>
  <c r="M24" i="2"/>
  <c r="S24" i="2"/>
  <c r="Q24" i="2"/>
  <c r="O24" i="2"/>
  <c r="N24" i="2"/>
  <c r="S10" i="2"/>
  <c r="R10" i="2"/>
  <c r="P10" i="2"/>
  <c r="O10" i="2"/>
  <c r="Q10" i="2"/>
  <c r="M12" i="2"/>
  <c r="N10" i="2"/>
  <c r="S18" i="2"/>
  <c r="N18" i="2"/>
  <c r="O18" i="2"/>
  <c r="Q18" i="2"/>
  <c r="R18" i="2"/>
  <c r="P18" i="2"/>
  <c r="M18" i="2"/>
  <c r="E72" i="3" l="1"/>
  <c r="E19" i="3" s="1"/>
  <c r="B27" i="6" s="1"/>
  <c r="E27" i="6" s="1"/>
  <c r="S27" i="2"/>
  <c r="O27" i="2"/>
  <c r="N27" i="2"/>
  <c r="Q27" i="2"/>
  <c r="P27" i="2"/>
  <c r="R27" i="2"/>
  <c r="M27" i="2"/>
  <c r="T6" i="2"/>
  <c r="S6" i="2"/>
  <c r="O6" i="2"/>
  <c r="T5" i="2"/>
  <c r="S5" i="2"/>
  <c r="C15" i="12"/>
  <c r="G41" i="10" s="1"/>
  <c r="C39" i="12"/>
  <c r="G65" i="10" s="1"/>
  <c r="C16" i="12"/>
  <c r="G42" i="10" s="1"/>
  <c r="C32" i="12"/>
  <c r="G58" i="10" s="1"/>
  <c r="C19" i="12"/>
  <c r="G45" i="10" s="1"/>
  <c r="C6" i="12"/>
  <c r="G32" i="10" s="1"/>
  <c r="C14" i="12"/>
  <c r="G40" i="10" s="1"/>
  <c r="C22" i="12"/>
  <c r="G48" i="10" s="1"/>
  <c r="C30" i="12"/>
  <c r="G56" i="10" s="1"/>
  <c r="C38" i="12"/>
  <c r="G64" i="10" s="1"/>
  <c r="C23" i="12"/>
  <c r="G49" i="10" s="1"/>
  <c r="C31" i="12"/>
  <c r="G57" i="10" s="1"/>
  <c r="C24" i="12"/>
  <c r="G50" i="10" s="1"/>
  <c r="C40" i="12"/>
  <c r="G66" i="10" s="1"/>
  <c r="C43" i="12"/>
  <c r="G69" i="10" s="1"/>
  <c r="C20" i="12"/>
  <c r="G46" i="10" s="1"/>
  <c r="C44" i="12"/>
  <c r="G70" i="10" s="1"/>
  <c r="C9" i="12"/>
  <c r="G35" i="10" s="1"/>
  <c r="C17" i="12"/>
  <c r="G43" i="10" s="1"/>
  <c r="C25" i="12"/>
  <c r="G51" i="10" s="1"/>
  <c r="C33" i="12"/>
  <c r="G59" i="10" s="1"/>
  <c r="C10" i="12"/>
  <c r="G36" i="10" s="1"/>
  <c r="C18" i="12"/>
  <c r="G44" i="10" s="1"/>
  <c r="C26" i="12"/>
  <c r="G52" i="10" s="1"/>
  <c r="C34" i="12"/>
  <c r="G60" i="10" s="1"/>
  <c r="C42" i="12"/>
  <c r="G68" i="10" s="1"/>
  <c r="C35" i="12"/>
  <c r="G61" i="10" s="1"/>
  <c r="C36" i="12"/>
  <c r="G62" i="10" s="1"/>
  <c r="S37" i="12"/>
  <c r="R37" i="12"/>
  <c r="M37" i="12"/>
  <c r="P37" i="12"/>
  <c r="Q37" i="12"/>
  <c r="O37" i="12"/>
  <c r="N37" i="12"/>
  <c r="N28" i="12"/>
  <c r="M28" i="12"/>
  <c r="Q28" i="12"/>
  <c r="S28" i="12"/>
  <c r="O28" i="12"/>
  <c r="R28" i="12"/>
  <c r="P28" i="12"/>
  <c r="M27" i="12"/>
  <c r="S27" i="12"/>
  <c r="P27" i="12"/>
  <c r="R27" i="12"/>
  <c r="O27" i="12"/>
  <c r="Q27" i="12"/>
  <c r="N27" i="12"/>
  <c r="R41" i="12"/>
  <c r="M41" i="12"/>
  <c r="Q41" i="12"/>
  <c r="S41" i="12"/>
  <c r="O41" i="12"/>
  <c r="P41" i="12"/>
  <c r="N41" i="12"/>
  <c r="S21" i="12"/>
  <c r="R21" i="12"/>
  <c r="Q21" i="12"/>
  <c r="M21" i="12"/>
  <c r="O21" i="12"/>
  <c r="N21" i="12"/>
  <c r="P21" i="12"/>
  <c r="O13" i="12"/>
  <c r="P13" i="12"/>
  <c r="Q13" i="12"/>
  <c r="R13" i="12"/>
  <c r="N13" i="12"/>
  <c r="S13" i="12"/>
  <c r="M13" i="12"/>
  <c r="S29" i="12"/>
  <c r="R29" i="12"/>
  <c r="N29" i="12"/>
  <c r="M29" i="12"/>
  <c r="Q29" i="12"/>
  <c r="P29" i="12"/>
  <c r="O29" i="12"/>
  <c r="R8" i="12"/>
  <c r="P8" i="12"/>
  <c r="N8" i="12"/>
  <c r="O8" i="12"/>
  <c r="Q8" i="12"/>
  <c r="S8" i="12"/>
  <c r="M8" i="12"/>
  <c r="P4" i="12"/>
  <c r="M4" i="12"/>
  <c r="O4" i="12"/>
  <c r="Q4" i="12"/>
  <c r="R4" i="12"/>
  <c r="R11" i="12"/>
  <c r="O11" i="12"/>
  <c r="S11" i="12"/>
  <c r="P11" i="12"/>
  <c r="Q11" i="12"/>
  <c r="M11" i="12"/>
  <c r="N11" i="12"/>
  <c r="P12" i="12"/>
  <c r="M12" i="12"/>
  <c r="R12" i="12"/>
  <c r="S12" i="12"/>
  <c r="Q12" i="12"/>
  <c r="N12" i="12"/>
  <c r="O12" i="12"/>
  <c r="N28" i="2"/>
  <c r="C43" i="2"/>
  <c r="C38" i="2"/>
  <c r="C39" i="2"/>
  <c r="M4" i="2"/>
  <c r="C44" i="2"/>
  <c r="Q4" i="2"/>
  <c r="N4" i="2"/>
  <c r="C36" i="2"/>
  <c r="P4" i="2"/>
  <c r="C25" i="2"/>
  <c r="C10" i="2"/>
  <c r="C12" i="2"/>
  <c r="C33" i="2"/>
  <c r="C41" i="2"/>
  <c r="C42" i="2"/>
  <c r="R4" i="2"/>
  <c r="C24" i="2"/>
  <c r="C35" i="2"/>
  <c r="C37" i="2"/>
  <c r="C32" i="2"/>
  <c r="C26" i="2"/>
  <c r="C18" i="2"/>
  <c r="C40" i="2"/>
  <c r="C34" i="2"/>
  <c r="C31" i="2"/>
  <c r="O4" i="2"/>
  <c r="P28" i="2"/>
  <c r="O28" i="2"/>
  <c r="Q28" i="2"/>
  <c r="M28" i="2"/>
  <c r="R28" i="2"/>
  <c r="Q29" i="2"/>
  <c r="N29" i="2"/>
  <c r="R29" i="2"/>
  <c r="P29" i="2"/>
  <c r="O29" i="2"/>
  <c r="S29" i="2"/>
  <c r="Q30" i="2"/>
  <c r="S30" i="2"/>
  <c r="R30" i="2"/>
  <c r="N30" i="2"/>
  <c r="M30" i="2"/>
  <c r="P30" i="2"/>
  <c r="O30" i="2"/>
  <c r="M29" i="2"/>
  <c r="O9" i="2"/>
  <c r="P9" i="2"/>
  <c r="N9" i="2"/>
  <c r="R9" i="2"/>
  <c r="Q9" i="2"/>
  <c r="S9" i="2"/>
  <c r="R5" i="2"/>
  <c r="N19" i="2"/>
  <c r="R21" i="2"/>
  <c r="Q21" i="2"/>
  <c r="P21" i="2"/>
  <c r="S21" i="2"/>
  <c r="N21" i="2"/>
  <c r="O21" i="2"/>
  <c r="M21" i="2"/>
  <c r="S22" i="2"/>
  <c r="O22" i="2"/>
  <c r="N22" i="2"/>
  <c r="R22" i="2"/>
  <c r="Q22" i="2"/>
  <c r="P22" i="2"/>
  <c r="M22" i="2"/>
  <c r="Q14" i="2"/>
  <c r="R16" i="2"/>
  <c r="P6" i="2"/>
  <c r="N6" i="2"/>
  <c r="M6" i="2"/>
  <c r="Q6" i="2"/>
  <c r="R6" i="2"/>
  <c r="O16" i="2"/>
  <c r="O20" i="2"/>
  <c r="P20" i="2"/>
  <c r="M20" i="2"/>
  <c r="S20" i="2"/>
  <c r="R20" i="2"/>
  <c r="Q20" i="2"/>
  <c r="D33" i="3"/>
  <c r="A7" i="2" s="1"/>
  <c r="T7" i="2" s="1"/>
  <c r="S17" i="2"/>
  <c r="P17" i="2"/>
  <c r="N17" i="2"/>
  <c r="O17" i="2"/>
  <c r="R17" i="2"/>
  <c r="Q17" i="2"/>
  <c r="M17" i="2"/>
  <c r="S11" i="2"/>
  <c r="Q11" i="2"/>
  <c r="M11" i="2"/>
  <c r="R11" i="2"/>
  <c r="P11" i="2"/>
  <c r="O11" i="2"/>
  <c r="N11" i="2"/>
  <c r="C27" i="2" l="1"/>
  <c r="G53" i="3" s="1"/>
  <c r="H53" i="3" s="1"/>
  <c r="C21" i="12"/>
  <c r="G47" i="10" s="1"/>
  <c r="C29" i="12"/>
  <c r="G55" i="10" s="1"/>
  <c r="C41" i="12"/>
  <c r="G67" i="10" s="1"/>
  <c r="H67" i="10" s="1"/>
  <c r="C4" i="12"/>
  <c r="G30" i="10" s="1"/>
  <c r="C8" i="12"/>
  <c r="G34" i="10" s="1"/>
  <c r="C37" i="12"/>
  <c r="G63" i="10" s="1"/>
  <c r="H63" i="10" s="1"/>
  <c r="C27" i="12"/>
  <c r="G53" i="10" s="1"/>
  <c r="C13" i="12"/>
  <c r="G39" i="10" s="1"/>
  <c r="C28" i="12"/>
  <c r="G54" i="10" s="1"/>
  <c r="C12" i="12"/>
  <c r="G38" i="10" s="1"/>
  <c r="C11" i="12"/>
  <c r="G37" i="10" s="1"/>
  <c r="P7" i="12"/>
  <c r="R7" i="12"/>
  <c r="O7" i="12"/>
  <c r="N7" i="12"/>
  <c r="Q7" i="12"/>
  <c r="M7" i="12"/>
  <c r="C5" i="12"/>
  <c r="G31" i="10" s="1"/>
  <c r="G60" i="3"/>
  <c r="H60" i="3" s="1"/>
  <c r="H60" i="11"/>
  <c r="H60" i="10"/>
  <c r="G61" i="3"/>
  <c r="H61" i="3" s="1"/>
  <c r="H61" i="10"/>
  <c r="H61" i="11"/>
  <c r="G70" i="3"/>
  <c r="H70" i="3" s="1"/>
  <c r="H70" i="10"/>
  <c r="H70" i="11"/>
  <c r="G44" i="3"/>
  <c r="H44" i="3" s="1"/>
  <c r="H44" i="11"/>
  <c r="H44" i="10"/>
  <c r="G50" i="3"/>
  <c r="H50" i="3" s="1"/>
  <c r="H50" i="10"/>
  <c r="H50" i="11"/>
  <c r="G59" i="3"/>
  <c r="H59" i="3" s="1"/>
  <c r="H59" i="11"/>
  <c r="H59" i="10"/>
  <c r="G68" i="3"/>
  <c r="H68" i="3" s="1"/>
  <c r="H68" i="11"/>
  <c r="H68" i="10"/>
  <c r="G67" i="3"/>
  <c r="H67" i="3" s="1"/>
  <c r="H67" i="11"/>
  <c r="G57" i="3"/>
  <c r="H57" i="3" s="1"/>
  <c r="H57" i="10"/>
  <c r="H57" i="11"/>
  <c r="G38" i="3"/>
  <c r="H38" i="3" s="1"/>
  <c r="H38" i="11"/>
  <c r="H38" i="10"/>
  <c r="G65" i="3"/>
  <c r="H65" i="3" s="1"/>
  <c r="H65" i="10"/>
  <c r="H65" i="11"/>
  <c r="G51" i="3"/>
  <c r="H51" i="3" s="1"/>
  <c r="H51" i="10"/>
  <c r="H51" i="11"/>
  <c r="G66" i="3"/>
  <c r="H66" i="3" s="1"/>
  <c r="H66" i="10"/>
  <c r="H66" i="11"/>
  <c r="G62" i="3"/>
  <c r="H62" i="3" s="1"/>
  <c r="H62" i="11"/>
  <c r="H62" i="10"/>
  <c r="G64" i="3"/>
  <c r="H64" i="3" s="1"/>
  <c r="H64" i="11"/>
  <c r="H64" i="10"/>
  <c r="G63" i="3"/>
  <c r="H63" i="3" s="1"/>
  <c r="H63" i="11"/>
  <c r="G52" i="3"/>
  <c r="H52" i="3" s="1"/>
  <c r="H52" i="11"/>
  <c r="H52" i="10"/>
  <c r="G69" i="3"/>
  <c r="H69" i="3" s="1"/>
  <c r="H69" i="10"/>
  <c r="H69" i="11"/>
  <c r="G58" i="3"/>
  <c r="H58" i="3" s="1"/>
  <c r="H58" i="10"/>
  <c r="H58" i="11"/>
  <c r="G36" i="3"/>
  <c r="H36" i="3" s="1"/>
  <c r="H36" i="11"/>
  <c r="H36" i="10"/>
  <c r="C4" i="2"/>
  <c r="C28" i="2"/>
  <c r="C30" i="2"/>
  <c r="C29" i="2"/>
  <c r="O5" i="2"/>
  <c r="C9" i="2"/>
  <c r="P5" i="2"/>
  <c r="Q5" i="2"/>
  <c r="M5" i="2"/>
  <c r="N5" i="2"/>
  <c r="S19" i="2"/>
  <c r="P19" i="2"/>
  <c r="O19" i="2"/>
  <c r="S16" i="2"/>
  <c r="R19" i="2"/>
  <c r="Q19" i="2"/>
  <c r="M14" i="2"/>
  <c r="N14" i="2"/>
  <c r="M19" i="2"/>
  <c r="S14" i="2"/>
  <c r="R14" i="2"/>
  <c r="M16" i="2"/>
  <c r="C22" i="2"/>
  <c r="C21" i="2"/>
  <c r="R13" i="2"/>
  <c r="Q15" i="2"/>
  <c r="O14" i="2"/>
  <c r="P14" i="2"/>
  <c r="C6" i="2"/>
  <c r="C20" i="2"/>
  <c r="M23" i="2"/>
  <c r="O23" i="2"/>
  <c r="S23" i="2"/>
  <c r="N23" i="2"/>
  <c r="P23" i="2"/>
  <c r="R23" i="2"/>
  <c r="Q23" i="2"/>
  <c r="C11" i="2"/>
  <c r="C17" i="2"/>
  <c r="P16" i="2"/>
  <c r="Q16" i="2"/>
  <c r="N16" i="2"/>
  <c r="N7" i="2"/>
  <c r="M7" i="2"/>
  <c r="Q7" i="2"/>
  <c r="R7" i="2"/>
  <c r="O7" i="2"/>
  <c r="S7" i="2"/>
  <c r="P7" i="2"/>
  <c r="M8" i="2"/>
  <c r="S8" i="2"/>
  <c r="O8" i="2"/>
  <c r="P8" i="2"/>
  <c r="R8" i="2"/>
  <c r="Q8" i="2"/>
  <c r="N8" i="2"/>
  <c r="H53" i="11" l="1"/>
  <c r="H53" i="10"/>
  <c r="C7" i="12"/>
  <c r="G33" i="10" s="1"/>
  <c r="H30" i="11"/>
  <c r="H30" i="10"/>
  <c r="G43" i="3"/>
  <c r="H43" i="3" s="1"/>
  <c r="H43" i="11"/>
  <c r="H43" i="10"/>
  <c r="G48" i="3"/>
  <c r="H48" i="3" s="1"/>
  <c r="H48" i="11"/>
  <c r="H48" i="10"/>
  <c r="G32" i="3"/>
  <c r="H32" i="3" s="1"/>
  <c r="H32" i="11"/>
  <c r="H32" i="10"/>
  <c r="G35" i="3"/>
  <c r="H35" i="3" s="1"/>
  <c r="H35" i="10"/>
  <c r="H35" i="11"/>
  <c r="G47" i="3"/>
  <c r="H47" i="3" s="1"/>
  <c r="H47" i="11"/>
  <c r="H47" i="10"/>
  <c r="G37" i="3"/>
  <c r="H37" i="3" s="1"/>
  <c r="H37" i="11"/>
  <c r="H37" i="10"/>
  <c r="G55" i="3"/>
  <c r="H55" i="3" s="1"/>
  <c r="H55" i="10"/>
  <c r="H55" i="11"/>
  <c r="G46" i="3"/>
  <c r="H46" i="3" s="1"/>
  <c r="H46" i="11"/>
  <c r="H46" i="10"/>
  <c r="G56" i="3"/>
  <c r="H56" i="3" s="1"/>
  <c r="H56" i="11"/>
  <c r="H56" i="10"/>
  <c r="G54" i="3"/>
  <c r="H54" i="3" s="1"/>
  <c r="H54" i="10"/>
  <c r="H54" i="11"/>
  <c r="G30" i="3"/>
  <c r="H30" i="3" s="1"/>
  <c r="C5" i="2"/>
  <c r="C19" i="2"/>
  <c r="P13" i="2"/>
  <c r="M13" i="2"/>
  <c r="O13" i="2"/>
  <c r="N13" i="2"/>
  <c r="Q13" i="2"/>
  <c r="C14" i="2"/>
  <c r="C16" i="2"/>
  <c r="O15" i="2"/>
  <c r="P15" i="2"/>
  <c r="M15" i="2"/>
  <c r="N15" i="2"/>
  <c r="S15" i="2"/>
  <c r="R15" i="2"/>
  <c r="S13" i="2"/>
  <c r="C7" i="2"/>
  <c r="C23" i="2"/>
  <c r="C8" i="2"/>
  <c r="G40" i="3" l="1"/>
  <c r="H40" i="3" s="1"/>
  <c r="H40" i="11"/>
  <c r="H40" i="10"/>
  <c r="G34" i="3"/>
  <c r="H34" i="3" s="1"/>
  <c r="H34" i="10"/>
  <c r="H34" i="11"/>
  <c r="G49" i="3"/>
  <c r="H49" i="3" s="1"/>
  <c r="H49" i="10"/>
  <c r="H49" i="11"/>
  <c r="G45" i="3"/>
  <c r="H45" i="3" s="1"/>
  <c r="H45" i="10"/>
  <c r="H45" i="11"/>
  <c r="G33" i="3"/>
  <c r="H33" i="3" s="1"/>
  <c r="H33" i="10"/>
  <c r="H33" i="11"/>
  <c r="G42" i="3"/>
  <c r="H42" i="3" s="1"/>
  <c r="H42" i="11"/>
  <c r="H42" i="10"/>
  <c r="G31" i="3"/>
  <c r="H31" i="3" s="1"/>
  <c r="H31" i="11"/>
  <c r="H31" i="10"/>
  <c r="C13" i="2"/>
  <c r="C15" i="2"/>
  <c r="G39" i="3" l="1"/>
  <c r="H39" i="3" s="1"/>
  <c r="H39" i="11"/>
  <c r="H39" i="10"/>
  <c r="G41" i="3"/>
  <c r="H41" i="3" s="1"/>
  <c r="H41" i="10"/>
  <c r="H41" i="11"/>
  <c r="H72" i="11" l="1"/>
  <c r="E20" i="11" s="1"/>
  <c r="D28" i="6" s="1"/>
  <c r="H72" i="10"/>
  <c r="E20" i="10" s="1"/>
  <c r="C28" i="6" s="1"/>
  <c r="H72" i="3"/>
  <c r="E20" i="3" s="1"/>
  <c r="E21" i="3" s="1"/>
  <c r="B29" i="6" s="1"/>
  <c r="E21" i="11" l="1"/>
  <c r="D29" i="6" s="1"/>
  <c r="E21" i="10"/>
  <c r="C29" i="6" s="1"/>
  <c r="B28" i="6"/>
  <c r="E28" i="6" s="1"/>
  <c r="E29" i="6" s="1"/>
</calcChain>
</file>

<file path=xl/sharedStrings.xml><?xml version="1.0" encoding="utf-8"?>
<sst xmlns="http://schemas.openxmlformats.org/spreadsheetml/2006/main" count="2405" uniqueCount="204">
  <si>
    <t>Heading: 0°</t>
  </si>
  <si>
    <t>45°</t>
  </si>
  <si>
    <t>90°</t>
  </si>
  <si>
    <t>135°</t>
  </si>
  <si>
    <t>180°</t>
  </si>
  <si>
    <t>225°</t>
  </si>
  <si>
    <t>270°</t>
  </si>
  <si>
    <t>315°</t>
  </si>
  <si>
    <t>1: Annual</t>
  </si>
  <si>
    <t>2: Winter</t>
  </si>
  <si>
    <t>3: Spring</t>
  </si>
  <si>
    <t>4: Summer</t>
  </si>
  <si>
    <t>LaLo</t>
  </si>
  <si>
    <t>La: Latitude N in °, Lo: Longitude E in °</t>
  </si>
  <si>
    <t>LaLo1</t>
  </si>
  <si>
    <t>LaLo2</t>
  </si>
  <si>
    <t>LaLo3</t>
  </si>
  <si>
    <t>LaLo4</t>
  </si>
  <si>
    <t>LaLo5</t>
  </si>
  <si>
    <t>Cell Nb</t>
  </si>
  <si>
    <t>Vmg</t>
  </si>
  <si>
    <t>Departure:</t>
  </si>
  <si>
    <t>Alexandria</t>
  </si>
  <si>
    <t>Lat</t>
  </si>
  <si>
    <t>Long</t>
  </si>
  <si>
    <t>Arrival:</t>
  </si>
  <si>
    <t>Eunostos</t>
  </si>
  <si>
    <t>Gaza</t>
  </si>
  <si>
    <t>City</t>
  </si>
  <si>
    <t>Caesarea Maritima</t>
  </si>
  <si>
    <t>Sidon</t>
  </si>
  <si>
    <t>Saida</t>
  </si>
  <si>
    <t>Byblos</t>
  </si>
  <si>
    <t>Jouret Osman</t>
  </si>
  <si>
    <t>Arados</t>
  </si>
  <si>
    <t>Arwad</t>
  </si>
  <si>
    <t>Sour, North port</t>
  </si>
  <si>
    <t>Seleucia Pieria</t>
  </si>
  <si>
    <t>Cevlik</t>
  </si>
  <si>
    <t>Cape Karatas</t>
  </si>
  <si>
    <t>Pompeiopolis</t>
  </si>
  <si>
    <t>Mezitli</t>
  </si>
  <si>
    <t>Anamorium</t>
  </si>
  <si>
    <t>Attaleia</t>
  </si>
  <si>
    <t>Antalya</t>
  </si>
  <si>
    <t>Patara</t>
  </si>
  <si>
    <t>Gelemis</t>
  </si>
  <si>
    <t>Knidos</t>
  </si>
  <si>
    <t>Cnide East</t>
  </si>
  <si>
    <t>Rhodos</t>
  </si>
  <si>
    <t>Rhodes, Large port</t>
  </si>
  <si>
    <t>Paphos</t>
  </si>
  <si>
    <t>Kato Paphos (Cyprus)</t>
  </si>
  <si>
    <t>Israel</t>
  </si>
  <si>
    <t>Kommos</t>
  </si>
  <si>
    <t>Komo baech (Crete)</t>
  </si>
  <si>
    <t>Heraklion</t>
  </si>
  <si>
    <t>Iralio (Crete)</t>
  </si>
  <si>
    <t>Tyre</t>
  </si>
  <si>
    <t>Season:</t>
  </si>
  <si>
    <t>summer</t>
  </si>
  <si>
    <t>Distance (naut miles):</t>
  </si>
  <si>
    <t>Test Arr</t>
  </si>
  <si>
    <t>Test Dep</t>
  </si>
  <si>
    <t>Bearing (°N):</t>
  </si>
  <si>
    <t>Route</t>
  </si>
  <si>
    <t>Departure</t>
  </si>
  <si>
    <t>Arrival</t>
  </si>
  <si>
    <t>Bearing</t>
  </si>
  <si>
    <t>Distance</t>
  </si>
  <si>
    <t>V cell</t>
  </si>
  <si>
    <t>Vmgi</t>
  </si>
  <si>
    <t>Actual ship</t>
  </si>
  <si>
    <t>heading (°N)</t>
  </si>
  <si>
    <t>Tr. Time (h)</t>
  </si>
  <si>
    <t>Route (max 20 cells):</t>
  </si>
  <si>
    <t>TOTAL</t>
  </si>
  <si>
    <t>Direct track:</t>
  </si>
  <si>
    <t>naut miles:</t>
  </si>
  <si>
    <t>hours:</t>
  </si>
  <si>
    <t>Tr time (h):</t>
  </si>
  <si>
    <t>Chosen route:</t>
  </si>
  <si>
    <t>Direct track (naut miles):</t>
  </si>
  <si>
    <t>Ship:</t>
  </si>
  <si>
    <t>Arcenas fast ship</t>
  </si>
  <si>
    <t>Travel time (hours):</t>
  </si>
  <si>
    <t>down to the end of the table</t>
  </si>
  <si>
    <t>Av speed (kt):</t>
  </si>
  <si>
    <t>Av speed (knots):</t>
  </si>
  <si>
    <t>Aphrodisias</t>
  </si>
  <si>
    <t>Chelidonia</t>
  </si>
  <si>
    <t>Cape Gelidonya</t>
  </si>
  <si>
    <t>Cape Anamur</t>
  </si>
  <si>
    <t>Kythera</t>
  </si>
  <si>
    <t>Kastri/Cythera island</t>
  </si>
  <si>
    <t>Cape Tisan/Yesiloacik</t>
  </si>
  <si>
    <t>Karpathos</t>
  </si>
  <si>
    <t>Mikriyalo</t>
  </si>
  <si>
    <t>Methone</t>
  </si>
  <si>
    <t>Modon</t>
  </si>
  <si>
    <t>Zakinthos</t>
  </si>
  <si>
    <t>Zacynthus</t>
  </si>
  <si>
    <t>Corcyra</t>
  </si>
  <si>
    <t>Garitsa/Corfu</t>
  </si>
  <si>
    <t>Rhegium</t>
  </si>
  <si>
    <t>Reggio di Calabria</t>
  </si>
  <si>
    <t>Puteoli</t>
  </si>
  <si>
    <t>Pozzuoli</t>
  </si>
  <si>
    <t>Portus</t>
  </si>
  <si>
    <t>Potus Augusti/Rome</t>
  </si>
  <si>
    <t>Fill chosen route via cell centres (at least one cell)</t>
  </si>
  <si>
    <t>then complete table with last cell centre</t>
  </si>
  <si>
    <t>5: Autumn</t>
  </si>
  <si>
    <t>Vmgi: interpoled velocity made good for heading (knots)</t>
  </si>
  <si>
    <t>Vmg: Velocity made good for heading (knots)</t>
  </si>
  <si>
    <t>Ancient name</t>
  </si>
  <si>
    <t>Modern name</t>
  </si>
  <si>
    <t>Vmg: "made good" ship velocity (knots)</t>
  </si>
  <si>
    <t>Route:</t>
  </si>
  <si>
    <t>Total</t>
  </si>
  <si>
    <t xml:space="preserve">Ship: </t>
  </si>
  <si>
    <t>-</t>
  </si>
  <si>
    <t>Segment1</t>
  </si>
  <si>
    <t>Segment2</t>
  </si>
  <si>
    <t>Segment3</t>
  </si>
  <si>
    <t>Chosen route (LatLong):</t>
  </si>
  <si>
    <t>Samonio</t>
  </si>
  <si>
    <t>Cape Sidero</t>
  </si>
  <si>
    <t>Athena</t>
  </si>
  <si>
    <t>Athens, Pireaus</t>
  </si>
  <si>
    <t>Leuke Akte</t>
  </si>
  <si>
    <t>Ras el-Kanayis (Egypt)</t>
  </si>
  <si>
    <t>Skyllaion</t>
  </si>
  <si>
    <t>Pelusion</t>
  </si>
  <si>
    <t>Tell el-Farama (Egypt)</t>
  </si>
  <si>
    <t>Episkopi Phaneromeni</t>
  </si>
  <si>
    <t>Kourion</t>
  </si>
  <si>
    <t>Ascalon</t>
  </si>
  <si>
    <t>Ashkelon</t>
  </si>
  <si>
    <t>Akra Agios Ioannis</t>
  </si>
  <si>
    <t>Astypalaia</t>
  </si>
  <si>
    <t>Sounion</t>
  </si>
  <si>
    <t>Samos</t>
  </si>
  <si>
    <t>Samos, Pythgoreio</t>
  </si>
  <si>
    <t>Myndos</t>
  </si>
  <si>
    <t>Gümüslük</t>
  </si>
  <si>
    <t>Kos</t>
  </si>
  <si>
    <t>Cos</t>
  </si>
  <si>
    <t>Cadistos</t>
  </si>
  <si>
    <t>Cape Skyllaion</t>
  </si>
  <si>
    <t>Cape Sounion</t>
  </si>
  <si>
    <t>Ephesos</t>
  </si>
  <si>
    <t>Selcuk</t>
  </si>
  <si>
    <t>Lesbos</t>
  </si>
  <si>
    <t>Sigri (Lesbos)</t>
  </si>
  <si>
    <t>Sigeion</t>
  </si>
  <si>
    <t>Cap Sigée</t>
  </si>
  <si>
    <t>Cyzicos</t>
  </si>
  <si>
    <t>Erdek</t>
  </si>
  <si>
    <t>Tenedos</t>
  </si>
  <si>
    <t>Bozcaada</t>
  </si>
  <si>
    <t>Delos</t>
  </si>
  <si>
    <t>#N/A means you chose a non existing cell</t>
  </si>
  <si>
    <t>ok</t>
  </si>
  <si>
    <t>Pachyno</t>
  </si>
  <si>
    <t>Capo Passero</t>
  </si>
  <si>
    <t>Ichthys</t>
  </si>
  <si>
    <t>Cape Katakolon</t>
  </si>
  <si>
    <t>Messina</t>
  </si>
  <si>
    <t>Zankle</t>
  </si>
  <si>
    <t>Cape Tenare</t>
  </si>
  <si>
    <t>Tainaron</t>
  </si>
  <si>
    <t>Criu Metopon</t>
  </si>
  <si>
    <t>Cape Krios</t>
  </si>
  <si>
    <t>Patras</t>
  </si>
  <si>
    <t>Otrante</t>
  </si>
  <si>
    <t>Otranto</t>
  </si>
  <si>
    <t>Leptis Magna</t>
  </si>
  <si>
    <t>Locres</t>
  </si>
  <si>
    <t>Locri</t>
  </si>
  <si>
    <t>Iapyge</t>
  </si>
  <si>
    <t>Capo Rizzuto</t>
  </si>
  <si>
    <t>Phycus</t>
  </si>
  <si>
    <t>El-Hamamah</t>
  </si>
  <si>
    <t>Berenike Hesp</t>
  </si>
  <si>
    <t>Benghazi</t>
  </si>
  <si>
    <t>Chersonesos Crete</t>
  </si>
  <si>
    <t>Chersonesos Libya</t>
  </si>
  <si>
    <t>Ras el-Tin</t>
  </si>
  <si>
    <t>Cape Karavoutas</t>
  </si>
  <si>
    <t>Claudia</t>
  </si>
  <si>
    <t>Gavdos island</t>
  </si>
  <si>
    <t>Petras Magna</t>
  </si>
  <si>
    <t>Bardia</t>
  </si>
  <si>
    <t>Porto delle Tartane</t>
  </si>
  <si>
    <t>Lilybaion</t>
  </si>
  <si>
    <t>Carthage</t>
  </si>
  <si>
    <t>Cephalis</t>
  </si>
  <si>
    <t>Misurata</t>
  </si>
  <si>
    <t>Antiochia/Pyrmum</t>
  </si>
  <si>
    <t>This table is a disconnected "123 copy"</t>
  </si>
  <si>
    <t>making this Routes model</t>
  </si>
  <si>
    <t>stand alone</t>
  </si>
  <si>
    <t>of the ShipSpeeds table,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</si>
</sst>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"/>
    <numFmt numFmtId="165" formatCode="0.0"/>
  </numFmts>
  <fonts count="5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0" borderId="1" xfId="0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2" borderId="3" xfId="0" applyFill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0" fontId="0" fillId="3" borderId="0" xfId="0" applyFill="1"/>
    <xf numFmtId="164" fontId="3" fillId="0" borderId="0" xfId="0" applyNumberFormat="1" applyFont="1" applyAlignment="1">
      <alignment horizontal="left" vertical="top" wrapText="1"/>
    </xf>
    <xf numFmtId="2" fontId="0" fillId="0" borderId="0" xfId="0" applyNumberFormat="1" applyAlignment="1">
      <alignment horizontal="center"/>
    </xf>
    <xf numFmtId="0" fontId="0" fillId="3" borderId="0" xfId="0" applyFill="1" applyAlignment="1">
      <alignment horizontal="center"/>
    </xf>
    <xf numFmtId="165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  <xf numFmtId="1" fontId="0" fillId="0" borderId="0" xfId="0" applyNumberFormat="1" applyAlignment="1">
      <alignment horizontal="center"/>
    </xf>
    <xf numFmtId="0" fontId="4" fillId="0" borderId="0" xfId="0" applyFont="1"/>
    <xf numFmtId="0" fontId="0" fillId="0" borderId="13" xfId="0" applyBorder="1"/>
    <xf numFmtId="0" fontId="0" fillId="0" borderId="14" xfId="0" applyBorder="1"/>
    <xf numFmtId="1" fontId="0" fillId="0" borderId="15" xfId="0" applyNumberFormat="1" applyBorder="1" applyAlignment="1">
      <alignment horizontal="left"/>
    </xf>
    <xf numFmtId="0" fontId="0" fillId="0" borderId="16" xfId="0" applyBorder="1"/>
    <xf numFmtId="0" fontId="0" fillId="0" borderId="17" xfId="0" applyBorder="1"/>
    <xf numFmtId="1" fontId="0" fillId="0" borderId="18" xfId="0" applyNumberFormat="1" applyBorder="1" applyAlignment="1">
      <alignment horizontal="left"/>
    </xf>
    <xf numFmtId="0" fontId="0" fillId="0" borderId="0" xfId="0" applyBorder="1"/>
    <xf numFmtId="0" fontId="0" fillId="0" borderId="0" xfId="0" applyBorder="1" applyAlignment="1">
      <alignment horizontal="right"/>
    </xf>
    <xf numFmtId="2" fontId="0" fillId="0" borderId="0" xfId="0" applyNumberFormat="1" applyBorder="1"/>
    <xf numFmtId="0" fontId="0" fillId="0" borderId="19" xfId="0" applyBorder="1" applyAlignment="1">
      <alignment horizontal="center"/>
    </xf>
    <xf numFmtId="0" fontId="0" fillId="0" borderId="19" xfId="0" applyBorder="1"/>
    <xf numFmtId="0" fontId="0" fillId="0" borderId="0" xfId="0" applyBorder="1" applyAlignment="1">
      <alignment horizontal="center"/>
    </xf>
    <xf numFmtId="0" fontId="0" fillId="0" borderId="20" xfId="0" applyBorder="1"/>
    <xf numFmtId="0" fontId="0" fillId="0" borderId="20" xfId="0" applyBorder="1" applyAlignment="1">
      <alignment horizontal="center"/>
    </xf>
    <xf numFmtId="2" fontId="0" fillId="0" borderId="20" xfId="0" applyNumberFormat="1" applyBorder="1" applyAlignment="1">
      <alignment horizontal="center"/>
    </xf>
    <xf numFmtId="1" fontId="0" fillId="0" borderId="0" xfId="0" applyNumberFormat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0" fontId="0" fillId="0" borderId="21" xfId="0" applyBorder="1" applyAlignment="1">
      <alignment horizontal="center"/>
    </xf>
    <xf numFmtId="2" fontId="0" fillId="0" borderId="21" xfId="0" applyNumberFormat="1" applyBorder="1" applyAlignment="1">
      <alignment horizontal="center"/>
    </xf>
    <xf numFmtId="0" fontId="0" fillId="0" borderId="21" xfId="0" applyFill="1" applyBorder="1" applyAlignment="1">
      <alignment horizontal="center"/>
    </xf>
    <xf numFmtId="1" fontId="0" fillId="0" borderId="21" xfId="0" applyNumberFormat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6" xfId="0" applyBorder="1" applyAlignment="1">
      <alignment horizontal="center"/>
    </xf>
    <xf numFmtId="1" fontId="0" fillId="0" borderId="6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1" fontId="4" fillId="0" borderId="0" xfId="0" applyNumberFormat="1" applyFont="1"/>
    <xf numFmtId="0" fontId="4" fillId="0" borderId="0" xfId="0" applyFont="1" applyAlignment="1">
      <alignment horizontal="right"/>
    </xf>
    <xf numFmtId="0" fontId="2" fillId="0" borderId="10" xfId="0" applyFont="1" applyBorder="1"/>
    <xf numFmtId="0" fontId="2" fillId="0" borderId="11" xfId="0" applyFont="1" applyBorder="1" applyAlignment="1">
      <alignment horizontal="center"/>
    </xf>
    <xf numFmtId="1" fontId="2" fillId="0" borderId="11" xfId="0" applyNumberFormat="1" applyFont="1" applyBorder="1" applyAlignment="1">
      <alignment horizontal="center"/>
    </xf>
    <xf numFmtId="1" fontId="2" fillId="0" borderId="12" xfId="0" applyNumberFormat="1" applyFont="1" applyBorder="1" applyAlignment="1">
      <alignment horizontal="center"/>
    </xf>
    <xf numFmtId="0" fontId="2" fillId="0" borderId="11" xfId="0" applyFont="1" applyBorder="1" applyAlignment="1">
      <alignment horizontal="right"/>
    </xf>
    <xf numFmtId="2" fontId="0" fillId="0" borderId="19" xfId="0" applyNumberFormat="1" applyBorder="1" applyAlignment="1">
      <alignment horizontal="center"/>
    </xf>
    <xf numFmtId="165" fontId="0" fillId="0" borderId="0" xfId="0" applyNumberFormat="1" applyAlignment="1">
      <alignment horizontal="left"/>
    </xf>
    <xf numFmtId="0" fontId="2" fillId="0" borderId="0" xfId="0" applyFont="1" applyBorder="1" applyAlignment="1">
      <alignment horizontal="right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1" fontId="2" fillId="0" borderId="0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165" fontId="0" fillId="3" borderId="0" xfId="0" applyNumberFormat="1" applyFill="1" applyAlignment="1">
      <alignment horizontal="center"/>
    </xf>
    <xf numFmtId="0" fontId="0" fillId="0" borderId="21" xfId="0" applyBorder="1" applyAlignment="1">
      <alignment horizontal="left"/>
    </xf>
    <xf numFmtId="1" fontId="0" fillId="0" borderId="21" xfId="0" applyNumberFormat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21" xfId="0" applyFont="1" applyBorder="1" applyAlignment="1">
      <alignment horizontal="left"/>
    </xf>
    <xf numFmtId="0" fontId="0" fillId="0" borderId="22" xfId="0" applyBorder="1"/>
    <xf numFmtId="1" fontId="0" fillId="0" borderId="23" xfId="0" applyNumberFormat="1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17" xfId="0" applyBorder="1" applyAlignment="1">
      <alignment horizontal="left"/>
    </xf>
    <xf numFmtId="165" fontId="0" fillId="0" borderId="18" xfId="0" applyNumberFormat="1" applyBorder="1" applyAlignment="1">
      <alignment horizontal="left"/>
    </xf>
    <xf numFmtId="1" fontId="0" fillId="3" borderId="0" xfId="0" applyNumberFormat="1" applyFill="1" applyAlignment="1">
      <alignment horizontal="center"/>
    </xf>
    <xf numFmtId="1" fontId="0" fillId="0" borderId="0" xfId="0" applyNumberFormat="1" applyAlignment="1">
      <alignment horizontal="left"/>
    </xf>
    <xf numFmtId="0" fontId="0" fillId="0" borderId="0" xfId="0" quotePrefix="1" applyAlignment="1">
      <alignment horizontal="left"/>
    </xf>
    <xf numFmtId="0" fontId="0" fillId="3" borderId="0" xfId="0" quotePrefix="1" applyFill="1" applyAlignment="1">
      <alignment horizontal="left"/>
    </xf>
    <xf numFmtId="2" fontId="0" fillId="2" borderId="4" xfId="0" applyNumberFormat="1" applyFill="1" applyBorder="1" applyAlignment="1">
      <alignment horizontal="center"/>
    </xf>
    <xf numFmtId="2" fontId="0" fillId="2" borderId="7" xfId="0" applyNumberFormat="1" applyFill="1" applyBorder="1" applyAlignment="1">
      <alignment horizontal="center"/>
    </xf>
    <xf numFmtId="2" fontId="2" fillId="2" borderId="8" xfId="0" applyNumberFormat="1" applyFont="1" applyFill="1" applyBorder="1" applyAlignment="1">
      <alignment horizontal="center"/>
    </xf>
    <xf numFmtId="2" fontId="0" fillId="2" borderId="2" xfId="0" applyNumberFormat="1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left"/>
    </xf>
    <xf numFmtId="0" fontId="0" fillId="2" borderId="6" xfId="0" applyFill="1" applyBorder="1" applyAlignment="1">
      <alignment horizontal="center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2" fontId="0" fillId="2" borderId="3" xfId="0" applyNumberFormat="1" applyFill="1" applyBorder="1" applyAlignment="1">
      <alignment horizontal="center"/>
    </xf>
    <xf numFmtId="2" fontId="0" fillId="2" borderId="9" xfId="0" applyNumberFormat="1" applyFill="1" applyBorder="1" applyAlignment="1">
      <alignment horizontal="center"/>
    </xf>
    <xf numFmtId="0" fontId="0" fillId="0" borderId="0" xfId="0" applyFill="1" applyAlignment="1">
      <alignment horizontal="left"/>
    </xf>
    <xf numFmtId="0" fontId="0" fillId="0" borderId="0" xfId="0" quotePrefix="1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76200</xdr:colOff>
      <xdr:row>8</xdr:row>
      <xdr:rowOff>0</xdr:rowOff>
    </xdr:from>
    <xdr:to>
      <xdr:col>14</xdr:col>
      <xdr:colOff>322184</xdr:colOff>
      <xdr:row>24</xdr:row>
      <xdr:rowOff>9525</xdr:rowOff>
    </xdr:to>
    <xdr:grpSp>
      <xdr:nvGrpSpPr>
        <xdr:cNvPr id="2" name="Groupe 1">
          <a:extLst>
            <a:ext uri="{FF2B5EF4-FFF2-40B4-BE49-F238E27FC236}">
              <a16:creationId xmlns:a16="http://schemas.microsoft.com/office/drawing/2014/main" id="{C91E0012-DCDB-4DD6-A784-17F113495D2F}"/>
            </a:ext>
          </a:extLst>
        </xdr:cNvPr>
        <xdr:cNvGrpSpPr/>
      </xdr:nvGrpSpPr>
      <xdr:grpSpPr>
        <a:xfrm>
          <a:off x="7696200" y="1543050"/>
          <a:ext cx="3293984" cy="3105150"/>
          <a:chOff x="4724400" y="828675"/>
          <a:chExt cx="3293984" cy="3105150"/>
        </a:xfrm>
      </xdr:grpSpPr>
      <xdr:sp macro="" textlink="">
        <xdr:nvSpPr>
          <xdr:cNvPr id="3" name="Flèche : haut 2">
            <a:extLst>
              <a:ext uri="{FF2B5EF4-FFF2-40B4-BE49-F238E27FC236}">
                <a16:creationId xmlns:a16="http://schemas.microsoft.com/office/drawing/2014/main" id="{6DD7F770-C601-4EBD-AF0C-9AF5DF36F563}"/>
              </a:ext>
            </a:extLst>
          </xdr:cNvPr>
          <xdr:cNvSpPr/>
        </xdr:nvSpPr>
        <xdr:spPr>
          <a:xfrm>
            <a:off x="5534025" y="1990725"/>
            <a:ext cx="484632" cy="978408"/>
          </a:xfrm>
          <a:prstGeom prst="upArrow">
            <a:avLst/>
          </a:prstGeom>
          <a:solidFill>
            <a:srgbClr val="FFC000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cxnSp macro="">
        <xdr:nvCxnSpPr>
          <xdr:cNvPr id="4" name="Connecteur droit avec flèche 3">
            <a:extLst>
              <a:ext uri="{FF2B5EF4-FFF2-40B4-BE49-F238E27FC236}">
                <a16:creationId xmlns:a16="http://schemas.microsoft.com/office/drawing/2014/main" id="{549B4766-2FDE-4CBD-81FC-41A5DD30165D}"/>
              </a:ext>
            </a:extLst>
          </xdr:cNvPr>
          <xdr:cNvCxnSpPr/>
        </xdr:nvCxnSpPr>
        <xdr:spPr>
          <a:xfrm>
            <a:off x="5772150" y="933450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" name="Connecteur droit avec flèche 4">
            <a:extLst>
              <a:ext uri="{FF2B5EF4-FFF2-40B4-BE49-F238E27FC236}">
                <a16:creationId xmlns:a16="http://schemas.microsoft.com/office/drawing/2014/main" id="{326E30F1-F923-4E42-9108-69A5E47CD4A9}"/>
              </a:ext>
            </a:extLst>
          </xdr:cNvPr>
          <xdr:cNvCxnSpPr/>
        </xdr:nvCxnSpPr>
        <xdr:spPr>
          <a:xfrm rot="13500000">
            <a:off x="5153025" y="2838450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" name="Connecteur droit avec flèche 5">
            <a:extLst>
              <a:ext uri="{FF2B5EF4-FFF2-40B4-BE49-F238E27FC236}">
                <a16:creationId xmlns:a16="http://schemas.microsoft.com/office/drawing/2014/main" id="{7AE91084-257D-4913-B470-B70BB978A3B3}"/>
              </a:ext>
            </a:extLst>
          </xdr:cNvPr>
          <xdr:cNvCxnSpPr/>
        </xdr:nvCxnSpPr>
        <xdr:spPr>
          <a:xfrm rot="10800000">
            <a:off x="5791200" y="3248025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" name="Connecteur droit avec flèche 6">
            <a:extLst>
              <a:ext uri="{FF2B5EF4-FFF2-40B4-BE49-F238E27FC236}">
                <a16:creationId xmlns:a16="http://schemas.microsoft.com/office/drawing/2014/main" id="{ADB83C01-CB19-4AC9-B08C-70782AAA6CBD}"/>
              </a:ext>
            </a:extLst>
          </xdr:cNvPr>
          <xdr:cNvCxnSpPr/>
        </xdr:nvCxnSpPr>
        <xdr:spPr>
          <a:xfrm rot="5400000">
            <a:off x="6505575" y="2143125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" name="Connecteur droit avec flèche 7">
            <a:extLst>
              <a:ext uri="{FF2B5EF4-FFF2-40B4-BE49-F238E27FC236}">
                <a16:creationId xmlns:a16="http://schemas.microsoft.com/office/drawing/2014/main" id="{DA5F5488-0BBB-4A9B-87DF-6960C363036A}"/>
              </a:ext>
            </a:extLst>
          </xdr:cNvPr>
          <xdr:cNvCxnSpPr/>
        </xdr:nvCxnSpPr>
        <xdr:spPr>
          <a:xfrm rot="2700000">
            <a:off x="6381750" y="1457325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" name="Connecteur droit avec flèche 8">
            <a:extLst>
              <a:ext uri="{FF2B5EF4-FFF2-40B4-BE49-F238E27FC236}">
                <a16:creationId xmlns:a16="http://schemas.microsoft.com/office/drawing/2014/main" id="{AC25E740-613D-4680-ACDE-55DACFDFC1CE}"/>
              </a:ext>
            </a:extLst>
          </xdr:cNvPr>
          <xdr:cNvCxnSpPr/>
        </xdr:nvCxnSpPr>
        <xdr:spPr>
          <a:xfrm rot="16200000">
            <a:off x="5067300" y="2143125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" name="Connecteur droit avec flèche 9">
            <a:extLst>
              <a:ext uri="{FF2B5EF4-FFF2-40B4-BE49-F238E27FC236}">
                <a16:creationId xmlns:a16="http://schemas.microsoft.com/office/drawing/2014/main" id="{2E4C7D17-87E6-4C5C-B291-291E1BC03A6C}"/>
              </a:ext>
            </a:extLst>
          </xdr:cNvPr>
          <xdr:cNvCxnSpPr/>
        </xdr:nvCxnSpPr>
        <xdr:spPr>
          <a:xfrm rot="8100000">
            <a:off x="6429374" y="2847975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" name="Connecteur droit avec flèche 10">
            <a:extLst>
              <a:ext uri="{FF2B5EF4-FFF2-40B4-BE49-F238E27FC236}">
                <a16:creationId xmlns:a16="http://schemas.microsoft.com/office/drawing/2014/main" id="{FC6F18EE-CD96-4450-B0AE-578A0854A873}"/>
              </a:ext>
            </a:extLst>
          </xdr:cNvPr>
          <xdr:cNvCxnSpPr/>
        </xdr:nvCxnSpPr>
        <xdr:spPr>
          <a:xfrm rot="18900000">
            <a:off x="5191125" y="1466849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2" name="ZoneTexte 11">
            <a:extLst>
              <a:ext uri="{FF2B5EF4-FFF2-40B4-BE49-F238E27FC236}">
                <a16:creationId xmlns:a16="http://schemas.microsoft.com/office/drawing/2014/main" id="{C96E5CBF-7D1E-41D3-BCA5-453094A1F2B3}"/>
              </a:ext>
            </a:extLst>
          </xdr:cNvPr>
          <xdr:cNvSpPr txBox="1"/>
        </xdr:nvSpPr>
        <xdr:spPr>
          <a:xfrm>
            <a:off x="5848350" y="1028700"/>
            <a:ext cx="303994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0°</a:t>
            </a:r>
          </a:p>
        </xdr:txBody>
      </xdr:sp>
      <xdr:sp macro="" textlink="">
        <xdr:nvSpPr>
          <xdr:cNvPr id="13" name="ZoneTexte 12">
            <a:extLst>
              <a:ext uri="{FF2B5EF4-FFF2-40B4-BE49-F238E27FC236}">
                <a16:creationId xmlns:a16="http://schemas.microsoft.com/office/drawing/2014/main" id="{1705A390-E61E-4C6E-A8CD-8D5916AEC04F}"/>
              </a:ext>
            </a:extLst>
          </xdr:cNvPr>
          <xdr:cNvSpPr txBox="1"/>
        </xdr:nvSpPr>
        <xdr:spPr>
          <a:xfrm>
            <a:off x="6191250" y="1495425"/>
            <a:ext cx="375937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45°</a:t>
            </a:r>
          </a:p>
        </xdr:txBody>
      </xdr:sp>
      <xdr:sp macro="" textlink="">
        <xdr:nvSpPr>
          <xdr:cNvPr id="14" name="ZoneTexte 13">
            <a:extLst>
              <a:ext uri="{FF2B5EF4-FFF2-40B4-BE49-F238E27FC236}">
                <a16:creationId xmlns:a16="http://schemas.microsoft.com/office/drawing/2014/main" id="{7A7B4377-8DF3-4DA3-BFDF-1781E50BB5BC}"/>
              </a:ext>
            </a:extLst>
          </xdr:cNvPr>
          <xdr:cNvSpPr txBox="1"/>
        </xdr:nvSpPr>
        <xdr:spPr>
          <a:xfrm>
            <a:off x="6391275" y="2190750"/>
            <a:ext cx="375937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90°</a:t>
            </a:r>
          </a:p>
        </xdr:txBody>
      </xdr:sp>
      <xdr:sp macro="" textlink="">
        <xdr:nvSpPr>
          <xdr:cNvPr id="15" name="ZoneTexte 14">
            <a:extLst>
              <a:ext uri="{FF2B5EF4-FFF2-40B4-BE49-F238E27FC236}">
                <a16:creationId xmlns:a16="http://schemas.microsoft.com/office/drawing/2014/main" id="{9D922EBF-813C-4BF3-9823-75D09B20569D}"/>
              </a:ext>
            </a:extLst>
          </xdr:cNvPr>
          <xdr:cNvSpPr txBox="1"/>
        </xdr:nvSpPr>
        <xdr:spPr>
          <a:xfrm>
            <a:off x="6486525" y="3019425"/>
            <a:ext cx="44743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135°</a:t>
            </a:r>
          </a:p>
        </xdr:txBody>
      </xdr:sp>
      <xdr:sp macro="" textlink="">
        <xdr:nvSpPr>
          <xdr:cNvPr id="16" name="ZoneTexte 15">
            <a:extLst>
              <a:ext uri="{FF2B5EF4-FFF2-40B4-BE49-F238E27FC236}">
                <a16:creationId xmlns:a16="http://schemas.microsoft.com/office/drawing/2014/main" id="{5C7C58B9-8815-4063-B59B-EB80B3818B82}"/>
              </a:ext>
            </a:extLst>
          </xdr:cNvPr>
          <xdr:cNvSpPr txBox="1"/>
        </xdr:nvSpPr>
        <xdr:spPr>
          <a:xfrm>
            <a:off x="5819775" y="3609975"/>
            <a:ext cx="44743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180°</a:t>
            </a:r>
          </a:p>
        </xdr:txBody>
      </xdr:sp>
      <xdr:sp macro="" textlink="">
        <xdr:nvSpPr>
          <xdr:cNvPr id="17" name="ZoneTexte 16">
            <a:extLst>
              <a:ext uri="{FF2B5EF4-FFF2-40B4-BE49-F238E27FC236}">
                <a16:creationId xmlns:a16="http://schemas.microsoft.com/office/drawing/2014/main" id="{FB410BFF-1516-4429-9DBE-F0F67FDFE050}"/>
              </a:ext>
            </a:extLst>
          </xdr:cNvPr>
          <xdr:cNvSpPr txBox="1"/>
        </xdr:nvSpPr>
        <xdr:spPr>
          <a:xfrm>
            <a:off x="4829175" y="2962275"/>
            <a:ext cx="44743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225°</a:t>
            </a:r>
          </a:p>
        </xdr:txBody>
      </xdr:sp>
      <xdr:sp macro="" textlink="">
        <xdr:nvSpPr>
          <xdr:cNvPr id="18" name="ZoneTexte 17">
            <a:extLst>
              <a:ext uri="{FF2B5EF4-FFF2-40B4-BE49-F238E27FC236}">
                <a16:creationId xmlns:a16="http://schemas.microsoft.com/office/drawing/2014/main" id="{BF5416BE-413A-4C27-B9D7-D98EA3932981}"/>
              </a:ext>
            </a:extLst>
          </xdr:cNvPr>
          <xdr:cNvSpPr txBox="1"/>
        </xdr:nvSpPr>
        <xdr:spPr>
          <a:xfrm>
            <a:off x="4876800" y="2219325"/>
            <a:ext cx="44743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270°</a:t>
            </a:r>
          </a:p>
        </xdr:txBody>
      </xdr:sp>
      <xdr:sp macro="" textlink="">
        <xdr:nvSpPr>
          <xdr:cNvPr id="19" name="ZoneTexte 18">
            <a:extLst>
              <a:ext uri="{FF2B5EF4-FFF2-40B4-BE49-F238E27FC236}">
                <a16:creationId xmlns:a16="http://schemas.microsoft.com/office/drawing/2014/main" id="{4ACEC981-69BA-4254-9EC7-3A86047885A8}"/>
              </a:ext>
            </a:extLst>
          </xdr:cNvPr>
          <xdr:cNvSpPr txBox="1"/>
        </xdr:nvSpPr>
        <xdr:spPr>
          <a:xfrm>
            <a:off x="5105400" y="1476375"/>
            <a:ext cx="44743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315°</a:t>
            </a:r>
          </a:p>
        </xdr:txBody>
      </xdr:sp>
      <xdr:sp macro="" textlink="">
        <xdr:nvSpPr>
          <xdr:cNvPr id="20" name="ZoneTexte 19">
            <a:extLst>
              <a:ext uri="{FF2B5EF4-FFF2-40B4-BE49-F238E27FC236}">
                <a16:creationId xmlns:a16="http://schemas.microsoft.com/office/drawing/2014/main" id="{3F01F595-C7ED-4D81-82E8-1929A30F3956}"/>
              </a:ext>
            </a:extLst>
          </xdr:cNvPr>
          <xdr:cNvSpPr txBox="1"/>
        </xdr:nvSpPr>
        <xdr:spPr>
          <a:xfrm>
            <a:off x="6477000" y="828675"/>
            <a:ext cx="1541384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Relative wind direction</a:t>
            </a:r>
          </a:p>
        </xdr:txBody>
      </xdr:sp>
      <xdr:sp macro="" textlink="">
        <xdr:nvSpPr>
          <xdr:cNvPr id="21" name="ZoneTexte 20">
            <a:extLst>
              <a:ext uri="{FF2B5EF4-FFF2-40B4-BE49-F238E27FC236}">
                <a16:creationId xmlns:a16="http://schemas.microsoft.com/office/drawing/2014/main" id="{CAF024DA-4E2B-451A-BBC1-9C13B6854ACA}"/>
              </a:ext>
            </a:extLst>
          </xdr:cNvPr>
          <xdr:cNvSpPr txBox="1"/>
        </xdr:nvSpPr>
        <xdr:spPr>
          <a:xfrm>
            <a:off x="5572125" y="2028825"/>
            <a:ext cx="42704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fr-FR" sz="1100" b="1"/>
              <a:t>ship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F51161-E291-4375-896B-5EE7619CC732}">
  <dimension ref="A1:E29"/>
  <sheetViews>
    <sheetView tabSelected="1" workbookViewId="0">
      <selection activeCell="E27" sqref="E27:E29"/>
    </sheetView>
  </sheetViews>
  <sheetFormatPr baseColWidth="10" defaultRowHeight="15" x14ac:dyDescent="0.25"/>
  <cols>
    <col min="1" max="1" width="23" style="11" customWidth="1"/>
    <col min="2" max="5" width="16.7109375" style="11" customWidth="1"/>
    <col min="6" max="16384" width="11.42578125" style="11"/>
  </cols>
  <sheetData>
    <row r="1" spans="1:5" s="57" customFormat="1" x14ac:dyDescent="0.25">
      <c r="A1" s="57" t="s">
        <v>118</v>
      </c>
      <c r="B1" s="57" t="s">
        <v>122</v>
      </c>
      <c r="C1" s="57" t="s">
        <v>123</v>
      </c>
      <c r="D1" s="57" t="s">
        <v>124</v>
      </c>
      <c r="E1" s="57" t="s">
        <v>119</v>
      </c>
    </row>
    <row r="2" spans="1:5" x14ac:dyDescent="0.25">
      <c r="A2" s="57" t="s">
        <v>83</v>
      </c>
      <c r="B2" s="11" t="str">
        <f>Segment1!$B$1</f>
        <v>Arcenas fast ship</v>
      </c>
      <c r="C2" s="11" t="str">
        <f>B2</f>
        <v>Arcenas fast ship</v>
      </c>
      <c r="D2" s="11" t="str">
        <f>B2</f>
        <v>Arcenas fast ship</v>
      </c>
      <c r="E2" s="11" t="str">
        <f>B2</f>
        <v>Arcenas fast ship</v>
      </c>
    </row>
    <row r="3" spans="1:5" x14ac:dyDescent="0.25">
      <c r="A3" s="57" t="s">
        <v>21</v>
      </c>
      <c r="B3" s="11" t="str">
        <f>Segment1!$A$4</f>
        <v>Alexandria</v>
      </c>
      <c r="C3" s="11" t="str">
        <f>Segment2!$A$4</f>
        <v>Seleucia Pieria</v>
      </c>
      <c r="D3" s="11" t="str">
        <f>Segment3!$A$4</f>
        <v>Rhodos</v>
      </c>
      <c r="E3" s="11" t="str">
        <f>B3</f>
        <v>Alexandria</v>
      </c>
    </row>
    <row r="4" spans="1:5" x14ac:dyDescent="0.25">
      <c r="A4" s="57" t="s">
        <v>25</v>
      </c>
      <c r="B4" s="11" t="str">
        <f>Segment1!$D$4</f>
        <v>Seleucia Pieria</v>
      </c>
      <c r="C4" s="11" t="str">
        <f>Segment2!$D$4</f>
        <v>Rhodos</v>
      </c>
      <c r="D4" s="11">
        <f>Segment3!$D$4</f>
        <v>0</v>
      </c>
      <c r="E4" s="11" t="str">
        <f>IF(D4&gt;0,D4,IF(C4&gt;0,C4,B4))</f>
        <v>Rhodos</v>
      </c>
    </row>
    <row r="5" spans="1:5" x14ac:dyDescent="0.25">
      <c r="A5" s="57" t="s">
        <v>59</v>
      </c>
      <c r="B5" s="11" t="str">
        <f>Segment1!$B$2</f>
        <v>summer</v>
      </c>
      <c r="C5" s="11" t="str">
        <f>Segment2!$B$2</f>
        <v>summer</v>
      </c>
      <c r="D5" s="11" t="str">
        <f>Segment3!$B$2</f>
        <v>summer</v>
      </c>
      <c r="E5" s="66" t="s">
        <v>121</v>
      </c>
    </row>
    <row r="6" spans="1:5" x14ac:dyDescent="0.25">
      <c r="A6" s="58" t="s">
        <v>82</v>
      </c>
      <c r="B6" s="56">
        <f>Segment1!$E$14</f>
        <v>422.65451859034891</v>
      </c>
      <c r="C6" s="56">
        <f>IFERROR(Segment2!$E$14,0)</f>
        <v>372.70541724437282</v>
      </c>
      <c r="D6" s="56">
        <f>IFERROR(Segment3!$E$14,0)</f>
        <v>0</v>
      </c>
      <c r="E6" s="56">
        <f>SUM(B6:D6)</f>
        <v>795.35993583472168</v>
      </c>
    </row>
    <row r="7" spans="1:5" x14ac:dyDescent="0.25">
      <c r="A7" s="57" t="s">
        <v>125</v>
      </c>
      <c r="B7" s="11">
        <f>Segment1!$A6</f>
        <v>3231</v>
      </c>
      <c r="C7" s="11">
        <f>Segment2!$A6</f>
        <v>3635</v>
      </c>
      <c r="D7" s="11">
        <f>Segment3!$A6</f>
        <v>0</v>
      </c>
    </row>
    <row r="8" spans="1:5" x14ac:dyDescent="0.25">
      <c r="A8" s="57"/>
      <c r="B8" s="11">
        <f>Segment1!$A7</f>
        <v>3332</v>
      </c>
      <c r="C8" s="11">
        <f>Segment2!$A7</f>
        <v>3634</v>
      </c>
      <c r="D8" s="11">
        <f>Segment3!$A7</f>
        <v>0</v>
      </c>
    </row>
    <row r="9" spans="1:5" x14ac:dyDescent="0.25">
      <c r="A9" s="57"/>
      <c r="B9" s="11">
        <f>Segment1!$A8</f>
        <v>3433</v>
      </c>
      <c r="C9" s="11">
        <f>Segment2!$A8</f>
        <v>3632</v>
      </c>
      <c r="D9" s="11">
        <f>Segment3!$A8</f>
        <v>0</v>
      </c>
    </row>
    <row r="10" spans="1:5" x14ac:dyDescent="0.25">
      <c r="A10" s="57"/>
      <c r="B10" s="11">
        <f>Segment1!$A9</f>
        <v>3535</v>
      </c>
      <c r="C10" s="11">
        <f>Segment2!$A9</f>
        <v>3631</v>
      </c>
      <c r="D10" s="11">
        <f>Segment3!$A9</f>
        <v>0</v>
      </c>
    </row>
    <row r="11" spans="1:5" x14ac:dyDescent="0.25">
      <c r="A11" s="57"/>
      <c r="B11" s="11">
        <f>Segment1!$A10</f>
        <v>3535</v>
      </c>
      <c r="C11" s="11">
        <f>Segment2!$A10</f>
        <v>3630</v>
      </c>
      <c r="D11" s="11">
        <f>Segment3!$A10</f>
        <v>0</v>
      </c>
    </row>
    <row r="12" spans="1:5" x14ac:dyDescent="0.25">
      <c r="A12" s="57"/>
      <c r="B12" s="11">
        <f>Segment1!$A11</f>
        <v>3535</v>
      </c>
      <c r="C12" s="11">
        <f>Segment2!$A11</f>
        <v>3629</v>
      </c>
      <c r="D12" s="11">
        <f>Segment3!$A11</f>
        <v>0</v>
      </c>
    </row>
    <row r="13" spans="1:5" x14ac:dyDescent="0.25">
      <c r="A13" s="57"/>
      <c r="B13" s="11">
        <f>Segment1!$A12</f>
        <v>3535</v>
      </c>
      <c r="C13" s="11">
        <f>Segment2!$A12</f>
        <v>3629</v>
      </c>
      <c r="D13" s="11">
        <f>Segment3!$A12</f>
        <v>0</v>
      </c>
    </row>
    <row r="14" spans="1:5" x14ac:dyDescent="0.25">
      <c r="A14" s="57"/>
      <c r="B14" s="11">
        <f>Segment1!$A13</f>
        <v>3535</v>
      </c>
      <c r="C14" s="11">
        <f>Segment2!$A13</f>
        <v>3629</v>
      </c>
      <c r="D14" s="11">
        <f>Segment3!$A13</f>
        <v>0</v>
      </c>
    </row>
    <row r="15" spans="1:5" x14ac:dyDescent="0.25">
      <c r="A15" s="57"/>
      <c r="B15" s="11">
        <f>Segment1!$A14</f>
        <v>3535</v>
      </c>
      <c r="C15" s="11">
        <f>Segment2!$A14</f>
        <v>3629</v>
      </c>
      <c r="D15" s="11">
        <f>Segment3!$A14</f>
        <v>0</v>
      </c>
    </row>
    <row r="16" spans="1:5" x14ac:dyDescent="0.25">
      <c r="A16" s="57"/>
      <c r="B16" s="11">
        <f>Segment1!$A15</f>
        <v>3535</v>
      </c>
      <c r="C16" s="11">
        <f>Segment2!$A15</f>
        <v>3629</v>
      </c>
      <c r="D16" s="11">
        <f>Segment3!$A15</f>
        <v>0</v>
      </c>
    </row>
    <row r="17" spans="1:5" x14ac:dyDescent="0.25">
      <c r="A17" s="57"/>
      <c r="B17" s="11">
        <f>Segment1!$A16</f>
        <v>3535</v>
      </c>
      <c r="C17" s="11">
        <f>Segment2!$A16</f>
        <v>3629</v>
      </c>
      <c r="D17" s="11">
        <f>Segment3!$A16</f>
        <v>0</v>
      </c>
    </row>
    <row r="18" spans="1:5" x14ac:dyDescent="0.25">
      <c r="A18" s="57"/>
      <c r="B18" s="11">
        <f>Segment1!$A17</f>
        <v>3535</v>
      </c>
      <c r="C18" s="11">
        <f>Segment2!$A17</f>
        <v>3629</v>
      </c>
      <c r="D18" s="11">
        <f>Segment3!$A17</f>
        <v>0</v>
      </c>
    </row>
    <row r="19" spans="1:5" x14ac:dyDescent="0.25">
      <c r="A19" s="57"/>
      <c r="B19" s="11">
        <f>Segment1!$A18</f>
        <v>3535</v>
      </c>
      <c r="C19" s="11">
        <f>Segment2!$A18</f>
        <v>3629</v>
      </c>
      <c r="D19" s="11">
        <f>Segment3!$A18</f>
        <v>0</v>
      </c>
    </row>
    <row r="20" spans="1:5" x14ac:dyDescent="0.25">
      <c r="A20" s="57"/>
      <c r="B20" s="11">
        <f>Segment1!$A19</f>
        <v>3535</v>
      </c>
      <c r="C20" s="11">
        <f>Segment2!$A19</f>
        <v>3629</v>
      </c>
      <c r="D20" s="11">
        <f>Segment3!$A19</f>
        <v>0</v>
      </c>
    </row>
    <row r="21" spans="1:5" x14ac:dyDescent="0.25">
      <c r="A21" s="57"/>
      <c r="B21" s="11">
        <f>Segment1!$A20</f>
        <v>3535</v>
      </c>
      <c r="C21" s="11">
        <f>Segment2!$A20</f>
        <v>3629</v>
      </c>
      <c r="D21" s="11">
        <f>Segment3!$A20</f>
        <v>0</v>
      </c>
    </row>
    <row r="22" spans="1:5" x14ac:dyDescent="0.25">
      <c r="A22" s="57"/>
      <c r="B22" s="11">
        <f>Segment1!$A21</f>
        <v>3535</v>
      </c>
      <c r="C22" s="11">
        <f>Segment2!$A21</f>
        <v>3629</v>
      </c>
      <c r="D22" s="11">
        <f>Segment3!$A21</f>
        <v>0</v>
      </c>
    </row>
    <row r="23" spans="1:5" x14ac:dyDescent="0.25">
      <c r="A23" s="57"/>
      <c r="B23" s="11">
        <f>Segment1!$A22</f>
        <v>3535</v>
      </c>
      <c r="C23" s="11">
        <f>Segment2!$A22</f>
        <v>3629</v>
      </c>
      <c r="D23" s="11">
        <f>Segment3!$A22</f>
        <v>0</v>
      </c>
    </row>
    <row r="24" spans="1:5" x14ac:dyDescent="0.25">
      <c r="A24" s="57"/>
      <c r="B24" s="11">
        <f>Segment1!$A23</f>
        <v>3535</v>
      </c>
      <c r="C24" s="11">
        <f>Segment2!$A23</f>
        <v>3629</v>
      </c>
      <c r="D24" s="11">
        <f>Segment3!$A23</f>
        <v>0</v>
      </c>
    </row>
    <row r="25" spans="1:5" x14ac:dyDescent="0.25">
      <c r="A25" s="57"/>
      <c r="B25" s="11">
        <f>Segment1!$A24</f>
        <v>3535</v>
      </c>
      <c r="C25" s="11">
        <f>Segment2!$A24</f>
        <v>3629</v>
      </c>
      <c r="D25" s="11">
        <f>Segment3!$A24</f>
        <v>0</v>
      </c>
    </row>
    <row r="26" spans="1:5" x14ac:dyDescent="0.25">
      <c r="A26" s="58"/>
      <c r="B26" s="55">
        <f>Segment1!$A25</f>
        <v>3535</v>
      </c>
      <c r="C26" s="55">
        <f>Segment2!$A25</f>
        <v>3629</v>
      </c>
      <c r="D26" s="55">
        <f>Segment3!$A25</f>
        <v>0</v>
      </c>
      <c r="E26" s="55"/>
    </row>
    <row r="27" spans="1:5" x14ac:dyDescent="0.25">
      <c r="A27" s="57" t="s">
        <v>61</v>
      </c>
      <c r="B27" s="65">
        <f>Segment1!$E$19</f>
        <v>428.55877422133796</v>
      </c>
      <c r="C27" s="65">
        <f>IFERROR(Segment2!$E$19,0)</f>
        <v>382.64068452902268</v>
      </c>
      <c r="D27" s="65">
        <f>IFERROR(Segment3!$E$19,0)</f>
        <v>0</v>
      </c>
      <c r="E27" s="65">
        <f t="shared" ref="E27:E28" si="0">SUM(B27:D27)</f>
        <v>811.19945875036069</v>
      </c>
    </row>
    <row r="28" spans="1:5" x14ac:dyDescent="0.25">
      <c r="A28" s="57" t="s">
        <v>85</v>
      </c>
      <c r="B28" s="65">
        <f>Segment1!$E$20</f>
        <v>91.562322160954579</v>
      </c>
      <c r="C28" s="65">
        <f>IFERROR(Segment2!$E$20,0)</f>
        <v>137.81442773312554</v>
      </c>
      <c r="D28" s="65">
        <f>IFERROR(Segment3!$E$20,0)</f>
        <v>0</v>
      </c>
      <c r="E28" s="65">
        <f t="shared" si="0"/>
        <v>229.37674989408012</v>
      </c>
    </row>
    <row r="29" spans="1:5" x14ac:dyDescent="0.25">
      <c r="A29" s="57" t="s">
        <v>88</v>
      </c>
      <c r="B29" s="48">
        <f>Segment1!$E$21</f>
        <v>4.6805144748075271</v>
      </c>
      <c r="C29" s="48">
        <f>IFERROR(Segment2!$E$21,0)</f>
        <v>2.7764922063892872</v>
      </c>
      <c r="D29" s="48">
        <f>IFERROR(Segment3!$E$21,0)</f>
        <v>0</v>
      </c>
      <c r="E29" s="48">
        <f>E27/E28</f>
        <v>3.5365374176979589</v>
      </c>
    </row>
  </sheetData>
  <phoneticPr fontId="1" type="noConversion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0728C1-E724-4A54-A8F4-588B0050A030}">
  <dimension ref="A1:O80"/>
  <sheetViews>
    <sheetView workbookViewId="0">
      <selection activeCell="A10" sqref="A10:A25"/>
    </sheetView>
  </sheetViews>
  <sheetFormatPr baseColWidth="10" defaultRowHeight="15" x14ac:dyDescent="0.25"/>
  <cols>
    <col min="1" max="1" width="13.28515625" customWidth="1"/>
    <col min="2" max="3" width="11.42578125" style="3"/>
    <col min="4" max="4" width="13.85546875" style="11" customWidth="1"/>
    <col min="5" max="6" width="11.42578125" style="3"/>
    <col min="14" max="15" width="11.42578125" style="3"/>
  </cols>
  <sheetData>
    <row r="1" spans="1:10" x14ac:dyDescent="0.25">
      <c r="A1" t="s">
        <v>120</v>
      </c>
      <c r="B1" s="12" t="s">
        <v>84</v>
      </c>
      <c r="C1" s="9"/>
    </row>
    <row r="2" spans="1:10" x14ac:dyDescent="0.25">
      <c r="A2" t="s">
        <v>59</v>
      </c>
      <c r="B2" s="9" t="s">
        <v>60</v>
      </c>
      <c r="C2" s="11">
        <f>IF(B2="annual",1,IF(B2="winter",2,IF(B2="spring",3,IF(B2="summer",4,IF(B2="fall",5,"Please choose annual, or winter, or spring, or summer, or fall")))))</f>
        <v>4</v>
      </c>
    </row>
    <row r="3" spans="1:10" x14ac:dyDescent="0.25">
      <c r="A3" t="s">
        <v>21</v>
      </c>
      <c r="B3" s="3" t="s">
        <v>23</v>
      </c>
      <c r="C3" s="3" t="s">
        <v>24</v>
      </c>
      <c r="D3" s="11" t="s">
        <v>25</v>
      </c>
      <c r="E3" s="3" t="s">
        <v>23</v>
      </c>
      <c r="F3" s="3" t="s">
        <v>24</v>
      </c>
    </row>
    <row r="4" spans="1:10" x14ac:dyDescent="0.25">
      <c r="A4" s="12" t="s">
        <v>22</v>
      </c>
      <c r="B4" s="8">
        <f>VLOOKUP(A4,Harbours!A4:D148,3,FALSE)</f>
        <v>31.194005000000001</v>
      </c>
      <c r="C4" s="8">
        <f>VLOOKUP(A4,Harbours!A4:D148,4,FALSE)</f>
        <v>29.874503000000001</v>
      </c>
      <c r="D4" s="12" t="s">
        <v>37</v>
      </c>
      <c r="E4" s="8">
        <f>VLOOKUP(D4,Harbours!A4:D148,3,FALSE)</f>
        <v>36.119233000000001</v>
      </c>
      <c r="F4" s="8">
        <f>VLOOKUP(D4,Harbours!A4:D148,4,FALSE)</f>
        <v>35.922154999999997</v>
      </c>
    </row>
    <row r="5" spans="1:10" x14ac:dyDescent="0.25">
      <c r="A5" s="6" t="s">
        <v>75</v>
      </c>
      <c r="B5" s="54"/>
      <c r="C5" s="10"/>
      <c r="E5" s="10"/>
      <c r="F5" s="10"/>
    </row>
    <row r="6" spans="1:10" x14ac:dyDescent="0.25">
      <c r="A6" s="3">
        <v>3231</v>
      </c>
      <c r="B6" s="64" t="str">
        <f>VLOOKUP($A6,ShipSpeeds!$A$7:$J$888,10,FALSE)</f>
        <v>ok</v>
      </c>
      <c r="C6" s="10"/>
      <c r="E6" s="10"/>
      <c r="F6" s="10"/>
    </row>
    <row r="7" spans="1:10" x14ac:dyDescent="0.25">
      <c r="A7" s="3">
        <v>3332</v>
      </c>
      <c r="B7" s="64" t="str">
        <f>VLOOKUP($A7,ShipSpeeds!$A$7:$J$888,10,FALSE)</f>
        <v>ok</v>
      </c>
      <c r="C7" s="48" t="s">
        <v>110</v>
      </c>
      <c r="H7" s="14"/>
    </row>
    <row r="8" spans="1:10" x14ac:dyDescent="0.25">
      <c r="A8" s="3">
        <v>3433</v>
      </c>
      <c r="B8" s="64" t="str">
        <f>VLOOKUP($A8,ShipSpeeds!$A$7:$J$888,10,FALSE)</f>
        <v>ok</v>
      </c>
      <c r="C8" s="48" t="s">
        <v>111</v>
      </c>
      <c r="H8" s="14"/>
    </row>
    <row r="9" spans="1:10" x14ac:dyDescent="0.25">
      <c r="A9" s="3">
        <v>3535</v>
      </c>
      <c r="B9" s="64" t="str">
        <f>VLOOKUP($A9,ShipSpeeds!$A$7:$J$888,10,FALSE)</f>
        <v>ok</v>
      </c>
      <c r="C9" s="48" t="s">
        <v>86</v>
      </c>
      <c r="H9" s="14"/>
    </row>
    <row r="10" spans="1:10" x14ac:dyDescent="0.25">
      <c r="A10" s="3">
        <v>3535</v>
      </c>
      <c r="B10" s="64" t="str">
        <f>VLOOKUP($A10,ShipSpeeds!$A$7:$J$888,10,FALSE)</f>
        <v>ok</v>
      </c>
      <c r="C10" s="48" t="s">
        <v>162</v>
      </c>
      <c r="H10" s="14"/>
    </row>
    <row r="11" spans="1:10" x14ac:dyDescent="0.25">
      <c r="A11" s="3">
        <v>3535</v>
      </c>
      <c r="B11" s="64" t="str">
        <f>VLOOKUP($A11,ShipSpeeds!$A$7:$J$888,10,FALSE)</f>
        <v>ok</v>
      </c>
      <c r="H11" s="14"/>
    </row>
    <row r="12" spans="1:10" x14ac:dyDescent="0.25">
      <c r="A12" s="3">
        <v>3535</v>
      </c>
      <c r="B12" s="64" t="str">
        <f>VLOOKUP($A12,ShipSpeeds!$A$7:$J$888,10,FALSE)</f>
        <v>ok</v>
      </c>
    </row>
    <row r="13" spans="1:10" ht="15.75" thickBot="1" x14ac:dyDescent="0.3">
      <c r="A13" s="3">
        <v>3535</v>
      </c>
      <c r="B13" s="64" t="str">
        <f>VLOOKUP($A13,ShipSpeeds!$A$7:$J$888,10,FALSE)</f>
        <v>ok</v>
      </c>
      <c r="C13" s="11" t="s">
        <v>77</v>
      </c>
      <c r="D13" s="10"/>
      <c r="E13" s="10"/>
    </row>
    <row r="14" spans="1:10" x14ac:dyDescent="0.25">
      <c r="A14" s="3">
        <v>3535</v>
      </c>
      <c r="B14" s="64" t="str">
        <f>VLOOKUP($A14,ShipSpeeds!$A$7:$J$888,10,FALSE)</f>
        <v>ok</v>
      </c>
      <c r="C14" s="15" t="s">
        <v>61</v>
      </c>
      <c r="D14" s="16"/>
      <c r="E14" s="17">
        <f>ACOS(SIN(RADIANS(B4))*SIN(RADIANS(E4))+COS(RADIANS(B4))*COS(RADIANS(E4))*COS((RADIANS(F4-C4))))*6371/1.852</f>
        <v>422.65451859034891</v>
      </c>
      <c r="G14" s="41"/>
      <c r="H14" s="14"/>
      <c r="I14" s="40"/>
      <c r="J14" s="14"/>
    </row>
    <row r="15" spans="1:10" ht="15.75" thickBot="1" x14ac:dyDescent="0.3">
      <c r="A15" s="3">
        <v>3535</v>
      </c>
      <c r="B15" s="64" t="str">
        <f>VLOOKUP($A15,ShipSpeeds!$A$7:$J$888,10,FALSE)</f>
        <v>ok</v>
      </c>
      <c r="C15" s="18" t="s">
        <v>64</v>
      </c>
      <c r="D15" s="19"/>
      <c r="E15" s="20">
        <f>DEGREES(MOD(ATAN2(COS(RADIANS(B4))*SIN(RADIANS(E4))-SIN(RADIANS(B4))*COS(RADIANS(E4))*COS(RADIANS(F4-C4)),SIN(RADIANS(F4-C4))*COS(RADIANS(E4))),2*PI()))</f>
        <v>43.982172710049873</v>
      </c>
      <c r="G15" s="41"/>
      <c r="H15" s="14"/>
      <c r="I15" s="40"/>
      <c r="J15" s="14"/>
    </row>
    <row r="16" spans="1:10" x14ac:dyDescent="0.25">
      <c r="A16" s="3">
        <v>3535</v>
      </c>
      <c r="B16" s="64" t="str">
        <f>VLOOKUP($A16,ShipSpeeds!$A$7:$J$888,10,FALSE)</f>
        <v>ok</v>
      </c>
      <c r="C16" s="11"/>
      <c r="D16" s="10"/>
      <c r="E16" s="10"/>
      <c r="H16" s="14"/>
    </row>
    <row r="17" spans="1:8" x14ac:dyDescent="0.25">
      <c r="A17" s="3">
        <v>3535</v>
      </c>
      <c r="B17" s="64" t="str">
        <f>VLOOKUP($A17,ShipSpeeds!$A$7:$J$888,10,FALSE)</f>
        <v>ok</v>
      </c>
      <c r="C17" s="11"/>
      <c r="D17" s="13"/>
      <c r="H17" s="14"/>
    </row>
    <row r="18" spans="1:8" ht="15.75" thickBot="1" x14ac:dyDescent="0.3">
      <c r="A18" s="3">
        <v>3535</v>
      </c>
      <c r="B18" s="64" t="str">
        <f>VLOOKUP($A18,ShipSpeeds!$A$7:$J$888,10,FALSE)</f>
        <v>ok</v>
      </c>
      <c r="C18" s="11" t="s">
        <v>81</v>
      </c>
      <c r="D18" s="3"/>
      <c r="H18" s="14"/>
    </row>
    <row r="19" spans="1:8" x14ac:dyDescent="0.25">
      <c r="A19" s="3">
        <v>3535</v>
      </c>
      <c r="B19" s="64" t="str">
        <f>VLOOKUP($A19,ShipSpeeds!$A$7:$J$888,10,FALSE)</f>
        <v>ok</v>
      </c>
      <c r="C19" s="15" t="s">
        <v>61</v>
      </c>
      <c r="D19" s="16"/>
      <c r="E19" s="17">
        <f>E72</f>
        <v>428.55877422133796</v>
      </c>
      <c r="H19" s="14"/>
    </row>
    <row r="20" spans="1:8" x14ac:dyDescent="0.25">
      <c r="A20" s="3">
        <v>3535</v>
      </c>
      <c r="B20" s="64" t="str">
        <f>VLOOKUP($A20,ShipSpeeds!$A$7:$J$888,10,FALSE)</f>
        <v>ok</v>
      </c>
      <c r="C20" s="59" t="s">
        <v>80</v>
      </c>
      <c r="D20" s="21"/>
      <c r="E20" s="60">
        <f>H72</f>
        <v>91.562322160954579</v>
      </c>
      <c r="H20" s="14"/>
    </row>
    <row r="21" spans="1:8" ht="15.75" thickBot="1" x14ac:dyDescent="0.3">
      <c r="A21" s="3">
        <v>3535</v>
      </c>
      <c r="B21" s="64" t="str">
        <f>VLOOKUP($A21,ShipSpeeds!$A$7:$J$888,10,FALSE)</f>
        <v>ok</v>
      </c>
      <c r="C21" s="61" t="s">
        <v>87</v>
      </c>
      <c r="D21" s="62"/>
      <c r="E21" s="63">
        <f>E19/E20</f>
        <v>4.6805144748075271</v>
      </c>
      <c r="H21" s="14"/>
    </row>
    <row r="22" spans="1:8" x14ac:dyDescent="0.25">
      <c r="A22" s="3">
        <v>3535</v>
      </c>
      <c r="B22" s="64" t="str">
        <f>VLOOKUP($A22,ShipSpeeds!$A$7:$J$888,10,FALSE)</f>
        <v>ok</v>
      </c>
      <c r="H22" s="14"/>
    </row>
    <row r="23" spans="1:8" x14ac:dyDescent="0.25">
      <c r="A23" s="3">
        <v>3535</v>
      </c>
      <c r="B23" s="64" t="str">
        <f>VLOOKUP($A23,ShipSpeeds!$A$7:$J$888,10,FALSE)</f>
        <v>ok</v>
      </c>
      <c r="H23" s="14"/>
    </row>
    <row r="24" spans="1:8" x14ac:dyDescent="0.25">
      <c r="A24" s="3">
        <v>3535</v>
      </c>
      <c r="B24" s="64" t="str">
        <f>VLOOKUP($A24,ShipSpeeds!$A$7:$J$888,10,FALSE)</f>
        <v>ok</v>
      </c>
      <c r="H24" s="14"/>
    </row>
    <row r="25" spans="1:8" x14ac:dyDescent="0.25">
      <c r="A25" s="3">
        <v>3535</v>
      </c>
      <c r="B25" s="64" t="str">
        <f>VLOOKUP($A25,ShipSpeeds!$A$7:$J$888,10,FALSE)</f>
        <v>ok</v>
      </c>
      <c r="C25" s="10"/>
    </row>
    <row r="26" spans="1:8" s="3" customFormat="1" x14ac:dyDescent="0.25"/>
    <row r="27" spans="1:8" s="3" customFormat="1" x14ac:dyDescent="0.25"/>
    <row r="28" spans="1:8" s="3" customFormat="1" x14ac:dyDescent="0.25">
      <c r="A28" s="32" t="s">
        <v>65</v>
      </c>
      <c r="B28" s="32" t="s">
        <v>23</v>
      </c>
      <c r="C28" s="32" t="s">
        <v>24</v>
      </c>
      <c r="D28" s="32" t="s">
        <v>68</v>
      </c>
      <c r="E28" s="32" t="s">
        <v>69</v>
      </c>
      <c r="F28" s="32" t="s">
        <v>19</v>
      </c>
      <c r="G28" s="32" t="s">
        <v>70</v>
      </c>
      <c r="H28" s="32" t="s">
        <v>74</v>
      </c>
    </row>
    <row r="29" spans="1:8" s="3" customFormat="1" x14ac:dyDescent="0.25">
      <c r="A29" s="37" t="s">
        <v>66</v>
      </c>
      <c r="B29" s="39">
        <f>B4</f>
        <v>31.194005000000001</v>
      </c>
      <c r="C29" s="39">
        <f>C4</f>
        <v>29.874503000000001</v>
      </c>
      <c r="D29" s="38">
        <f>D30</f>
        <v>49.650394275752141</v>
      </c>
      <c r="E29" s="37"/>
      <c r="F29" s="37">
        <f>F30</f>
        <v>32314</v>
      </c>
      <c r="G29" s="37"/>
      <c r="H29" s="37"/>
    </row>
    <row r="30" spans="1:8" s="3" customFormat="1" x14ac:dyDescent="0.25">
      <c r="A30" s="36">
        <f>A6</f>
        <v>3231</v>
      </c>
      <c r="B30" s="26">
        <f>INT(A30/100)</f>
        <v>32</v>
      </c>
      <c r="C30" s="26">
        <f>A30-B30*100</f>
        <v>31</v>
      </c>
      <c r="D30" s="30">
        <f>IFERROR(DEGREES(MOD(ATAN2(COS(RADIANS(B29))*SIN(RADIANS(B30))-SIN(RADIANS(B29))*COS(RADIANS(B30))*COS(RADIANS(C30-C29)),SIN(RADIANS(C30-C29))*COS(RADIANS(B30))),2*PI())),"")</f>
        <v>49.650394275752141</v>
      </c>
      <c r="E30" s="30">
        <f>ACOS(SIN(RADIANS(B29))*SIN(RADIANS(B30))+COS(RADIANS(B29))*COS(RADIANS(B30))*COS((RADIANS(C30-C29))))*6371/1.852</f>
        <v>75.196722863174614</v>
      </c>
      <c r="F30" s="26">
        <f>A30*10+$C$2</f>
        <v>32314</v>
      </c>
      <c r="G30" s="31">
        <f>IFERROR(Interpol1!C4,"")</f>
        <v>4.6172133081197178</v>
      </c>
      <c r="H30" s="30">
        <f>IFERROR(E30/G30,"")</f>
        <v>16.28617043335111</v>
      </c>
    </row>
    <row r="31" spans="1:8" s="3" customFormat="1" x14ac:dyDescent="0.25">
      <c r="A31" s="34">
        <f>A30</f>
        <v>3231</v>
      </c>
      <c r="B31" s="32">
        <f t="shared" ref="B31:B60" si="0">INT(A31/100)</f>
        <v>32</v>
      </c>
      <c r="C31" s="32">
        <f t="shared" ref="C31:C60" si="1">A31-B31*100</f>
        <v>31</v>
      </c>
      <c r="D31" s="35">
        <f>D32</f>
        <v>39.876407440290144</v>
      </c>
      <c r="E31" s="35">
        <f>E32</f>
        <v>39.271047531932844</v>
      </c>
      <c r="F31" s="32">
        <f t="shared" ref="F31:F60" si="2">A31*10+$C$2</f>
        <v>32314</v>
      </c>
      <c r="G31" s="33">
        <f>IFERROR(Interpol1!C5,"")</f>
        <v>4.4228824795219044</v>
      </c>
      <c r="H31" s="35">
        <f t="shared" ref="H31:H32" si="3">IFERROR(E31/G31,"")</f>
        <v>8.8790619497034164</v>
      </c>
    </row>
    <row r="32" spans="1:8" s="3" customFormat="1" x14ac:dyDescent="0.25">
      <c r="A32" s="36">
        <f>A7</f>
        <v>3332</v>
      </c>
      <c r="B32" s="26">
        <f t="shared" si="0"/>
        <v>33</v>
      </c>
      <c r="C32" s="26">
        <f t="shared" si="1"/>
        <v>32</v>
      </c>
      <c r="D32" s="30">
        <f>IFERROR(DEGREES(MOD(ATAN2(COS(RADIANS(B31))*SIN(RADIANS(B32))-SIN(RADIANS(B31))*COS(RADIANS(B32))*COS(RADIANS(C32-C31)),SIN(RADIANS(C32-C31))*COS(RADIANS(B32))),2*PI())),"")</f>
        <v>39.876407440290144</v>
      </c>
      <c r="E32" s="30">
        <f>ACOS(SIN(RADIANS(B31))*SIN(RADIANS(B32))+COS(RADIANS(B31))*COS(RADIANS(B32))*COS((RADIANS(C32-C31))))*6371/1.852/2</f>
        <v>39.271047531932844</v>
      </c>
      <c r="F32" s="26">
        <f t="shared" si="2"/>
        <v>33324</v>
      </c>
      <c r="G32" s="31">
        <f>IFERROR(Interpol1!C6,"")</f>
        <v>4.7326507766103125</v>
      </c>
      <c r="H32" s="30">
        <f t="shared" si="3"/>
        <v>8.2978967571446542</v>
      </c>
    </row>
    <row r="33" spans="1:8" s="3" customFormat="1" x14ac:dyDescent="0.25">
      <c r="A33" s="34">
        <f>A32</f>
        <v>3332</v>
      </c>
      <c r="B33" s="32">
        <f t="shared" si="0"/>
        <v>33</v>
      </c>
      <c r="C33" s="32">
        <f t="shared" si="1"/>
        <v>32</v>
      </c>
      <c r="D33" s="35">
        <f>D34</f>
        <v>39.549337038217466</v>
      </c>
      <c r="E33" s="35">
        <f>E34</f>
        <v>39.087667223790724</v>
      </c>
      <c r="F33" s="32">
        <f t="shared" si="2"/>
        <v>33324</v>
      </c>
      <c r="G33" s="33">
        <f>IFERROR(Interpol1!C7,"")</f>
        <v>4.7254341498943582</v>
      </c>
      <c r="H33" s="35">
        <f t="shared" ref="H33:H70" si="4">IFERROR(E33/G33,"")</f>
        <v>8.2717621246853206</v>
      </c>
    </row>
    <row r="34" spans="1:8" s="3" customFormat="1" x14ac:dyDescent="0.25">
      <c r="A34" s="36">
        <f>A8</f>
        <v>3433</v>
      </c>
      <c r="B34" s="26">
        <f t="shared" si="0"/>
        <v>34</v>
      </c>
      <c r="C34" s="26">
        <f t="shared" si="1"/>
        <v>33</v>
      </c>
      <c r="D34" s="30">
        <f>IFERROR(DEGREES(MOD(ATAN2(COS(RADIANS(B33))*SIN(RADIANS(B34))-SIN(RADIANS(B33))*COS(RADIANS(B34))*COS(RADIANS(C34-C33)),SIN(RADIANS(C34-C33))*COS(RADIANS(B34))),2*PI())),"")</f>
        <v>39.549337038217466</v>
      </c>
      <c r="E34" s="30">
        <f>ACOS(SIN(RADIANS(B33))*SIN(RADIANS(B34))+COS(RADIANS(B33))*COS(RADIANS(B34))*COS((RADIANS(C34-C33))))*6371/1.852/2</f>
        <v>39.087667223790724</v>
      </c>
      <c r="F34" s="26">
        <f t="shared" si="2"/>
        <v>34334</v>
      </c>
      <c r="G34" s="31">
        <f>IFERROR(Interpol1!C8,"")</f>
        <v>4.6836989101982436</v>
      </c>
      <c r="H34" s="30">
        <f t="shared" si="4"/>
        <v>8.3454696754058197</v>
      </c>
    </row>
    <row r="35" spans="1:8" s="3" customFormat="1" x14ac:dyDescent="0.25">
      <c r="A35" s="34">
        <f>A34</f>
        <v>3433</v>
      </c>
      <c r="B35" s="32">
        <f t="shared" si="0"/>
        <v>34</v>
      </c>
      <c r="C35" s="32">
        <f t="shared" si="1"/>
        <v>33</v>
      </c>
      <c r="D35" s="35">
        <f>D36</f>
        <v>58.191113144907924</v>
      </c>
      <c r="E35" s="35">
        <f>E36</f>
        <v>57.873525006985169</v>
      </c>
      <c r="F35" s="32">
        <f t="shared" si="2"/>
        <v>34334</v>
      </c>
      <c r="G35" s="33">
        <f>IFERROR(Interpol1!C9,"")</f>
        <v>4.7264459597962212</v>
      </c>
      <c r="H35" s="35">
        <f t="shared" si="4"/>
        <v>12.244617943220991</v>
      </c>
    </row>
    <row r="36" spans="1:8" s="3" customFormat="1" x14ac:dyDescent="0.25">
      <c r="A36" s="36">
        <f>A9</f>
        <v>3535</v>
      </c>
      <c r="B36" s="26">
        <f t="shared" si="0"/>
        <v>35</v>
      </c>
      <c r="C36" s="26">
        <f t="shared" si="1"/>
        <v>35</v>
      </c>
      <c r="D36" s="30">
        <f>IFERROR(DEGREES(MOD(ATAN2(COS(RADIANS(B35))*SIN(RADIANS(B36))-SIN(RADIANS(B35))*COS(RADIANS(B36))*COS(RADIANS(C36-C35)),SIN(RADIANS(C36-C35))*COS(RADIANS(B36))),2*PI())),"")</f>
        <v>58.191113144907924</v>
      </c>
      <c r="E36" s="30">
        <f>ACOS(SIN(RADIANS(B35))*SIN(RADIANS(B36))+COS(RADIANS(B35))*COS(RADIANS(B36))*COS((RADIANS(C36-C35))))*6371/1.852/2</f>
        <v>57.873525006985169</v>
      </c>
      <c r="F36" s="26">
        <f t="shared" si="2"/>
        <v>35354</v>
      </c>
      <c r="G36" s="31">
        <f>IFERROR(Interpol1!C10,"")</f>
        <v>4.7470084118622209</v>
      </c>
      <c r="H36" s="30">
        <f t="shared" si="4"/>
        <v>12.191578355405053</v>
      </c>
    </row>
    <row r="37" spans="1:8" s="3" customFormat="1" x14ac:dyDescent="0.25">
      <c r="A37" s="34">
        <f>A36</f>
        <v>3535</v>
      </c>
      <c r="B37" s="32">
        <f t="shared" si="0"/>
        <v>35</v>
      </c>
      <c r="C37" s="32">
        <f t="shared" si="1"/>
        <v>35</v>
      </c>
      <c r="D37" s="35" t="str">
        <f>D38</f>
        <v/>
      </c>
      <c r="E37" s="35">
        <f>E38</f>
        <v>2.5630480012419929E-5</v>
      </c>
      <c r="F37" s="32">
        <f t="shared" si="2"/>
        <v>35354</v>
      </c>
      <c r="G37" s="33">
        <f>IFERROR(Interpol1!C11,"")</f>
        <v>0</v>
      </c>
      <c r="H37" s="35" t="str">
        <f t="shared" si="4"/>
        <v/>
      </c>
    </row>
    <row r="38" spans="1:8" s="3" customFormat="1" x14ac:dyDescent="0.25">
      <c r="A38" s="36">
        <f>A10</f>
        <v>3535</v>
      </c>
      <c r="B38" s="26">
        <f t="shared" si="0"/>
        <v>35</v>
      </c>
      <c r="C38" s="26">
        <f t="shared" si="1"/>
        <v>35</v>
      </c>
      <c r="D38" s="30" t="str">
        <f>IFERROR(DEGREES(MOD(ATAN2(COS(RADIANS(B37))*SIN(RADIANS(B38))-SIN(RADIANS(B37))*COS(RADIANS(B38))*COS(RADIANS(C38-C37)),SIN(RADIANS(C38-C37))*COS(RADIANS(B38))),2*PI())),"")</f>
        <v/>
      </c>
      <c r="E38" s="30">
        <f>ACOS(SIN(RADIANS(B37))*SIN(RADIANS(B38))+COS(RADIANS(B37))*COS(RADIANS(B38))*COS((RADIANS(C38-C37))))*6371/1.852/2</f>
        <v>2.5630480012419929E-5</v>
      </c>
      <c r="F38" s="26">
        <f t="shared" si="2"/>
        <v>35354</v>
      </c>
      <c r="G38" s="31">
        <f>IFERROR(Interpol1!C12,"")</f>
        <v>0</v>
      </c>
      <c r="H38" s="30" t="str">
        <f t="shared" si="4"/>
        <v/>
      </c>
    </row>
    <row r="39" spans="1:8" s="3" customFormat="1" x14ac:dyDescent="0.25">
      <c r="A39" s="34">
        <f>A38</f>
        <v>3535</v>
      </c>
      <c r="B39" s="32">
        <f t="shared" si="0"/>
        <v>35</v>
      </c>
      <c r="C39" s="32">
        <f t="shared" si="1"/>
        <v>35</v>
      </c>
      <c r="D39" s="35" t="str">
        <f>D40</f>
        <v/>
      </c>
      <c r="E39" s="35">
        <f>E40</f>
        <v>2.5630480012419929E-5</v>
      </c>
      <c r="F39" s="32">
        <f t="shared" si="2"/>
        <v>35354</v>
      </c>
      <c r="G39" s="33">
        <f>IFERROR(Interpol1!C13,"")</f>
        <v>0</v>
      </c>
      <c r="H39" s="35" t="str">
        <f t="shared" si="4"/>
        <v/>
      </c>
    </row>
    <row r="40" spans="1:8" s="3" customFormat="1" x14ac:dyDescent="0.25">
      <c r="A40" s="36">
        <f>A11</f>
        <v>3535</v>
      </c>
      <c r="B40" s="26">
        <f t="shared" ref="B40:B46" si="5">INT(A40/100)</f>
        <v>35</v>
      </c>
      <c r="C40" s="26">
        <f t="shared" ref="C40:C46" si="6">A40-B40*100</f>
        <v>35</v>
      </c>
      <c r="D40" s="30" t="str">
        <f>IFERROR(DEGREES(MOD(ATAN2(COS(RADIANS(B39))*SIN(RADIANS(B40))-SIN(RADIANS(B39))*COS(RADIANS(B40))*COS(RADIANS(C40-C39)),SIN(RADIANS(C40-C39))*COS(RADIANS(B40))),2*PI())),"")</f>
        <v/>
      </c>
      <c r="E40" s="30">
        <f>ACOS(SIN(RADIANS(B39))*SIN(RADIANS(B40))+COS(RADIANS(B39))*COS(RADIANS(B40))*COS((RADIANS(C40-C39))))*6371/1.852/2</f>
        <v>2.5630480012419929E-5</v>
      </c>
      <c r="F40" s="26">
        <f t="shared" ref="F40:F46" si="7">A40*10+$C$2</f>
        <v>35354</v>
      </c>
      <c r="G40" s="31">
        <f>IFERROR(Interpol1!C14,"")</f>
        <v>0</v>
      </c>
      <c r="H40" s="30" t="str">
        <f t="shared" si="4"/>
        <v/>
      </c>
    </row>
    <row r="41" spans="1:8" s="3" customFormat="1" x14ac:dyDescent="0.25">
      <c r="A41" s="34">
        <f>A40</f>
        <v>3535</v>
      </c>
      <c r="B41" s="32">
        <f t="shared" si="5"/>
        <v>35</v>
      </c>
      <c r="C41" s="32">
        <f t="shared" si="6"/>
        <v>35</v>
      </c>
      <c r="D41" s="35" t="str">
        <f>D42</f>
        <v/>
      </c>
      <c r="E41" s="35">
        <f>E42</f>
        <v>2.5630480012419929E-5</v>
      </c>
      <c r="F41" s="32">
        <f t="shared" si="7"/>
        <v>35354</v>
      </c>
      <c r="G41" s="33">
        <f>IFERROR(Interpol1!C15,"")</f>
        <v>0</v>
      </c>
      <c r="H41" s="35" t="str">
        <f t="shared" si="4"/>
        <v/>
      </c>
    </row>
    <row r="42" spans="1:8" s="3" customFormat="1" x14ac:dyDescent="0.25">
      <c r="A42" s="36">
        <f>A12</f>
        <v>3535</v>
      </c>
      <c r="B42" s="26">
        <f t="shared" si="5"/>
        <v>35</v>
      </c>
      <c r="C42" s="26">
        <f t="shared" si="6"/>
        <v>35</v>
      </c>
      <c r="D42" s="30" t="str">
        <f>IFERROR(DEGREES(MOD(ATAN2(COS(RADIANS(B41))*SIN(RADIANS(B42))-SIN(RADIANS(B41))*COS(RADIANS(B42))*COS(RADIANS(C42-C41)),SIN(RADIANS(C42-C41))*COS(RADIANS(B42))),2*PI())),"")</f>
        <v/>
      </c>
      <c r="E42" s="30">
        <f>ACOS(SIN(RADIANS(B41))*SIN(RADIANS(B42))+COS(RADIANS(B41))*COS(RADIANS(B42))*COS((RADIANS(C42-C41))))*6371/1.852/2</f>
        <v>2.5630480012419929E-5</v>
      </c>
      <c r="F42" s="26">
        <f t="shared" si="7"/>
        <v>35354</v>
      </c>
      <c r="G42" s="31">
        <f>IFERROR(Interpol1!C16,"")</f>
        <v>0</v>
      </c>
      <c r="H42" s="30" t="str">
        <f t="shared" si="4"/>
        <v/>
      </c>
    </row>
    <row r="43" spans="1:8" s="3" customFormat="1" x14ac:dyDescent="0.25">
      <c r="A43" s="34">
        <f>A42</f>
        <v>3535</v>
      </c>
      <c r="B43" s="32">
        <f t="shared" si="5"/>
        <v>35</v>
      </c>
      <c r="C43" s="32">
        <f t="shared" si="6"/>
        <v>35</v>
      </c>
      <c r="D43" s="35" t="str">
        <f>D44</f>
        <v/>
      </c>
      <c r="E43" s="35">
        <f>E44</f>
        <v>2.5630480012419929E-5</v>
      </c>
      <c r="F43" s="32">
        <f t="shared" si="7"/>
        <v>35354</v>
      </c>
      <c r="G43" s="33">
        <f>IFERROR(Interpol1!C17,"")</f>
        <v>0</v>
      </c>
      <c r="H43" s="35" t="str">
        <f t="shared" si="4"/>
        <v/>
      </c>
    </row>
    <row r="44" spans="1:8" s="3" customFormat="1" x14ac:dyDescent="0.25">
      <c r="A44" s="36">
        <f>A13</f>
        <v>3535</v>
      </c>
      <c r="B44" s="26">
        <f t="shared" si="5"/>
        <v>35</v>
      </c>
      <c r="C44" s="26">
        <f t="shared" si="6"/>
        <v>35</v>
      </c>
      <c r="D44" s="30" t="str">
        <f>IFERROR(DEGREES(MOD(ATAN2(COS(RADIANS(B43))*SIN(RADIANS(B44))-SIN(RADIANS(B43))*COS(RADIANS(B44))*COS(RADIANS(C44-C43)),SIN(RADIANS(C44-C43))*COS(RADIANS(B44))),2*PI())),"")</f>
        <v/>
      </c>
      <c r="E44" s="30">
        <f>ACOS(SIN(RADIANS(B43))*SIN(RADIANS(B44))+COS(RADIANS(B43))*COS(RADIANS(B44))*COS((RADIANS(C44-C43))))*6371/1.852/2</f>
        <v>2.5630480012419929E-5</v>
      </c>
      <c r="F44" s="26">
        <f t="shared" si="7"/>
        <v>35354</v>
      </c>
      <c r="G44" s="31">
        <f>IFERROR(Interpol1!C18,"")</f>
        <v>0</v>
      </c>
      <c r="H44" s="30" t="str">
        <f t="shared" si="4"/>
        <v/>
      </c>
    </row>
    <row r="45" spans="1:8" s="3" customFormat="1" x14ac:dyDescent="0.25">
      <c r="A45" s="34">
        <f>A44</f>
        <v>3535</v>
      </c>
      <c r="B45" s="32">
        <f t="shared" si="5"/>
        <v>35</v>
      </c>
      <c r="C45" s="32">
        <f t="shared" si="6"/>
        <v>35</v>
      </c>
      <c r="D45" s="35" t="str">
        <f>D46</f>
        <v/>
      </c>
      <c r="E45" s="35">
        <f>E46</f>
        <v>2.5630480012419929E-5</v>
      </c>
      <c r="F45" s="32">
        <f t="shared" si="7"/>
        <v>35354</v>
      </c>
      <c r="G45" s="33">
        <f>IFERROR(Interpol1!C19,"")</f>
        <v>0</v>
      </c>
      <c r="H45" s="35" t="str">
        <f t="shared" si="4"/>
        <v/>
      </c>
    </row>
    <row r="46" spans="1:8" s="3" customFormat="1" x14ac:dyDescent="0.25">
      <c r="A46" s="36">
        <f>A14</f>
        <v>3535</v>
      </c>
      <c r="B46" s="26">
        <f t="shared" si="5"/>
        <v>35</v>
      </c>
      <c r="C46" s="26">
        <f t="shared" si="6"/>
        <v>35</v>
      </c>
      <c r="D46" s="30" t="str">
        <f>IFERROR(DEGREES(MOD(ATAN2(COS(RADIANS(B45))*SIN(RADIANS(B46))-SIN(RADIANS(B45))*COS(RADIANS(B46))*COS(RADIANS(C46-C45)),SIN(RADIANS(C46-C45))*COS(RADIANS(B46))),2*PI())),"")</f>
        <v/>
      </c>
      <c r="E46" s="30">
        <f>ACOS(SIN(RADIANS(B45))*SIN(RADIANS(B46))+COS(RADIANS(B45))*COS(RADIANS(B46))*COS((RADIANS(C46-C45))))*6371/1.852/2</f>
        <v>2.5630480012419929E-5</v>
      </c>
      <c r="F46" s="26">
        <f t="shared" si="7"/>
        <v>35354</v>
      </c>
      <c r="G46" s="31">
        <f>IFERROR(Interpol1!C20,"")</f>
        <v>0</v>
      </c>
      <c r="H46" s="30" t="str">
        <f t="shared" si="4"/>
        <v/>
      </c>
    </row>
    <row r="47" spans="1:8" s="3" customFormat="1" x14ac:dyDescent="0.25">
      <c r="A47" s="34">
        <f>A46</f>
        <v>3535</v>
      </c>
      <c r="B47" s="32">
        <f t="shared" si="0"/>
        <v>35</v>
      </c>
      <c r="C47" s="32">
        <f t="shared" si="1"/>
        <v>35</v>
      </c>
      <c r="D47" s="35" t="str">
        <f>D48</f>
        <v/>
      </c>
      <c r="E47" s="35">
        <f>E48</f>
        <v>2.5630480012419929E-5</v>
      </c>
      <c r="F47" s="32">
        <f t="shared" si="2"/>
        <v>35354</v>
      </c>
      <c r="G47" s="33">
        <f>IFERROR(Interpol1!C21,"")</f>
        <v>0</v>
      </c>
      <c r="H47" s="35" t="str">
        <f t="shared" si="4"/>
        <v/>
      </c>
    </row>
    <row r="48" spans="1:8" s="3" customFormat="1" x14ac:dyDescent="0.25">
      <c r="A48" s="36">
        <f>A15</f>
        <v>3535</v>
      </c>
      <c r="B48" s="26">
        <f t="shared" si="0"/>
        <v>35</v>
      </c>
      <c r="C48" s="26">
        <f t="shared" si="1"/>
        <v>35</v>
      </c>
      <c r="D48" s="30" t="str">
        <f>IFERROR(DEGREES(MOD(ATAN2(COS(RADIANS(B47))*SIN(RADIANS(B48))-SIN(RADIANS(B47))*COS(RADIANS(B48))*COS(RADIANS(C48-C47)),SIN(RADIANS(C48-C47))*COS(RADIANS(B48))),2*PI())),"")</f>
        <v/>
      </c>
      <c r="E48" s="30">
        <f>ACOS(SIN(RADIANS(B47))*SIN(RADIANS(B48))+COS(RADIANS(B47))*COS(RADIANS(B48))*COS((RADIANS(C48-C47))))*6371/1.852/2</f>
        <v>2.5630480012419929E-5</v>
      </c>
      <c r="F48" s="26">
        <f t="shared" si="2"/>
        <v>35354</v>
      </c>
      <c r="G48" s="31">
        <f>IFERROR(Interpol1!C22,"")</f>
        <v>0</v>
      </c>
      <c r="H48" s="30" t="str">
        <f t="shared" si="4"/>
        <v/>
      </c>
    </row>
    <row r="49" spans="1:8" s="3" customFormat="1" x14ac:dyDescent="0.25">
      <c r="A49" s="34">
        <f>A48</f>
        <v>3535</v>
      </c>
      <c r="B49" s="32">
        <f t="shared" si="0"/>
        <v>35</v>
      </c>
      <c r="C49" s="32">
        <f t="shared" si="1"/>
        <v>35</v>
      </c>
      <c r="D49" s="35" t="str">
        <f>D50</f>
        <v/>
      </c>
      <c r="E49" s="35">
        <f>E50</f>
        <v>2.5630480012419929E-5</v>
      </c>
      <c r="F49" s="32">
        <f t="shared" si="2"/>
        <v>35354</v>
      </c>
      <c r="G49" s="33">
        <f>IFERROR(Interpol1!C23,"")</f>
        <v>0</v>
      </c>
      <c r="H49" s="35" t="str">
        <f t="shared" si="4"/>
        <v/>
      </c>
    </row>
    <row r="50" spans="1:8" s="3" customFormat="1" x14ac:dyDescent="0.25">
      <c r="A50" s="36">
        <f>A16</f>
        <v>3535</v>
      </c>
      <c r="B50" s="26">
        <f t="shared" si="0"/>
        <v>35</v>
      </c>
      <c r="C50" s="26">
        <f t="shared" si="1"/>
        <v>35</v>
      </c>
      <c r="D50" s="30" t="str">
        <f>IFERROR(DEGREES(MOD(ATAN2(COS(RADIANS(B49))*SIN(RADIANS(B50))-SIN(RADIANS(B49))*COS(RADIANS(B50))*COS(RADIANS(C50-C49)),SIN(RADIANS(C50-C49))*COS(RADIANS(B50))),2*PI())),"")</f>
        <v/>
      </c>
      <c r="E50" s="30">
        <f>ACOS(SIN(RADIANS(B49))*SIN(RADIANS(B50))+COS(RADIANS(B49))*COS(RADIANS(B50))*COS((RADIANS(C50-C49))))*6371/1.852/2</f>
        <v>2.5630480012419929E-5</v>
      </c>
      <c r="F50" s="26">
        <f t="shared" si="2"/>
        <v>35354</v>
      </c>
      <c r="G50" s="31">
        <f>IFERROR(Interpol1!C24,"")</f>
        <v>0</v>
      </c>
      <c r="H50" s="30" t="str">
        <f t="shared" si="4"/>
        <v/>
      </c>
    </row>
    <row r="51" spans="1:8" s="3" customFormat="1" x14ac:dyDescent="0.25">
      <c r="A51" s="34">
        <f>A50</f>
        <v>3535</v>
      </c>
      <c r="B51" s="32">
        <f t="shared" si="0"/>
        <v>35</v>
      </c>
      <c r="C51" s="32">
        <f t="shared" si="1"/>
        <v>35</v>
      </c>
      <c r="D51" s="35" t="str">
        <f>D52</f>
        <v/>
      </c>
      <c r="E51" s="35">
        <f>E52</f>
        <v>2.5630480012419929E-5</v>
      </c>
      <c r="F51" s="32">
        <f t="shared" si="2"/>
        <v>35354</v>
      </c>
      <c r="G51" s="33">
        <f>IFERROR(Interpol1!C25,"")</f>
        <v>0</v>
      </c>
      <c r="H51" s="35" t="str">
        <f t="shared" si="4"/>
        <v/>
      </c>
    </row>
    <row r="52" spans="1:8" s="3" customFormat="1" x14ac:dyDescent="0.25">
      <c r="A52" s="36">
        <f>A17</f>
        <v>3535</v>
      </c>
      <c r="B52" s="26">
        <f t="shared" ref="B52:B53" si="8">INT(A52/100)</f>
        <v>35</v>
      </c>
      <c r="C52" s="26">
        <f t="shared" ref="C52:C53" si="9">A52-B52*100</f>
        <v>35</v>
      </c>
      <c r="D52" s="30" t="str">
        <f>IFERROR(DEGREES(MOD(ATAN2(COS(RADIANS(B51))*SIN(RADIANS(B52))-SIN(RADIANS(B51))*COS(RADIANS(B52))*COS(RADIANS(C52-C51)),SIN(RADIANS(C52-C51))*COS(RADIANS(B52))),2*PI())),"")</f>
        <v/>
      </c>
      <c r="E52" s="30">
        <f>ACOS(SIN(RADIANS(B51))*SIN(RADIANS(B52))+COS(RADIANS(B51))*COS(RADIANS(B52))*COS((RADIANS(C52-C51))))*6371/1.852/2</f>
        <v>2.5630480012419929E-5</v>
      </c>
      <c r="F52" s="26">
        <f t="shared" ref="F52:F53" si="10">A52*10+$C$2</f>
        <v>35354</v>
      </c>
      <c r="G52" s="31">
        <f>IFERROR(Interpol1!C26,"")</f>
        <v>0</v>
      </c>
      <c r="H52" s="30" t="str">
        <f t="shared" si="4"/>
        <v/>
      </c>
    </row>
    <row r="53" spans="1:8" s="3" customFormat="1" x14ac:dyDescent="0.25">
      <c r="A53" s="34">
        <f>A52</f>
        <v>3535</v>
      </c>
      <c r="B53" s="32">
        <f t="shared" si="8"/>
        <v>35</v>
      </c>
      <c r="C53" s="32">
        <f t="shared" si="9"/>
        <v>35</v>
      </c>
      <c r="D53" s="35" t="str">
        <f>D54</f>
        <v/>
      </c>
      <c r="E53" s="35">
        <f>E54</f>
        <v>2.5630480012419929E-5</v>
      </c>
      <c r="F53" s="32">
        <f t="shared" si="10"/>
        <v>35354</v>
      </c>
      <c r="G53" s="33">
        <f>IFERROR(Interpol1!C27,"")</f>
        <v>0</v>
      </c>
      <c r="H53" s="35" t="str">
        <f t="shared" si="4"/>
        <v/>
      </c>
    </row>
    <row r="54" spans="1:8" s="3" customFormat="1" x14ac:dyDescent="0.25">
      <c r="A54" s="36">
        <f>A18</f>
        <v>3535</v>
      </c>
      <c r="B54" s="26">
        <f t="shared" si="0"/>
        <v>35</v>
      </c>
      <c r="C54" s="26">
        <f t="shared" si="1"/>
        <v>35</v>
      </c>
      <c r="D54" s="30" t="str">
        <f>IFERROR(DEGREES(MOD(ATAN2(COS(RADIANS(B53))*SIN(RADIANS(B54))-SIN(RADIANS(B53))*COS(RADIANS(B54))*COS(RADIANS(C54-C53)),SIN(RADIANS(C54-C53))*COS(RADIANS(B54))),2*PI())),"")</f>
        <v/>
      </c>
      <c r="E54" s="30">
        <f>ACOS(SIN(RADIANS(B53))*SIN(RADIANS(B54))+COS(RADIANS(B53))*COS(RADIANS(B54))*COS((RADIANS(C54-C53))))*6371/1.852/2</f>
        <v>2.5630480012419929E-5</v>
      </c>
      <c r="F54" s="26">
        <f t="shared" si="2"/>
        <v>35354</v>
      </c>
      <c r="G54" s="31">
        <f>IFERROR(Interpol1!C28,"")</f>
        <v>0</v>
      </c>
      <c r="H54" s="30" t="str">
        <f t="shared" si="4"/>
        <v/>
      </c>
    </row>
    <row r="55" spans="1:8" s="3" customFormat="1" x14ac:dyDescent="0.25">
      <c r="A55" s="34">
        <f>A54</f>
        <v>3535</v>
      </c>
      <c r="B55" s="32">
        <f t="shared" si="0"/>
        <v>35</v>
      </c>
      <c r="C55" s="32">
        <f t="shared" si="1"/>
        <v>35</v>
      </c>
      <c r="D55" s="35" t="str">
        <f>D56</f>
        <v/>
      </c>
      <c r="E55" s="35">
        <f>E56</f>
        <v>2.5630480012419929E-5</v>
      </c>
      <c r="F55" s="32">
        <f t="shared" si="2"/>
        <v>35354</v>
      </c>
      <c r="G55" s="33">
        <f>IFERROR(Interpol1!C29,"")</f>
        <v>0</v>
      </c>
      <c r="H55" s="35" t="str">
        <f t="shared" si="4"/>
        <v/>
      </c>
    </row>
    <row r="56" spans="1:8" s="3" customFormat="1" x14ac:dyDescent="0.25">
      <c r="A56" s="36">
        <f>A19</f>
        <v>3535</v>
      </c>
      <c r="B56" s="26">
        <f t="shared" si="0"/>
        <v>35</v>
      </c>
      <c r="C56" s="26">
        <f t="shared" si="1"/>
        <v>35</v>
      </c>
      <c r="D56" s="30" t="str">
        <f>IFERROR(DEGREES(MOD(ATAN2(COS(RADIANS(B55))*SIN(RADIANS(B56))-SIN(RADIANS(B55))*COS(RADIANS(B56))*COS(RADIANS(C56-C55)),SIN(RADIANS(C56-C55))*COS(RADIANS(B56))),2*PI())),"")</f>
        <v/>
      </c>
      <c r="E56" s="30">
        <f>ACOS(SIN(RADIANS(B55))*SIN(RADIANS(B56))+COS(RADIANS(B55))*COS(RADIANS(B56))*COS((RADIANS(C56-C55))))*6371/1.852/2</f>
        <v>2.5630480012419929E-5</v>
      </c>
      <c r="F56" s="26">
        <f t="shared" si="2"/>
        <v>35354</v>
      </c>
      <c r="G56" s="31">
        <f>IFERROR(Interpol1!C30,"")</f>
        <v>0</v>
      </c>
      <c r="H56" s="30" t="str">
        <f t="shared" si="4"/>
        <v/>
      </c>
    </row>
    <row r="57" spans="1:8" s="3" customFormat="1" x14ac:dyDescent="0.25">
      <c r="A57" s="34">
        <f>A56</f>
        <v>3535</v>
      </c>
      <c r="B57" s="32">
        <f t="shared" si="0"/>
        <v>35</v>
      </c>
      <c r="C57" s="32">
        <f t="shared" si="1"/>
        <v>35</v>
      </c>
      <c r="D57" s="35" t="str">
        <f>D58</f>
        <v/>
      </c>
      <c r="E57" s="35">
        <f>E58</f>
        <v>2.5630480012419929E-5</v>
      </c>
      <c r="F57" s="32">
        <f t="shared" si="2"/>
        <v>35354</v>
      </c>
      <c r="G57" s="33">
        <f>IFERROR(Interpol1!C31,"")</f>
        <v>0</v>
      </c>
      <c r="H57" s="35" t="str">
        <f t="shared" si="4"/>
        <v/>
      </c>
    </row>
    <row r="58" spans="1:8" s="3" customFormat="1" x14ac:dyDescent="0.25">
      <c r="A58" s="36">
        <f>A20</f>
        <v>3535</v>
      </c>
      <c r="B58" s="26">
        <f t="shared" si="0"/>
        <v>35</v>
      </c>
      <c r="C58" s="26">
        <f t="shared" si="1"/>
        <v>35</v>
      </c>
      <c r="D58" s="30" t="str">
        <f>IFERROR(DEGREES(MOD(ATAN2(COS(RADIANS(B57))*SIN(RADIANS(B58))-SIN(RADIANS(B57))*COS(RADIANS(B58))*COS(RADIANS(C58-C57)),SIN(RADIANS(C58-C57))*COS(RADIANS(B58))),2*PI())),"")</f>
        <v/>
      </c>
      <c r="E58" s="30">
        <f>ACOS(SIN(RADIANS(B57))*SIN(RADIANS(B58))+COS(RADIANS(B57))*COS(RADIANS(B58))*COS((RADIANS(C58-C57))))*6371/1.852/2</f>
        <v>2.5630480012419929E-5</v>
      </c>
      <c r="F58" s="26">
        <f t="shared" si="2"/>
        <v>35354</v>
      </c>
      <c r="G58" s="31">
        <f>IFERROR(Interpol1!C32,"")</f>
        <v>0</v>
      </c>
      <c r="H58" s="30" t="str">
        <f t="shared" si="4"/>
        <v/>
      </c>
    </row>
    <row r="59" spans="1:8" s="3" customFormat="1" x14ac:dyDescent="0.25">
      <c r="A59" s="34">
        <f>A58</f>
        <v>3535</v>
      </c>
      <c r="B59" s="32">
        <f t="shared" si="0"/>
        <v>35</v>
      </c>
      <c r="C59" s="32">
        <f t="shared" si="1"/>
        <v>35</v>
      </c>
      <c r="D59" s="35" t="str">
        <f>D60</f>
        <v/>
      </c>
      <c r="E59" s="35">
        <f>E60</f>
        <v>2.5630480012419929E-5</v>
      </c>
      <c r="F59" s="32">
        <f t="shared" si="2"/>
        <v>35354</v>
      </c>
      <c r="G59" s="33">
        <f>IFERROR(Interpol1!C33,"")</f>
        <v>0</v>
      </c>
      <c r="H59" s="35" t="str">
        <f t="shared" si="4"/>
        <v/>
      </c>
    </row>
    <row r="60" spans="1:8" s="3" customFormat="1" x14ac:dyDescent="0.25">
      <c r="A60" s="36">
        <f>A21</f>
        <v>3535</v>
      </c>
      <c r="B60" s="26">
        <f t="shared" si="0"/>
        <v>35</v>
      </c>
      <c r="C60" s="26">
        <f t="shared" si="1"/>
        <v>35</v>
      </c>
      <c r="D60" s="30" t="str">
        <f>IFERROR(DEGREES(MOD(ATAN2(COS(RADIANS(B59))*SIN(RADIANS(B60))-SIN(RADIANS(B59))*COS(RADIANS(B60))*COS(RADIANS(C60-C59)),SIN(RADIANS(C60-C59))*COS(RADIANS(B60))),2*PI())),"")</f>
        <v/>
      </c>
      <c r="E60" s="30">
        <f>ACOS(SIN(RADIANS(B59))*SIN(RADIANS(B60))+COS(RADIANS(B59))*COS(RADIANS(B60))*COS((RADIANS(C60-C59))))*6371/1.852/2</f>
        <v>2.5630480012419929E-5</v>
      </c>
      <c r="F60" s="26">
        <f t="shared" si="2"/>
        <v>35354</v>
      </c>
      <c r="G60" s="31">
        <f>IFERROR(Interpol1!C34,"")</f>
        <v>0</v>
      </c>
      <c r="H60" s="30" t="str">
        <f t="shared" si="4"/>
        <v/>
      </c>
    </row>
    <row r="61" spans="1:8" s="3" customFormat="1" x14ac:dyDescent="0.25">
      <c r="A61" s="34">
        <f>A60</f>
        <v>3535</v>
      </c>
      <c r="B61" s="32">
        <f t="shared" ref="B61:B69" si="11">INT(A61/100)</f>
        <v>35</v>
      </c>
      <c r="C61" s="32">
        <f t="shared" ref="C61:C69" si="12">A61-B61*100</f>
        <v>35</v>
      </c>
      <c r="D61" s="35" t="str">
        <f>D62</f>
        <v/>
      </c>
      <c r="E61" s="35">
        <f>E62</f>
        <v>2.5630480012419929E-5</v>
      </c>
      <c r="F61" s="32">
        <f t="shared" ref="F61:F69" si="13">A61*10+$C$2</f>
        <v>35354</v>
      </c>
      <c r="G61" s="33">
        <f>IFERROR(Interpol1!C35,"")</f>
        <v>0</v>
      </c>
      <c r="H61" s="35" t="str">
        <f t="shared" si="4"/>
        <v/>
      </c>
    </row>
    <row r="62" spans="1:8" s="3" customFormat="1" x14ac:dyDescent="0.25">
      <c r="A62" s="36">
        <f>A22</f>
        <v>3535</v>
      </c>
      <c r="B62" s="26">
        <f t="shared" si="11"/>
        <v>35</v>
      </c>
      <c r="C62" s="26">
        <f t="shared" si="12"/>
        <v>35</v>
      </c>
      <c r="D62" s="30" t="str">
        <f>IFERROR(DEGREES(MOD(ATAN2(COS(RADIANS(B61))*SIN(RADIANS(B62))-SIN(RADIANS(B61))*COS(RADIANS(B62))*COS(RADIANS(C62-C61)),SIN(RADIANS(C62-C61))*COS(RADIANS(B62))),2*PI())),"")</f>
        <v/>
      </c>
      <c r="E62" s="30">
        <f>ACOS(SIN(RADIANS(B61))*SIN(RADIANS(B62))+COS(RADIANS(B61))*COS(RADIANS(B62))*COS((RADIANS(C62-C61))))*6371/1.852/2</f>
        <v>2.5630480012419929E-5</v>
      </c>
      <c r="F62" s="26">
        <f t="shared" si="13"/>
        <v>35354</v>
      </c>
      <c r="G62" s="31">
        <f>IFERROR(Interpol1!C36,"")</f>
        <v>0</v>
      </c>
      <c r="H62" s="30" t="str">
        <f t="shared" si="4"/>
        <v/>
      </c>
    </row>
    <row r="63" spans="1:8" s="3" customFormat="1" x14ac:dyDescent="0.25">
      <c r="A63" s="34">
        <f>A62</f>
        <v>3535</v>
      </c>
      <c r="B63" s="32">
        <f t="shared" si="11"/>
        <v>35</v>
      </c>
      <c r="C63" s="32">
        <f t="shared" si="12"/>
        <v>35</v>
      </c>
      <c r="D63" s="35" t="str">
        <f>D64</f>
        <v/>
      </c>
      <c r="E63" s="35">
        <f>E64</f>
        <v>2.5630480012419929E-5</v>
      </c>
      <c r="F63" s="32">
        <f t="shared" si="13"/>
        <v>35354</v>
      </c>
      <c r="G63" s="33">
        <f>IFERROR(Interpol1!C37,"")</f>
        <v>0</v>
      </c>
      <c r="H63" s="35" t="str">
        <f t="shared" si="4"/>
        <v/>
      </c>
    </row>
    <row r="64" spans="1:8" s="3" customFormat="1" x14ac:dyDescent="0.25">
      <c r="A64" s="36">
        <f>A23</f>
        <v>3535</v>
      </c>
      <c r="B64" s="26">
        <f t="shared" si="11"/>
        <v>35</v>
      </c>
      <c r="C64" s="26">
        <f t="shared" si="12"/>
        <v>35</v>
      </c>
      <c r="D64" s="30" t="str">
        <f>IFERROR(DEGREES(MOD(ATAN2(COS(RADIANS(B63))*SIN(RADIANS(B64))-SIN(RADIANS(B63))*COS(RADIANS(B64))*COS(RADIANS(C64-C63)),SIN(RADIANS(C64-C63))*COS(RADIANS(B64))),2*PI())),"")</f>
        <v/>
      </c>
      <c r="E64" s="30">
        <f>ACOS(SIN(RADIANS(B63))*SIN(RADIANS(B64))+COS(RADIANS(B63))*COS(RADIANS(B64))*COS((RADIANS(C64-C63))))*6371/1.852/2</f>
        <v>2.5630480012419929E-5</v>
      </c>
      <c r="F64" s="26">
        <f t="shared" si="13"/>
        <v>35354</v>
      </c>
      <c r="G64" s="31">
        <f>IFERROR(Interpol1!C38,"")</f>
        <v>0</v>
      </c>
      <c r="H64" s="30" t="str">
        <f t="shared" si="4"/>
        <v/>
      </c>
    </row>
    <row r="65" spans="1:11" s="3" customFormat="1" x14ac:dyDescent="0.25">
      <c r="A65" s="34">
        <f>A64</f>
        <v>3535</v>
      </c>
      <c r="B65" s="32">
        <f t="shared" si="11"/>
        <v>35</v>
      </c>
      <c r="C65" s="32">
        <f t="shared" si="12"/>
        <v>35</v>
      </c>
      <c r="D65" s="35" t="str">
        <f>D66</f>
        <v/>
      </c>
      <c r="E65" s="35">
        <f>E66</f>
        <v>2.5630480012419929E-5</v>
      </c>
      <c r="F65" s="32">
        <f t="shared" si="13"/>
        <v>35354</v>
      </c>
      <c r="G65" s="33">
        <f>IFERROR(Interpol1!C39,"")</f>
        <v>0</v>
      </c>
      <c r="H65" s="35" t="str">
        <f t="shared" si="4"/>
        <v/>
      </c>
    </row>
    <row r="66" spans="1:11" s="3" customFormat="1" x14ac:dyDescent="0.25">
      <c r="A66" s="36">
        <f>A24</f>
        <v>3535</v>
      </c>
      <c r="B66" s="26">
        <f t="shared" si="11"/>
        <v>35</v>
      </c>
      <c r="C66" s="26">
        <f t="shared" si="12"/>
        <v>35</v>
      </c>
      <c r="D66" s="30" t="str">
        <f>IFERROR(DEGREES(MOD(ATAN2(COS(RADIANS(B65))*SIN(RADIANS(B66))-SIN(RADIANS(B65))*COS(RADIANS(B66))*COS(RADIANS(C66-C65)),SIN(RADIANS(C66-C65))*COS(RADIANS(B66))),2*PI())),"")</f>
        <v/>
      </c>
      <c r="E66" s="30">
        <f>ACOS(SIN(RADIANS(B65))*SIN(RADIANS(B66))+COS(RADIANS(B65))*COS(RADIANS(B66))*COS((RADIANS(C66-C65))))*6371/1.852/2</f>
        <v>2.5630480012419929E-5</v>
      </c>
      <c r="F66" s="26">
        <f t="shared" si="13"/>
        <v>35354</v>
      </c>
      <c r="G66" s="31">
        <f>IFERROR(Interpol1!C40,"")</f>
        <v>0</v>
      </c>
      <c r="H66" s="30" t="str">
        <f t="shared" si="4"/>
        <v/>
      </c>
    </row>
    <row r="67" spans="1:11" s="3" customFormat="1" x14ac:dyDescent="0.25">
      <c r="A67" s="34">
        <f>A66</f>
        <v>3535</v>
      </c>
      <c r="B67" s="32">
        <f t="shared" si="11"/>
        <v>35</v>
      </c>
      <c r="C67" s="32">
        <f t="shared" si="12"/>
        <v>35</v>
      </c>
      <c r="D67" s="35" t="str">
        <f>D68</f>
        <v/>
      </c>
      <c r="E67" s="35">
        <f>E68</f>
        <v>2.5630480012419929E-5</v>
      </c>
      <c r="F67" s="32">
        <f t="shared" si="13"/>
        <v>35354</v>
      </c>
      <c r="G67" s="33">
        <f>IFERROR(Interpol1!C41,"")</f>
        <v>0</v>
      </c>
      <c r="H67" s="35" t="str">
        <f t="shared" si="4"/>
        <v/>
      </c>
    </row>
    <row r="68" spans="1:11" s="3" customFormat="1" x14ac:dyDescent="0.25">
      <c r="A68" s="36">
        <f>A25</f>
        <v>3535</v>
      </c>
      <c r="B68" s="26">
        <f t="shared" si="11"/>
        <v>35</v>
      </c>
      <c r="C68" s="26">
        <f t="shared" si="12"/>
        <v>35</v>
      </c>
      <c r="D68" s="30" t="str">
        <f>IFERROR(DEGREES(MOD(ATAN2(COS(RADIANS(B67))*SIN(RADIANS(B68))-SIN(RADIANS(B67))*COS(RADIANS(B68))*COS(RADIANS(C68-C67)),SIN(RADIANS(C68-C67))*COS(RADIANS(B68))),2*PI())),"")</f>
        <v/>
      </c>
      <c r="E68" s="30">
        <f>ACOS(SIN(RADIANS(B67))*SIN(RADIANS(B68))+COS(RADIANS(B67))*COS(RADIANS(B68))*COS((RADIANS(C68-C67))))*6371/1.852/2</f>
        <v>2.5630480012419929E-5</v>
      </c>
      <c r="F68" s="26">
        <f t="shared" si="13"/>
        <v>35354</v>
      </c>
      <c r="G68" s="31">
        <f>IFERROR(Interpol1!C42,"")</f>
        <v>0</v>
      </c>
      <c r="H68" s="30" t="str">
        <f t="shared" si="4"/>
        <v/>
      </c>
    </row>
    <row r="69" spans="1:11" s="3" customFormat="1" x14ac:dyDescent="0.25">
      <c r="A69" s="34">
        <f>A68</f>
        <v>3535</v>
      </c>
      <c r="B69" s="32">
        <f t="shared" si="11"/>
        <v>35</v>
      </c>
      <c r="C69" s="32">
        <f t="shared" si="12"/>
        <v>35</v>
      </c>
      <c r="D69" s="35">
        <f>D70</f>
        <v>33.565414352952217</v>
      </c>
      <c r="E69" s="35">
        <f>E70</f>
        <v>40.448375828692505</v>
      </c>
      <c r="F69" s="32">
        <f t="shared" si="13"/>
        <v>35354</v>
      </c>
      <c r="G69" s="33">
        <f>IFERROR(Interpol1!C43,"")</f>
        <v>4.7458563477427029</v>
      </c>
      <c r="H69" s="35">
        <f t="shared" si="4"/>
        <v>8.5228824610191118</v>
      </c>
    </row>
    <row r="70" spans="1:11" x14ac:dyDescent="0.25">
      <c r="A70" s="39" t="s">
        <v>67</v>
      </c>
      <c r="B70" s="39">
        <f>E4</f>
        <v>36.119233000000001</v>
      </c>
      <c r="C70" s="39">
        <f>F4</f>
        <v>35.922154999999997</v>
      </c>
      <c r="D70" s="38">
        <f>DEGREES(MOD(ATAN2(COS(RADIANS(B69))*SIN(RADIANS(B70))-SIN(RADIANS(B69))*COS(RADIANS(B70))*COS(RADIANS(C70-C69)),SIN(RADIANS(C70-C69))*COS(RADIANS(B70))),2*PI()))</f>
        <v>33.565414352952217</v>
      </c>
      <c r="E70" s="38">
        <f>ACOS(SIN(RADIANS(B55))*SIN(RADIANS(B70))+COS(RADIANS(B55))*COS(RADIANS(B70))*COS((RADIANS(C70-C55))))*6371/1.852/2</f>
        <v>40.448375828692505</v>
      </c>
      <c r="F70" s="38">
        <f>F54</f>
        <v>35354</v>
      </c>
      <c r="G70" s="39">
        <f>IFERROR(Interpol1!C44,"")</f>
        <v>4.7458563477427029</v>
      </c>
      <c r="H70" s="38">
        <f t="shared" si="4"/>
        <v>8.5228824610191118</v>
      </c>
      <c r="I70" s="49"/>
      <c r="J70" s="50"/>
    </row>
    <row r="71" spans="1:11" s="3" customFormat="1" ht="15.75" thickBot="1" x14ac:dyDescent="0.3">
      <c r="A71"/>
      <c r="D71" s="11"/>
      <c r="G71"/>
      <c r="H71"/>
      <c r="I71" s="51"/>
      <c r="J71" s="51"/>
    </row>
    <row r="72" spans="1:11" s="53" customFormat="1" ht="15.75" thickBot="1" x14ac:dyDescent="0.3">
      <c r="A72" s="42" t="s">
        <v>76</v>
      </c>
      <c r="B72" s="43"/>
      <c r="C72" s="43"/>
      <c r="D72" s="43" t="s">
        <v>78</v>
      </c>
      <c r="E72" s="44">
        <f>SUM(E30:E70)</f>
        <v>428.55877422133796</v>
      </c>
      <c r="F72" s="43"/>
      <c r="G72" s="46" t="s">
        <v>79</v>
      </c>
      <c r="H72" s="45">
        <f>SUM(H30:H70)</f>
        <v>91.562322160954579</v>
      </c>
      <c r="K72" s="52"/>
    </row>
    <row r="73" spans="1:11" s="3" customFormat="1" x14ac:dyDescent="0.25">
      <c r="A73"/>
      <c r="D73" s="11"/>
      <c r="G73"/>
      <c r="H73"/>
      <c r="K73" s="30"/>
    </row>
    <row r="74" spans="1:11" s="3" customFormat="1" x14ac:dyDescent="0.25">
      <c r="A74"/>
      <c r="D74" s="11"/>
      <c r="G74"/>
      <c r="H74"/>
    </row>
    <row r="75" spans="1:11" s="3" customFormat="1" x14ac:dyDescent="0.25">
      <c r="A75"/>
      <c r="D75" s="11"/>
      <c r="G75"/>
      <c r="H75"/>
    </row>
    <row r="76" spans="1:11" s="3" customFormat="1" x14ac:dyDescent="0.25">
      <c r="A76"/>
      <c r="D76" s="11"/>
      <c r="G76"/>
      <c r="H76"/>
    </row>
    <row r="77" spans="1:11" s="3" customFormat="1" x14ac:dyDescent="0.25">
      <c r="A77"/>
      <c r="D77" s="11"/>
      <c r="G77"/>
      <c r="H77"/>
    </row>
    <row r="78" spans="1:11" s="3" customFormat="1" x14ac:dyDescent="0.25">
      <c r="A78"/>
      <c r="D78" s="11"/>
      <c r="G78"/>
      <c r="H78"/>
    </row>
    <row r="79" spans="1:11" s="3" customFormat="1" x14ac:dyDescent="0.25">
      <c r="A79"/>
      <c r="D79" s="11"/>
      <c r="G79"/>
      <c r="H79"/>
    </row>
    <row r="80" spans="1:11" s="3" customFormat="1" x14ac:dyDescent="0.25">
      <c r="A80"/>
      <c r="D80" s="11"/>
      <c r="G80"/>
      <c r="H80"/>
    </row>
  </sheetData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C743EF-CBF0-4823-A025-6A922FE98EEB}">
  <dimension ref="A1:O80"/>
  <sheetViews>
    <sheetView workbookViewId="0">
      <selection activeCell="A12" sqref="A12:A25"/>
    </sheetView>
  </sheetViews>
  <sheetFormatPr baseColWidth="10" defaultRowHeight="15" x14ac:dyDescent="0.25"/>
  <cols>
    <col min="1" max="1" width="13.28515625" customWidth="1"/>
    <col min="2" max="3" width="11.42578125" style="3"/>
    <col min="4" max="4" width="13.85546875" style="11" customWidth="1"/>
    <col min="5" max="6" width="11.42578125" style="3"/>
    <col min="14" max="15" width="11.42578125" style="3"/>
  </cols>
  <sheetData>
    <row r="1" spans="1:10" x14ac:dyDescent="0.25">
      <c r="A1" t="s">
        <v>120</v>
      </c>
      <c r="B1" s="12" t="s">
        <v>84</v>
      </c>
      <c r="C1" s="9"/>
    </row>
    <row r="2" spans="1:10" x14ac:dyDescent="0.25">
      <c r="A2" t="s">
        <v>59</v>
      </c>
      <c r="B2" s="9" t="s">
        <v>60</v>
      </c>
      <c r="C2" s="11">
        <f>IF(B2="annual",1,IF(B2="winter",2,IF(B2="spring",3,IF(B2="summer",4,IF(B2="fall",5,"Please choose annual, or winter, or spring, or summer, or fall")))))</f>
        <v>4</v>
      </c>
    </row>
    <row r="3" spans="1:10" x14ac:dyDescent="0.25">
      <c r="A3" t="s">
        <v>21</v>
      </c>
      <c r="B3" s="3" t="s">
        <v>23</v>
      </c>
      <c r="C3" s="3" t="s">
        <v>24</v>
      </c>
      <c r="D3" s="11" t="s">
        <v>25</v>
      </c>
      <c r="E3" s="3" t="s">
        <v>23</v>
      </c>
      <c r="F3" s="3" t="s">
        <v>24</v>
      </c>
    </row>
    <row r="4" spans="1:10" x14ac:dyDescent="0.25">
      <c r="A4" s="79" t="str">
        <f>Segment1!D4</f>
        <v>Seleucia Pieria</v>
      </c>
      <c r="B4" s="8">
        <f>VLOOKUP(A4,Harbours!A4:D148,3,FALSE)</f>
        <v>36.119233000000001</v>
      </c>
      <c r="C4" s="8">
        <f>VLOOKUP(A4,Harbours!A4:D148,4,FALSE)</f>
        <v>35.922154999999997</v>
      </c>
      <c r="D4" s="12" t="s">
        <v>49</v>
      </c>
      <c r="E4" s="8">
        <f>VLOOKUP(D4,Harbours!A4:D148,3,FALSE)</f>
        <v>36.444963999999999</v>
      </c>
      <c r="F4" s="8">
        <f>VLOOKUP(D4,Harbours!A4:D148,4,FALSE)</f>
        <v>28.230091999999999</v>
      </c>
    </row>
    <row r="5" spans="1:10" x14ac:dyDescent="0.25">
      <c r="A5" s="6" t="s">
        <v>75</v>
      </c>
      <c r="B5" s="54"/>
      <c r="C5" s="10"/>
      <c r="E5" s="10"/>
      <c r="F5" s="10"/>
    </row>
    <row r="6" spans="1:10" x14ac:dyDescent="0.25">
      <c r="A6" s="3">
        <v>3635</v>
      </c>
      <c r="B6" s="64" t="str">
        <f>VLOOKUP($A6,ShipSpeeds!$A$7:$J$888,10,FALSE)</f>
        <v>ok</v>
      </c>
      <c r="C6" s="10"/>
      <c r="E6" s="10"/>
      <c r="F6" s="10"/>
    </row>
    <row r="7" spans="1:10" x14ac:dyDescent="0.25">
      <c r="A7" s="3">
        <v>3634</v>
      </c>
      <c r="B7" s="64" t="str">
        <f>VLOOKUP($A7,ShipSpeeds!$A$7:$J$888,10,FALSE)</f>
        <v>ok</v>
      </c>
      <c r="C7" s="48" t="s">
        <v>110</v>
      </c>
      <c r="H7" s="14"/>
    </row>
    <row r="8" spans="1:10" x14ac:dyDescent="0.25">
      <c r="A8" s="3">
        <v>3632</v>
      </c>
      <c r="B8" s="64" t="str">
        <f>VLOOKUP($A8,ShipSpeeds!$A$7:$J$888,10,FALSE)</f>
        <v>ok</v>
      </c>
      <c r="C8" s="48" t="s">
        <v>111</v>
      </c>
      <c r="H8" s="14"/>
    </row>
    <row r="9" spans="1:10" x14ac:dyDescent="0.25">
      <c r="A9" s="3">
        <v>3631</v>
      </c>
      <c r="B9" s="64" t="str">
        <f>VLOOKUP($A9,ShipSpeeds!$A$7:$J$888,10,FALSE)</f>
        <v>ok</v>
      </c>
      <c r="C9" s="48" t="s">
        <v>86</v>
      </c>
      <c r="H9" s="14"/>
    </row>
    <row r="10" spans="1:10" x14ac:dyDescent="0.25">
      <c r="A10" s="3">
        <v>3630</v>
      </c>
      <c r="B10" s="64" t="str">
        <f>VLOOKUP($A10,ShipSpeeds!$A$7:$J$888,10,FALSE)</f>
        <v>ok</v>
      </c>
      <c r="C10" s="48" t="s">
        <v>162</v>
      </c>
      <c r="H10" s="14"/>
    </row>
    <row r="11" spans="1:10" x14ac:dyDescent="0.25">
      <c r="A11" s="3">
        <v>3629</v>
      </c>
      <c r="B11" s="64" t="str">
        <f>VLOOKUP($A11,ShipSpeeds!$A$7:$J$888,10,FALSE)</f>
        <v>ok</v>
      </c>
      <c r="H11" s="14"/>
    </row>
    <row r="12" spans="1:10" x14ac:dyDescent="0.25">
      <c r="A12" s="3">
        <v>3629</v>
      </c>
      <c r="B12" s="64" t="str">
        <f>VLOOKUP($A12,ShipSpeeds!$A$7:$J$888,10,FALSE)</f>
        <v>ok</v>
      </c>
    </row>
    <row r="13" spans="1:10" ht="15.75" thickBot="1" x14ac:dyDescent="0.3">
      <c r="A13" s="3">
        <v>3629</v>
      </c>
      <c r="B13" s="64" t="str">
        <f>VLOOKUP($A13,ShipSpeeds!$A$7:$J$888,10,FALSE)</f>
        <v>ok</v>
      </c>
      <c r="C13" s="11" t="s">
        <v>77</v>
      </c>
      <c r="D13" s="10"/>
      <c r="E13" s="10"/>
    </row>
    <row r="14" spans="1:10" x14ac:dyDescent="0.25">
      <c r="A14" s="3">
        <v>3629</v>
      </c>
      <c r="B14" s="64" t="str">
        <f>VLOOKUP($A14,ShipSpeeds!$A$7:$J$888,10,FALSE)</f>
        <v>ok</v>
      </c>
      <c r="C14" s="15" t="s">
        <v>61</v>
      </c>
      <c r="D14" s="16"/>
      <c r="E14" s="17">
        <f>ACOS(SIN(RADIANS(B4))*SIN(RADIANS(E4))+COS(RADIANS(B4))*COS(RADIANS(E4))*COS((RADIANS(F4-C4))))*6371/1.852</f>
        <v>372.70541724437282</v>
      </c>
      <c r="G14" s="41"/>
      <c r="H14" s="14"/>
      <c r="I14" s="40"/>
      <c r="J14" s="14"/>
    </row>
    <row r="15" spans="1:10" ht="15.75" thickBot="1" x14ac:dyDescent="0.3">
      <c r="A15" s="3">
        <v>3629</v>
      </c>
      <c r="B15" s="64" t="str">
        <f>VLOOKUP($A15,ShipSpeeds!$A$7:$J$888,10,FALSE)</f>
        <v>ok</v>
      </c>
      <c r="C15" s="18" t="s">
        <v>64</v>
      </c>
      <c r="D15" s="19"/>
      <c r="E15" s="20">
        <f>DEGREES(MOD(ATAN2(COS(RADIANS(B4))*SIN(RADIANS(E4))-SIN(RADIANS(B4))*COS(RADIANS(E4))*COS(RADIANS(F4-C4)),SIN(RADIANS(F4-C4))*COS(RADIANS(E4))),2*PI()))</f>
        <v>275.28072366753867</v>
      </c>
      <c r="G15" s="41"/>
      <c r="H15" s="14"/>
      <c r="I15" s="40"/>
      <c r="J15" s="14"/>
    </row>
    <row r="16" spans="1:10" x14ac:dyDescent="0.25">
      <c r="A16" s="3">
        <v>3629</v>
      </c>
      <c r="B16" s="64" t="str">
        <f>VLOOKUP($A16,ShipSpeeds!$A$7:$J$888,10,FALSE)</f>
        <v>ok</v>
      </c>
      <c r="C16" s="11"/>
      <c r="D16" s="10"/>
      <c r="E16" s="10"/>
      <c r="H16" s="14"/>
    </row>
    <row r="17" spans="1:8" x14ac:dyDescent="0.25">
      <c r="A17" s="3">
        <v>3629</v>
      </c>
      <c r="B17" s="64" t="str">
        <f>VLOOKUP($A17,ShipSpeeds!$A$7:$J$888,10,FALSE)</f>
        <v>ok</v>
      </c>
      <c r="C17" s="11"/>
      <c r="D17" s="13"/>
      <c r="H17" s="14"/>
    </row>
    <row r="18" spans="1:8" ht="15.75" thickBot="1" x14ac:dyDescent="0.3">
      <c r="A18" s="3">
        <v>3629</v>
      </c>
      <c r="B18" s="64" t="str">
        <f>VLOOKUP($A18,ShipSpeeds!$A$7:$J$888,10,FALSE)</f>
        <v>ok</v>
      </c>
      <c r="C18" s="11" t="s">
        <v>81</v>
      </c>
      <c r="D18" s="3"/>
      <c r="H18" s="14"/>
    </row>
    <row r="19" spans="1:8" x14ac:dyDescent="0.25">
      <c r="A19" s="3">
        <v>3629</v>
      </c>
      <c r="B19" s="64" t="str">
        <f>VLOOKUP($A19,ShipSpeeds!$A$7:$J$888,10,FALSE)</f>
        <v>ok</v>
      </c>
      <c r="C19" s="15" t="s">
        <v>61</v>
      </c>
      <c r="D19" s="16"/>
      <c r="E19" s="17">
        <f>E72</f>
        <v>382.64068452902268</v>
      </c>
      <c r="H19" s="14"/>
    </row>
    <row r="20" spans="1:8" x14ac:dyDescent="0.25">
      <c r="A20" s="3">
        <v>3629</v>
      </c>
      <c r="B20" s="64" t="str">
        <f>VLOOKUP($A20,ShipSpeeds!$A$7:$J$888,10,FALSE)</f>
        <v>ok</v>
      </c>
      <c r="C20" s="59" t="s">
        <v>80</v>
      </c>
      <c r="D20" s="21"/>
      <c r="E20" s="60">
        <f>H72</f>
        <v>137.81442773312554</v>
      </c>
      <c r="H20" s="14"/>
    </row>
    <row r="21" spans="1:8" ht="15.75" thickBot="1" x14ac:dyDescent="0.3">
      <c r="A21" s="3">
        <v>3629</v>
      </c>
      <c r="B21" s="64" t="str">
        <f>VLOOKUP($A21,ShipSpeeds!$A$7:$J$888,10,FALSE)</f>
        <v>ok</v>
      </c>
      <c r="C21" s="61" t="s">
        <v>87</v>
      </c>
      <c r="D21" s="62"/>
      <c r="E21" s="63">
        <f>E19/E20</f>
        <v>2.7764922063892872</v>
      </c>
      <c r="H21" s="14"/>
    </row>
    <row r="22" spans="1:8" x14ac:dyDescent="0.25">
      <c r="A22" s="3">
        <v>3629</v>
      </c>
      <c r="B22" s="64" t="str">
        <f>VLOOKUP($A22,ShipSpeeds!$A$7:$J$888,10,FALSE)</f>
        <v>ok</v>
      </c>
      <c r="H22" s="14"/>
    </row>
    <row r="23" spans="1:8" x14ac:dyDescent="0.25">
      <c r="A23" s="3">
        <v>3629</v>
      </c>
      <c r="B23" s="64" t="str">
        <f>VLOOKUP($A23,ShipSpeeds!$A$7:$J$888,10,FALSE)</f>
        <v>ok</v>
      </c>
      <c r="H23" s="14"/>
    </row>
    <row r="24" spans="1:8" x14ac:dyDescent="0.25">
      <c r="A24" s="3">
        <v>3629</v>
      </c>
      <c r="B24" s="64" t="str">
        <f>VLOOKUP($A24,ShipSpeeds!$A$7:$J$888,10,FALSE)</f>
        <v>ok</v>
      </c>
      <c r="H24" s="14"/>
    </row>
    <row r="25" spans="1:8" x14ac:dyDescent="0.25">
      <c r="A25" s="3">
        <v>3629</v>
      </c>
      <c r="B25" s="64" t="str">
        <f>VLOOKUP($A25,ShipSpeeds!$A$7:$J$888,10,FALSE)</f>
        <v>ok</v>
      </c>
      <c r="C25" s="10"/>
    </row>
    <row r="26" spans="1:8" s="3" customFormat="1" x14ac:dyDescent="0.25"/>
    <row r="27" spans="1:8" s="3" customFormat="1" x14ac:dyDescent="0.25"/>
    <row r="28" spans="1:8" s="3" customFormat="1" x14ac:dyDescent="0.25">
      <c r="A28" s="32" t="s">
        <v>65</v>
      </c>
      <c r="B28" s="32" t="s">
        <v>23</v>
      </c>
      <c r="C28" s="32" t="s">
        <v>24</v>
      </c>
      <c r="D28" s="32" t="s">
        <v>68</v>
      </c>
      <c r="E28" s="32" t="s">
        <v>69</v>
      </c>
      <c r="F28" s="32" t="s">
        <v>19</v>
      </c>
      <c r="G28" s="32" t="s">
        <v>70</v>
      </c>
      <c r="H28" s="32" t="s">
        <v>74</v>
      </c>
    </row>
    <row r="29" spans="1:8" s="3" customFormat="1" x14ac:dyDescent="0.25">
      <c r="A29" s="37" t="s">
        <v>66</v>
      </c>
      <c r="B29" s="39">
        <f>B4</f>
        <v>36.119233000000001</v>
      </c>
      <c r="C29" s="39">
        <f>C4</f>
        <v>35.922154999999997</v>
      </c>
      <c r="D29" s="38">
        <f>D30</f>
        <v>261.18454267585423</v>
      </c>
      <c r="E29" s="37"/>
      <c r="F29" s="37">
        <f>F30</f>
        <v>36354</v>
      </c>
      <c r="G29" s="37"/>
      <c r="H29" s="37"/>
    </row>
    <row r="30" spans="1:8" s="3" customFormat="1" x14ac:dyDescent="0.25">
      <c r="A30" s="36">
        <f>A6</f>
        <v>3635</v>
      </c>
      <c r="B30" s="26">
        <f>INT(A30/100)</f>
        <v>36</v>
      </c>
      <c r="C30" s="26">
        <f>A30-B30*100</f>
        <v>35</v>
      </c>
      <c r="D30" s="30">
        <f>IFERROR(DEGREES(MOD(ATAN2(COS(RADIANS(B29))*SIN(RADIANS(B30))-SIN(RADIANS(B29))*COS(RADIANS(B30))*COS(RADIANS(C30-C29)),SIN(RADIANS(C30-C29))*COS(RADIANS(B30))),2*PI())),"")</f>
        <v>261.18454267585423</v>
      </c>
      <c r="E30" s="30">
        <f>ACOS(SIN(RADIANS(B29))*SIN(RADIANS(B30))+COS(RADIANS(B29))*COS(RADIANS(B30))*COS((RADIANS(C30-C29))))*6371/1.852</f>
        <v>45.327337420772096</v>
      </c>
      <c r="F30" s="26">
        <f>A30*10+$C$2</f>
        <v>36354</v>
      </c>
      <c r="G30" s="31">
        <f>IFERROR(Interpol2!C4,"")</f>
        <v>3.3019797502026247</v>
      </c>
      <c r="H30" s="30">
        <f>IFERROR(E30/G30,"")</f>
        <v>13.72732144041483</v>
      </c>
    </row>
    <row r="31" spans="1:8" s="3" customFormat="1" x14ac:dyDescent="0.25">
      <c r="A31" s="34">
        <f>A30</f>
        <v>3635</v>
      </c>
      <c r="B31" s="32">
        <f t="shared" ref="B31:B69" si="0">INT(A31/100)</f>
        <v>36</v>
      </c>
      <c r="C31" s="32">
        <f t="shared" ref="C31:C69" si="1">A31-B31*100</f>
        <v>35</v>
      </c>
      <c r="D31" s="35">
        <f>D32</f>
        <v>270.29389750911372</v>
      </c>
      <c r="E31" s="35">
        <f>E32</f>
        <v>24.286768590095466</v>
      </c>
      <c r="F31" s="32">
        <f t="shared" ref="F31:F69" si="2">A31*10+$C$2</f>
        <v>36354</v>
      </c>
      <c r="G31" s="33">
        <f>IFERROR(Interpol2!C5,"")</f>
        <v>3.5613790523692579</v>
      </c>
      <c r="H31" s="35">
        <f t="shared" ref="H31:H70" si="3">IFERROR(E31/G31,"")</f>
        <v>6.8194843157563776</v>
      </c>
    </row>
    <row r="32" spans="1:8" s="3" customFormat="1" x14ac:dyDescent="0.25">
      <c r="A32" s="36">
        <f>A7</f>
        <v>3634</v>
      </c>
      <c r="B32" s="26">
        <f t="shared" si="0"/>
        <v>36</v>
      </c>
      <c r="C32" s="26">
        <f t="shared" si="1"/>
        <v>34</v>
      </c>
      <c r="D32" s="30">
        <f>IFERROR(DEGREES(MOD(ATAN2(COS(RADIANS(B31))*SIN(RADIANS(B32))-SIN(RADIANS(B31))*COS(RADIANS(B32))*COS(RADIANS(C32-C31)),SIN(RADIANS(C32-C31))*COS(RADIANS(B32))),2*PI())),"")</f>
        <v>270.29389750911372</v>
      </c>
      <c r="E32" s="30">
        <f>ACOS(SIN(RADIANS(B31))*SIN(RADIANS(B32))+COS(RADIANS(B31))*COS(RADIANS(B32))*COS((RADIANS(C32-C31))))*6371/1.852/2</f>
        <v>24.286768590095466</v>
      </c>
      <c r="F32" s="26">
        <f t="shared" si="2"/>
        <v>36344</v>
      </c>
      <c r="G32" s="31">
        <f>IFERROR(Interpol2!C6,"")</f>
        <v>3.1954658815970114</v>
      </c>
      <c r="H32" s="30">
        <f t="shared" si="3"/>
        <v>7.6003842600746427</v>
      </c>
    </row>
    <row r="33" spans="1:8" s="3" customFormat="1" x14ac:dyDescent="0.25">
      <c r="A33" s="34">
        <f>A32</f>
        <v>3634</v>
      </c>
      <c r="B33" s="32">
        <f t="shared" si="0"/>
        <v>36</v>
      </c>
      <c r="C33" s="32">
        <f t="shared" si="1"/>
        <v>34</v>
      </c>
      <c r="D33" s="35">
        <f>D34</f>
        <v>270.58782431775296</v>
      </c>
      <c r="E33" s="35">
        <f>E34</f>
        <v>48.572898116443184</v>
      </c>
      <c r="F33" s="32">
        <f t="shared" si="2"/>
        <v>36344</v>
      </c>
      <c r="G33" s="33">
        <f>IFERROR(Interpol2!C7,"")</f>
        <v>3.1991321286567715</v>
      </c>
      <c r="H33" s="35">
        <f t="shared" si="3"/>
        <v>15.183148479971543</v>
      </c>
    </row>
    <row r="34" spans="1:8" s="3" customFormat="1" x14ac:dyDescent="0.25">
      <c r="A34" s="36">
        <f>A8</f>
        <v>3632</v>
      </c>
      <c r="B34" s="26">
        <f t="shared" si="0"/>
        <v>36</v>
      </c>
      <c r="C34" s="26">
        <f t="shared" si="1"/>
        <v>32</v>
      </c>
      <c r="D34" s="30">
        <f>IFERROR(DEGREES(MOD(ATAN2(COS(RADIANS(B33))*SIN(RADIANS(B34))-SIN(RADIANS(B33))*COS(RADIANS(B34))*COS(RADIANS(C34-C33)),SIN(RADIANS(C34-C33))*COS(RADIANS(B34))),2*PI())),"")</f>
        <v>270.58782431775296</v>
      </c>
      <c r="E34" s="30">
        <f>ACOS(SIN(RADIANS(B33))*SIN(RADIANS(B34))+COS(RADIANS(B33))*COS(RADIANS(B34))*COS((RADIANS(C34-C33))))*6371/1.852/2</f>
        <v>48.572898116443184</v>
      </c>
      <c r="F34" s="26">
        <f t="shared" si="2"/>
        <v>36324</v>
      </c>
      <c r="G34" s="31">
        <f>IFERROR(Interpol2!C8,"")</f>
        <v>2.9286212592507868</v>
      </c>
      <c r="H34" s="30">
        <f t="shared" si="3"/>
        <v>16.585585439910837</v>
      </c>
    </row>
    <row r="35" spans="1:8" s="3" customFormat="1" x14ac:dyDescent="0.25">
      <c r="A35" s="34">
        <f>A34</f>
        <v>3632</v>
      </c>
      <c r="B35" s="32">
        <f t="shared" si="0"/>
        <v>36</v>
      </c>
      <c r="C35" s="32">
        <f t="shared" si="1"/>
        <v>32</v>
      </c>
      <c r="D35" s="35">
        <f>D36</f>
        <v>270.29389750911372</v>
      </c>
      <c r="E35" s="35">
        <f>E36</f>
        <v>24.286768590095466</v>
      </c>
      <c r="F35" s="32">
        <f t="shared" si="2"/>
        <v>36324</v>
      </c>
      <c r="G35" s="33">
        <f>IFERROR(Interpol2!C9,"")</f>
        <v>2.9246604322117014</v>
      </c>
      <c r="H35" s="35">
        <f t="shared" si="3"/>
        <v>8.3041327884103122</v>
      </c>
    </row>
    <row r="36" spans="1:8" s="3" customFormat="1" x14ac:dyDescent="0.25">
      <c r="A36" s="36">
        <f>A9</f>
        <v>3631</v>
      </c>
      <c r="B36" s="26">
        <f t="shared" si="0"/>
        <v>36</v>
      </c>
      <c r="C36" s="26">
        <f t="shared" si="1"/>
        <v>31</v>
      </c>
      <c r="D36" s="30">
        <f>IFERROR(DEGREES(MOD(ATAN2(COS(RADIANS(B35))*SIN(RADIANS(B36))-SIN(RADIANS(B35))*COS(RADIANS(B36))*COS(RADIANS(C36-C35)),SIN(RADIANS(C36-C35))*COS(RADIANS(B36))),2*PI())),"")</f>
        <v>270.29389750911372</v>
      </c>
      <c r="E36" s="30">
        <f>ACOS(SIN(RADIANS(B35))*SIN(RADIANS(B36))+COS(RADIANS(B35))*COS(RADIANS(B36))*COS((RADIANS(C36-C35))))*6371/1.852/2</f>
        <v>24.286768590095466</v>
      </c>
      <c r="F36" s="26">
        <f t="shared" si="2"/>
        <v>36314</v>
      </c>
      <c r="G36" s="31">
        <f>IFERROR(Interpol2!C10,"")</f>
        <v>2.820383889682065</v>
      </c>
      <c r="H36" s="30">
        <f t="shared" si="3"/>
        <v>8.6111570410484983</v>
      </c>
    </row>
    <row r="37" spans="1:8" s="3" customFormat="1" x14ac:dyDescent="0.25">
      <c r="A37" s="34">
        <f>A36</f>
        <v>3631</v>
      </c>
      <c r="B37" s="32">
        <f t="shared" si="0"/>
        <v>36</v>
      </c>
      <c r="C37" s="32">
        <f t="shared" si="1"/>
        <v>31</v>
      </c>
      <c r="D37" s="35">
        <f>D38</f>
        <v>270.29389750911372</v>
      </c>
      <c r="E37" s="35">
        <f>E38</f>
        <v>24.286768590095466</v>
      </c>
      <c r="F37" s="32">
        <f t="shared" si="2"/>
        <v>36314</v>
      </c>
      <c r="G37" s="33">
        <f>IFERROR(Interpol2!C11,"")</f>
        <v>2.820383889682065</v>
      </c>
      <c r="H37" s="35">
        <f t="shared" si="3"/>
        <v>8.6111570410484983</v>
      </c>
    </row>
    <row r="38" spans="1:8" s="3" customFormat="1" x14ac:dyDescent="0.25">
      <c r="A38" s="36">
        <f>A10</f>
        <v>3630</v>
      </c>
      <c r="B38" s="26">
        <f t="shared" si="0"/>
        <v>36</v>
      </c>
      <c r="C38" s="26">
        <f t="shared" si="1"/>
        <v>30</v>
      </c>
      <c r="D38" s="30">
        <f>IFERROR(DEGREES(MOD(ATAN2(COS(RADIANS(B37))*SIN(RADIANS(B38))-SIN(RADIANS(B37))*COS(RADIANS(B38))*COS(RADIANS(C38-C37)),SIN(RADIANS(C38-C37))*COS(RADIANS(B38))),2*PI())),"")</f>
        <v>270.29389750911372</v>
      </c>
      <c r="E38" s="30">
        <f>ACOS(SIN(RADIANS(B37))*SIN(RADIANS(B38))+COS(RADIANS(B37))*COS(RADIANS(B38))*COS((RADIANS(C38-C37))))*6371/1.852/2</f>
        <v>24.286768590095466</v>
      </c>
      <c r="F38" s="26">
        <f t="shared" si="2"/>
        <v>36304</v>
      </c>
      <c r="G38" s="31">
        <f>IFERROR(Interpol2!C12,"")</f>
        <v>2.3942210080391559</v>
      </c>
      <c r="H38" s="30">
        <f t="shared" si="3"/>
        <v>10.143912574715104</v>
      </c>
    </row>
    <row r="39" spans="1:8" s="3" customFormat="1" x14ac:dyDescent="0.25">
      <c r="A39" s="34">
        <f>A38</f>
        <v>3630</v>
      </c>
      <c r="B39" s="32">
        <f t="shared" si="0"/>
        <v>36</v>
      </c>
      <c r="C39" s="32">
        <f t="shared" si="1"/>
        <v>30</v>
      </c>
      <c r="D39" s="35">
        <f>D40</f>
        <v>270.29389750911372</v>
      </c>
      <c r="E39" s="35">
        <f>E40</f>
        <v>24.286768590095466</v>
      </c>
      <c r="F39" s="32">
        <f t="shared" si="2"/>
        <v>36304</v>
      </c>
      <c r="G39" s="33">
        <f>IFERROR(Interpol2!C13,"")</f>
        <v>2.3942210080391559</v>
      </c>
      <c r="H39" s="35">
        <f t="shared" si="3"/>
        <v>10.143912574715104</v>
      </c>
    </row>
    <row r="40" spans="1:8" s="3" customFormat="1" x14ac:dyDescent="0.25">
      <c r="A40" s="36">
        <f>A11</f>
        <v>3629</v>
      </c>
      <c r="B40" s="26">
        <f t="shared" si="0"/>
        <v>36</v>
      </c>
      <c r="C40" s="26">
        <f t="shared" si="1"/>
        <v>29</v>
      </c>
      <c r="D40" s="30">
        <f>IFERROR(DEGREES(MOD(ATAN2(COS(RADIANS(B39))*SIN(RADIANS(B40))-SIN(RADIANS(B39))*COS(RADIANS(B40))*COS(RADIANS(C40-C39)),SIN(RADIANS(C40-C39))*COS(RADIANS(B40))),2*PI())),"")</f>
        <v>270.29389750911372</v>
      </c>
      <c r="E40" s="30">
        <f>ACOS(SIN(RADIANS(B39))*SIN(RADIANS(B40))+COS(RADIANS(B39))*COS(RADIANS(B40))*COS((RADIANS(C40-C39))))*6371/1.852/2</f>
        <v>24.286768590095466</v>
      </c>
      <c r="F40" s="26">
        <f t="shared" si="2"/>
        <v>36294</v>
      </c>
      <c r="G40" s="31">
        <f>IFERROR(Interpol2!C14,"")</f>
        <v>2.6428163758917114</v>
      </c>
      <c r="H40" s="30">
        <f t="shared" si="3"/>
        <v>9.1897298698631218</v>
      </c>
    </row>
    <row r="41" spans="1:8" s="3" customFormat="1" x14ac:dyDescent="0.25">
      <c r="A41" s="34">
        <f>A40</f>
        <v>3629</v>
      </c>
      <c r="B41" s="32">
        <f t="shared" si="0"/>
        <v>36</v>
      </c>
      <c r="C41" s="32">
        <f t="shared" si="1"/>
        <v>29</v>
      </c>
      <c r="D41" s="35" t="str">
        <f>D42</f>
        <v/>
      </c>
      <c r="E41" s="35">
        <f>E42</f>
        <v>0</v>
      </c>
      <c r="F41" s="32">
        <f t="shared" si="2"/>
        <v>36294</v>
      </c>
      <c r="G41" s="33">
        <f>IFERROR(Interpol2!C15,"")</f>
        <v>0</v>
      </c>
      <c r="H41" s="35" t="str">
        <f t="shared" si="3"/>
        <v/>
      </c>
    </row>
    <row r="42" spans="1:8" s="3" customFormat="1" x14ac:dyDescent="0.25">
      <c r="A42" s="36">
        <f>A12</f>
        <v>3629</v>
      </c>
      <c r="B42" s="26">
        <f t="shared" si="0"/>
        <v>36</v>
      </c>
      <c r="C42" s="26">
        <f t="shared" si="1"/>
        <v>29</v>
      </c>
      <c r="D42" s="30" t="str">
        <f>IFERROR(DEGREES(MOD(ATAN2(COS(RADIANS(B41))*SIN(RADIANS(B42))-SIN(RADIANS(B41))*COS(RADIANS(B42))*COS(RADIANS(C42-C41)),SIN(RADIANS(C42-C41))*COS(RADIANS(B42))),2*PI())),"")</f>
        <v/>
      </c>
      <c r="E42" s="30">
        <f>ACOS(SIN(RADIANS(B41))*SIN(RADIANS(B42))+COS(RADIANS(B41))*COS(RADIANS(B42))*COS((RADIANS(C42-C41))))*6371/1.852/2</f>
        <v>0</v>
      </c>
      <c r="F42" s="26">
        <f t="shared" si="2"/>
        <v>36294</v>
      </c>
      <c r="G42" s="31">
        <f>IFERROR(Interpol2!C16,"")</f>
        <v>0</v>
      </c>
      <c r="H42" s="30" t="str">
        <f t="shared" si="3"/>
        <v/>
      </c>
    </row>
    <row r="43" spans="1:8" s="3" customFormat="1" x14ac:dyDescent="0.25">
      <c r="A43" s="34">
        <f>A42</f>
        <v>3629</v>
      </c>
      <c r="B43" s="32">
        <f t="shared" si="0"/>
        <v>36</v>
      </c>
      <c r="C43" s="32">
        <f t="shared" si="1"/>
        <v>29</v>
      </c>
      <c r="D43" s="35" t="str">
        <f>D44</f>
        <v/>
      </c>
      <c r="E43" s="35">
        <f>E44</f>
        <v>0</v>
      </c>
      <c r="F43" s="32">
        <f t="shared" si="2"/>
        <v>36294</v>
      </c>
      <c r="G43" s="33">
        <f>IFERROR(Interpol2!C17,"")</f>
        <v>0</v>
      </c>
      <c r="H43" s="35" t="str">
        <f t="shared" si="3"/>
        <v/>
      </c>
    </row>
    <row r="44" spans="1:8" s="3" customFormat="1" x14ac:dyDescent="0.25">
      <c r="A44" s="36">
        <f>A13</f>
        <v>3629</v>
      </c>
      <c r="B44" s="26">
        <f t="shared" si="0"/>
        <v>36</v>
      </c>
      <c r="C44" s="26">
        <f t="shared" si="1"/>
        <v>29</v>
      </c>
      <c r="D44" s="30" t="str">
        <f>IFERROR(DEGREES(MOD(ATAN2(COS(RADIANS(B43))*SIN(RADIANS(B44))-SIN(RADIANS(B43))*COS(RADIANS(B44))*COS(RADIANS(C44-C43)),SIN(RADIANS(C44-C43))*COS(RADIANS(B44))),2*PI())),"")</f>
        <v/>
      </c>
      <c r="E44" s="30">
        <f>ACOS(SIN(RADIANS(B43))*SIN(RADIANS(B44))+COS(RADIANS(B43))*COS(RADIANS(B44))*COS((RADIANS(C44-C43))))*6371/1.852/2</f>
        <v>0</v>
      </c>
      <c r="F44" s="26">
        <f t="shared" si="2"/>
        <v>36294</v>
      </c>
      <c r="G44" s="31">
        <f>IFERROR(Interpol2!C18,"")</f>
        <v>0</v>
      </c>
      <c r="H44" s="30" t="str">
        <f t="shared" si="3"/>
        <v/>
      </c>
    </row>
    <row r="45" spans="1:8" s="3" customFormat="1" x14ac:dyDescent="0.25">
      <c r="A45" s="34">
        <f>A44</f>
        <v>3629</v>
      </c>
      <c r="B45" s="32">
        <f t="shared" si="0"/>
        <v>36</v>
      </c>
      <c r="C45" s="32">
        <f t="shared" si="1"/>
        <v>29</v>
      </c>
      <c r="D45" s="35" t="str">
        <f>D46</f>
        <v/>
      </c>
      <c r="E45" s="35">
        <f>E46</f>
        <v>0</v>
      </c>
      <c r="F45" s="32">
        <f t="shared" si="2"/>
        <v>36294</v>
      </c>
      <c r="G45" s="33">
        <f>IFERROR(Interpol2!C19,"")</f>
        <v>0</v>
      </c>
      <c r="H45" s="35" t="str">
        <f t="shared" si="3"/>
        <v/>
      </c>
    </row>
    <row r="46" spans="1:8" s="3" customFormat="1" x14ac:dyDescent="0.25">
      <c r="A46" s="36">
        <f>A14</f>
        <v>3629</v>
      </c>
      <c r="B46" s="26">
        <f t="shared" si="0"/>
        <v>36</v>
      </c>
      <c r="C46" s="26">
        <f t="shared" si="1"/>
        <v>29</v>
      </c>
      <c r="D46" s="30" t="str">
        <f>IFERROR(DEGREES(MOD(ATAN2(COS(RADIANS(B45))*SIN(RADIANS(B46))-SIN(RADIANS(B45))*COS(RADIANS(B46))*COS(RADIANS(C46-C45)),SIN(RADIANS(C46-C45))*COS(RADIANS(B46))),2*PI())),"")</f>
        <v/>
      </c>
      <c r="E46" s="30">
        <f>ACOS(SIN(RADIANS(B45))*SIN(RADIANS(B46))+COS(RADIANS(B45))*COS(RADIANS(B46))*COS((RADIANS(C46-C45))))*6371/1.852/2</f>
        <v>0</v>
      </c>
      <c r="F46" s="26">
        <f t="shared" si="2"/>
        <v>36294</v>
      </c>
      <c r="G46" s="31">
        <f>IFERROR(Interpol2!C20,"")</f>
        <v>0</v>
      </c>
      <c r="H46" s="30" t="str">
        <f t="shared" si="3"/>
        <v/>
      </c>
    </row>
    <row r="47" spans="1:8" s="3" customFormat="1" x14ac:dyDescent="0.25">
      <c r="A47" s="34">
        <f>A46</f>
        <v>3629</v>
      </c>
      <c r="B47" s="32">
        <f t="shared" si="0"/>
        <v>36</v>
      </c>
      <c r="C47" s="32">
        <f t="shared" si="1"/>
        <v>29</v>
      </c>
      <c r="D47" s="35" t="str">
        <f>D48</f>
        <v/>
      </c>
      <c r="E47" s="35">
        <f>E48</f>
        <v>0</v>
      </c>
      <c r="F47" s="32">
        <f t="shared" si="2"/>
        <v>36294</v>
      </c>
      <c r="G47" s="33">
        <f>IFERROR(Interpol2!C21,"")</f>
        <v>0</v>
      </c>
      <c r="H47" s="35" t="str">
        <f t="shared" si="3"/>
        <v/>
      </c>
    </row>
    <row r="48" spans="1:8" s="3" customFormat="1" x14ac:dyDescent="0.25">
      <c r="A48" s="36">
        <f>A15</f>
        <v>3629</v>
      </c>
      <c r="B48" s="26">
        <f t="shared" si="0"/>
        <v>36</v>
      </c>
      <c r="C48" s="26">
        <f t="shared" si="1"/>
        <v>29</v>
      </c>
      <c r="D48" s="30" t="str">
        <f>IFERROR(DEGREES(MOD(ATAN2(COS(RADIANS(B47))*SIN(RADIANS(B48))-SIN(RADIANS(B47))*COS(RADIANS(B48))*COS(RADIANS(C48-C47)),SIN(RADIANS(C48-C47))*COS(RADIANS(B48))),2*PI())),"")</f>
        <v/>
      </c>
      <c r="E48" s="30">
        <f>ACOS(SIN(RADIANS(B47))*SIN(RADIANS(B48))+COS(RADIANS(B47))*COS(RADIANS(B48))*COS((RADIANS(C48-C47))))*6371/1.852/2</f>
        <v>0</v>
      </c>
      <c r="F48" s="26">
        <f t="shared" si="2"/>
        <v>36294</v>
      </c>
      <c r="G48" s="31">
        <f>IFERROR(Interpol2!C22,"")</f>
        <v>0</v>
      </c>
      <c r="H48" s="30" t="str">
        <f t="shared" si="3"/>
        <v/>
      </c>
    </row>
    <row r="49" spans="1:8" s="3" customFormat="1" x14ac:dyDescent="0.25">
      <c r="A49" s="34">
        <f>A48</f>
        <v>3629</v>
      </c>
      <c r="B49" s="32">
        <f t="shared" si="0"/>
        <v>36</v>
      </c>
      <c r="C49" s="32">
        <f t="shared" si="1"/>
        <v>29</v>
      </c>
      <c r="D49" s="35" t="str">
        <f>D50</f>
        <v/>
      </c>
      <c r="E49" s="35">
        <f>E50</f>
        <v>0</v>
      </c>
      <c r="F49" s="32">
        <f t="shared" si="2"/>
        <v>36294</v>
      </c>
      <c r="G49" s="33">
        <f>IFERROR(Interpol2!C23,"")</f>
        <v>0</v>
      </c>
      <c r="H49" s="35" t="str">
        <f t="shared" si="3"/>
        <v/>
      </c>
    </row>
    <row r="50" spans="1:8" s="3" customFormat="1" x14ac:dyDescent="0.25">
      <c r="A50" s="36">
        <f>A16</f>
        <v>3629</v>
      </c>
      <c r="B50" s="26">
        <f t="shared" si="0"/>
        <v>36</v>
      </c>
      <c r="C50" s="26">
        <f t="shared" si="1"/>
        <v>29</v>
      </c>
      <c r="D50" s="30" t="str">
        <f>IFERROR(DEGREES(MOD(ATAN2(COS(RADIANS(B49))*SIN(RADIANS(B50))-SIN(RADIANS(B49))*COS(RADIANS(B50))*COS(RADIANS(C50-C49)),SIN(RADIANS(C50-C49))*COS(RADIANS(B50))),2*PI())),"")</f>
        <v/>
      </c>
      <c r="E50" s="30">
        <f>ACOS(SIN(RADIANS(B49))*SIN(RADIANS(B50))+COS(RADIANS(B49))*COS(RADIANS(B50))*COS((RADIANS(C50-C49))))*6371/1.852/2</f>
        <v>0</v>
      </c>
      <c r="F50" s="26">
        <f t="shared" si="2"/>
        <v>36294</v>
      </c>
      <c r="G50" s="31">
        <f>IFERROR(Interpol2!C24,"")</f>
        <v>0</v>
      </c>
      <c r="H50" s="30" t="str">
        <f t="shared" si="3"/>
        <v/>
      </c>
    </row>
    <row r="51" spans="1:8" s="3" customFormat="1" x14ac:dyDescent="0.25">
      <c r="A51" s="34">
        <f>A50</f>
        <v>3629</v>
      </c>
      <c r="B51" s="32">
        <f t="shared" si="0"/>
        <v>36</v>
      </c>
      <c r="C51" s="32">
        <f t="shared" si="1"/>
        <v>29</v>
      </c>
      <c r="D51" s="35" t="str">
        <f>D52</f>
        <v/>
      </c>
      <c r="E51" s="35">
        <f>E52</f>
        <v>0</v>
      </c>
      <c r="F51" s="32">
        <f t="shared" si="2"/>
        <v>36294</v>
      </c>
      <c r="G51" s="33">
        <f>IFERROR(Interpol2!C25,"")</f>
        <v>0</v>
      </c>
      <c r="H51" s="35" t="str">
        <f t="shared" si="3"/>
        <v/>
      </c>
    </row>
    <row r="52" spans="1:8" s="3" customFormat="1" x14ac:dyDescent="0.25">
      <c r="A52" s="36">
        <f>A17</f>
        <v>3629</v>
      </c>
      <c r="B52" s="26">
        <f t="shared" si="0"/>
        <v>36</v>
      </c>
      <c r="C52" s="26">
        <f t="shared" si="1"/>
        <v>29</v>
      </c>
      <c r="D52" s="30" t="str">
        <f>IFERROR(DEGREES(MOD(ATAN2(COS(RADIANS(B51))*SIN(RADIANS(B52))-SIN(RADIANS(B51))*COS(RADIANS(B52))*COS(RADIANS(C52-C51)),SIN(RADIANS(C52-C51))*COS(RADIANS(B52))),2*PI())),"")</f>
        <v/>
      </c>
      <c r="E52" s="30">
        <f>ACOS(SIN(RADIANS(B51))*SIN(RADIANS(B52))+COS(RADIANS(B51))*COS(RADIANS(B52))*COS((RADIANS(C52-C51))))*6371/1.852/2</f>
        <v>0</v>
      </c>
      <c r="F52" s="26">
        <f t="shared" si="2"/>
        <v>36294</v>
      </c>
      <c r="G52" s="31">
        <f>IFERROR(Interpol2!C26,"")</f>
        <v>0</v>
      </c>
      <c r="H52" s="30" t="str">
        <f t="shared" si="3"/>
        <v/>
      </c>
    </row>
    <row r="53" spans="1:8" s="3" customFormat="1" x14ac:dyDescent="0.25">
      <c r="A53" s="34">
        <f>A52</f>
        <v>3629</v>
      </c>
      <c r="B53" s="32">
        <f t="shared" si="0"/>
        <v>36</v>
      </c>
      <c r="C53" s="32">
        <f t="shared" si="1"/>
        <v>29</v>
      </c>
      <c r="D53" s="35" t="str">
        <f>D54</f>
        <v/>
      </c>
      <c r="E53" s="35">
        <f>E54</f>
        <v>0</v>
      </c>
      <c r="F53" s="32">
        <f t="shared" si="2"/>
        <v>36294</v>
      </c>
      <c r="G53" s="33">
        <f>IFERROR(Interpol2!C27,"")</f>
        <v>0</v>
      </c>
      <c r="H53" s="35" t="str">
        <f t="shared" si="3"/>
        <v/>
      </c>
    </row>
    <row r="54" spans="1:8" s="3" customFormat="1" x14ac:dyDescent="0.25">
      <c r="A54" s="36">
        <f>A18</f>
        <v>3629</v>
      </c>
      <c r="B54" s="26">
        <f t="shared" si="0"/>
        <v>36</v>
      </c>
      <c r="C54" s="26">
        <f t="shared" si="1"/>
        <v>29</v>
      </c>
      <c r="D54" s="30" t="str">
        <f>IFERROR(DEGREES(MOD(ATAN2(COS(RADIANS(B53))*SIN(RADIANS(B54))-SIN(RADIANS(B53))*COS(RADIANS(B54))*COS(RADIANS(C54-C53)),SIN(RADIANS(C54-C53))*COS(RADIANS(B54))),2*PI())),"")</f>
        <v/>
      </c>
      <c r="E54" s="30">
        <f>ACOS(SIN(RADIANS(B53))*SIN(RADIANS(B54))+COS(RADIANS(B53))*COS(RADIANS(B54))*COS((RADIANS(C54-C53))))*6371/1.852/2</f>
        <v>0</v>
      </c>
      <c r="F54" s="26">
        <f t="shared" si="2"/>
        <v>36294</v>
      </c>
      <c r="G54" s="31">
        <f>IFERROR(Interpol2!C28,"")</f>
        <v>0</v>
      </c>
      <c r="H54" s="30" t="str">
        <f t="shared" si="3"/>
        <v/>
      </c>
    </row>
    <row r="55" spans="1:8" s="3" customFormat="1" x14ac:dyDescent="0.25">
      <c r="A55" s="34">
        <f>A54</f>
        <v>3629</v>
      </c>
      <c r="B55" s="32">
        <f t="shared" si="0"/>
        <v>36</v>
      </c>
      <c r="C55" s="32">
        <f t="shared" si="1"/>
        <v>29</v>
      </c>
      <c r="D55" s="35" t="str">
        <f>D56</f>
        <v/>
      </c>
      <c r="E55" s="35">
        <f>E56</f>
        <v>0</v>
      </c>
      <c r="F55" s="32">
        <f t="shared" si="2"/>
        <v>36294</v>
      </c>
      <c r="G55" s="33">
        <f>IFERROR(Interpol2!C29,"")</f>
        <v>0</v>
      </c>
      <c r="H55" s="35" t="str">
        <f t="shared" si="3"/>
        <v/>
      </c>
    </row>
    <row r="56" spans="1:8" s="3" customFormat="1" x14ac:dyDescent="0.25">
      <c r="A56" s="36">
        <f>A19</f>
        <v>3629</v>
      </c>
      <c r="B56" s="26">
        <f t="shared" si="0"/>
        <v>36</v>
      </c>
      <c r="C56" s="26">
        <f t="shared" si="1"/>
        <v>29</v>
      </c>
      <c r="D56" s="30" t="str">
        <f>IFERROR(DEGREES(MOD(ATAN2(COS(RADIANS(B55))*SIN(RADIANS(B56))-SIN(RADIANS(B55))*COS(RADIANS(B56))*COS(RADIANS(C56-C55)),SIN(RADIANS(C56-C55))*COS(RADIANS(B56))),2*PI())),"")</f>
        <v/>
      </c>
      <c r="E56" s="30">
        <f>ACOS(SIN(RADIANS(B55))*SIN(RADIANS(B56))+COS(RADIANS(B55))*COS(RADIANS(B56))*COS((RADIANS(C56-C55))))*6371/1.852/2</f>
        <v>0</v>
      </c>
      <c r="F56" s="26">
        <f t="shared" si="2"/>
        <v>36294</v>
      </c>
      <c r="G56" s="31">
        <f>IFERROR(Interpol2!C30,"")</f>
        <v>0</v>
      </c>
      <c r="H56" s="30" t="str">
        <f t="shared" si="3"/>
        <v/>
      </c>
    </row>
    <row r="57" spans="1:8" s="3" customFormat="1" x14ac:dyDescent="0.25">
      <c r="A57" s="34">
        <f>A56</f>
        <v>3629</v>
      </c>
      <c r="B57" s="32">
        <f t="shared" si="0"/>
        <v>36</v>
      </c>
      <c r="C57" s="32">
        <f t="shared" si="1"/>
        <v>29</v>
      </c>
      <c r="D57" s="35" t="str">
        <f>D58</f>
        <v/>
      </c>
      <c r="E57" s="35">
        <f>E58</f>
        <v>0</v>
      </c>
      <c r="F57" s="32">
        <f t="shared" si="2"/>
        <v>36294</v>
      </c>
      <c r="G57" s="33">
        <f>IFERROR(Interpol2!C31,"")</f>
        <v>0</v>
      </c>
      <c r="H57" s="35" t="str">
        <f t="shared" si="3"/>
        <v/>
      </c>
    </row>
    <row r="58" spans="1:8" s="3" customFormat="1" x14ac:dyDescent="0.25">
      <c r="A58" s="36">
        <f>A20</f>
        <v>3629</v>
      </c>
      <c r="B58" s="26">
        <f t="shared" si="0"/>
        <v>36</v>
      </c>
      <c r="C58" s="26">
        <f t="shared" si="1"/>
        <v>29</v>
      </c>
      <c r="D58" s="30" t="str">
        <f>IFERROR(DEGREES(MOD(ATAN2(COS(RADIANS(B57))*SIN(RADIANS(B58))-SIN(RADIANS(B57))*COS(RADIANS(B58))*COS(RADIANS(C58-C57)),SIN(RADIANS(C58-C57))*COS(RADIANS(B58))),2*PI())),"")</f>
        <v/>
      </c>
      <c r="E58" s="30">
        <f>ACOS(SIN(RADIANS(B57))*SIN(RADIANS(B58))+COS(RADIANS(B57))*COS(RADIANS(B58))*COS((RADIANS(C58-C57))))*6371/1.852/2</f>
        <v>0</v>
      </c>
      <c r="F58" s="26">
        <f t="shared" si="2"/>
        <v>36294</v>
      </c>
      <c r="G58" s="31">
        <f>IFERROR(Interpol2!C32,"")</f>
        <v>0</v>
      </c>
      <c r="H58" s="30" t="str">
        <f t="shared" si="3"/>
        <v/>
      </c>
    </row>
    <row r="59" spans="1:8" s="3" customFormat="1" x14ac:dyDescent="0.25">
      <c r="A59" s="34">
        <f>A58</f>
        <v>3629</v>
      </c>
      <c r="B59" s="32">
        <f t="shared" si="0"/>
        <v>36</v>
      </c>
      <c r="C59" s="32">
        <f t="shared" si="1"/>
        <v>29</v>
      </c>
      <c r="D59" s="35" t="str">
        <f>D60</f>
        <v/>
      </c>
      <c r="E59" s="35">
        <f>E60</f>
        <v>0</v>
      </c>
      <c r="F59" s="32">
        <f t="shared" si="2"/>
        <v>36294</v>
      </c>
      <c r="G59" s="33">
        <f>IFERROR(Interpol2!C33,"")</f>
        <v>0</v>
      </c>
      <c r="H59" s="35" t="str">
        <f t="shared" si="3"/>
        <v/>
      </c>
    </row>
    <row r="60" spans="1:8" s="3" customFormat="1" x14ac:dyDescent="0.25">
      <c r="A60" s="36">
        <f>A21</f>
        <v>3629</v>
      </c>
      <c r="B60" s="26">
        <f t="shared" si="0"/>
        <v>36</v>
      </c>
      <c r="C60" s="26">
        <f t="shared" si="1"/>
        <v>29</v>
      </c>
      <c r="D60" s="30" t="str">
        <f>IFERROR(DEGREES(MOD(ATAN2(COS(RADIANS(B59))*SIN(RADIANS(B60))-SIN(RADIANS(B59))*COS(RADIANS(B60))*COS(RADIANS(C60-C59)),SIN(RADIANS(C60-C59))*COS(RADIANS(B60))),2*PI())),"")</f>
        <v/>
      </c>
      <c r="E60" s="30">
        <f>ACOS(SIN(RADIANS(B59))*SIN(RADIANS(B60))+COS(RADIANS(B59))*COS(RADIANS(B60))*COS((RADIANS(C60-C59))))*6371/1.852/2</f>
        <v>0</v>
      </c>
      <c r="F60" s="26">
        <f t="shared" si="2"/>
        <v>36294</v>
      </c>
      <c r="G60" s="31">
        <f>IFERROR(Interpol2!C34,"")</f>
        <v>0</v>
      </c>
      <c r="H60" s="30" t="str">
        <f t="shared" si="3"/>
        <v/>
      </c>
    </row>
    <row r="61" spans="1:8" s="3" customFormat="1" x14ac:dyDescent="0.25">
      <c r="A61" s="34">
        <f>A60</f>
        <v>3629</v>
      </c>
      <c r="B61" s="32">
        <f t="shared" si="0"/>
        <v>36</v>
      </c>
      <c r="C61" s="32">
        <f t="shared" si="1"/>
        <v>29</v>
      </c>
      <c r="D61" s="35" t="str">
        <f>D62</f>
        <v/>
      </c>
      <c r="E61" s="35">
        <f>E62</f>
        <v>0</v>
      </c>
      <c r="F61" s="32">
        <f t="shared" si="2"/>
        <v>36294</v>
      </c>
      <c r="G61" s="33">
        <f>IFERROR(Interpol2!C35,"")</f>
        <v>0</v>
      </c>
      <c r="H61" s="35" t="str">
        <f t="shared" si="3"/>
        <v/>
      </c>
    </row>
    <row r="62" spans="1:8" s="3" customFormat="1" x14ac:dyDescent="0.25">
      <c r="A62" s="36">
        <f>A22</f>
        <v>3629</v>
      </c>
      <c r="B62" s="26">
        <f t="shared" si="0"/>
        <v>36</v>
      </c>
      <c r="C62" s="26">
        <f t="shared" si="1"/>
        <v>29</v>
      </c>
      <c r="D62" s="30" t="str">
        <f>IFERROR(DEGREES(MOD(ATAN2(COS(RADIANS(B61))*SIN(RADIANS(B62))-SIN(RADIANS(B61))*COS(RADIANS(B62))*COS(RADIANS(C62-C61)),SIN(RADIANS(C62-C61))*COS(RADIANS(B62))),2*PI())),"")</f>
        <v/>
      </c>
      <c r="E62" s="30">
        <f>ACOS(SIN(RADIANS(B61))*SIN(RADIANS(B62))+COS(RADIANS(B61))*COS(RADIANS(B62))*COS((RADIANS(C62-C61))))*6371/1.852/2</f>
        <v>0</v>
      </c>
      <c r="F62" s="26">
        <f t="shared" si="2"/>
        <v>36294</v>
      </c>
      <c r="G62" s="31">
        <f>IFERROR(Interpol2!C36,"")</f>
        <v>0</v>
      </c>
      <c r="H62" s="30" t="str">
        <f t="shared" si="3"/>
        <v/>
      </c>
    </row>
    <row r="63" spans="1:8" s="3" customFormat="1" x14ac:dyDescent="0.25">
      <c r="A63" s="34">
        <f>A62</f>
        <v>3629</v>
      </c>
      <c r="B63" s="32">
        <f t="shared" si="0"/>
        <v>36</v>
      </c>
      <c r="C63" s="32">
        <f t="shared" si="1"/>
        <v>29</v>
      </c>
      <c r="D63" s="35" t="str">
        <f>D64</f>
        <v/>
      </c>
      <c r="E63" s="35">
        <f>E64</f>
        <v>0</v>
      </c>
      <c r="F63" s="32">
        <f t="shared" si="2"/>
        <v>36294</v>
      </c>
      <c r="G63" s="33">
        <f>IFERROR(Interpol2!C37,"")</f>
        <v>0</v>
      </c>
      <c r="H63" s="35" t="str">
        <f t="shared" si="3"/>
        <v/>
      </c>
    </row>
    <row r="64" spans="1:8" s="3" customFormat="1" x14ac:dyDescent="0.25">
      <c r="A64" s="36">
        <f>A23</f>
        <v>3629</v>
      </c>
      <c r="B64" s="26">
        <f t="shared" si="0"/>
        <v>36</v>
      </c>
      <c r="C64" s="26">
        <f t="shared" si="1"/>
        <v>29</v>
      </c>
      <c r="D64" s="30" t="str">
        <f>IFERROR(DEGREES(MOD(ATAN2(COS(RADIANS(B63))*SIN(RADIANS(B64))-SIN(RADIANS(B63))*COS(RADIANS(B64))*COS(RADIANS(C64-C63)),SIN(RADIANS(C64-C63))*COS(RADIANS(B64))),2*PI())),"")</f>
        <v/>
      </c>
      <c r="E64" s="30">
        <f>ACOS(SIN(RADIANS(B63))*SIN(RADIANS(B64))+COS(RADIANS(B63))*COS(RADIANS(B64))*COS((RADIANS(C64-C63))))*6371/1.852/2</f>
        <v>0</v>
      </c>
      <c r="F64" s="26">
        <f t="shared" si="2"/>
        <v>36294</v>
      </c>
      <c r="G64" s="31">
        <f>IFERROR(Interpol2!C38,"")</f>
        <v>0</v>
      </c>
      <c r="H64" s="30" t="str">
        <f t="shared" si="3"/>
        <v/>
      </c>
    </row>
    <row r="65" spans="1:11" s="3" customFormat="1" x14ac:dyDescent="0.25">
      <c r="A65" s="34">
        <f>A64</f>
        <v>3629</v>
      </c>
      <c r="B65" s="32">
        <f t="shared" si="0"/>
        <v>36</v>
      </c>
      <c r="C65" s="32">
        <f t="shared" si="1"/>
        <v>29</v>
      </c>
      <c r="D65" s="35" t="str">
        <f>D66</f>
        <v/>
      </c>
      <c r="E65" s="35">
        <f>E66</f>
        <v>0</v>
      </c>
      <c r="F65" s="32">
        <f t="shared" si="2"/>
        <v>36294</v>
      </c>
      <c r="G65" s="33">
        <f>IFERROR(Interpol2!C39,"")</f>
        <v>0</v>
      </c>
      <c r="H65" s="35" t="str">
        <f t="shared" si="3"/>
        <v/>
      </c>
    </row>
    <row r="66" spans="1:11" s="3" customFormat="1" x14ac:dyDescent="0.25">
      <c r="A66" s="36">
        <f>A24</f>
        <v>3629</v>
      </c>
      <c r="B66" s="26">
        <f t="shared" si="0"/>
        <v>36</v>
      </c>
      <c r="C66" s="26">
        <f t="shared" si="1"/>
        <v>29</v>
      </c>
      <c r="D66" s="30" t="str">
        <f>IFERROR(DEGREES(MOD(ATAN2(COS(RADIANS(B65))*SIN(RADIANS(B66))-SIN(RADIANS(B65))*COS(RADIANS(B66))*COS(RADIANS(C66-C65)),SIN(RADIANS(C66-C65))*COS(RADIANS(B66))),2*PI())),"")</f>
        <v/>
      </c>
      <c r="E66" s="30">
        <f>ACOS(SIN(RADIANS(B65))*SIN(RADIANS(B66))+COS(RADIANS(B65))*COS(RADIANS(B66))*COS((RADIANS(C66-C65))))*6371/1.852/2</f>
        <v>0</v>
      </c>
      <c r="F66" s="26">
        <f t="shared" si="2"/>
        <v>36294</v>
      </c>
      <c r="G66" s="31">
        <f>IFERROR(Interpol2!C40,"")</f>
        <v>0</v>
      </c>
      <c r="H66" s="30" t="str">
        <f t="shared" si="3"/>
        <v/>
      </c>
    </row>
    <row r="67" spans="1:11" s="3" customFormat="1" x14ac:dyDescent="0.25">
      <c r="A67" s="34">
        <f>A66</f>
        <v>3629</v>
      </c>
      <c r="B67" s="32">
        <f t="shared" si="0"/>
        <v>36</v>
      </c>
      <c r="C67" s="32">
        <f t="shared" si="1"/>
        <v>29</v>
      </c>
      <c r="D67" s="35" t="str">
        <f>D68</f>
        <v/>
      </c>
      <c r="E67" s="35">
        <f>E68</f>
        <v>0</v>
      </c>
      <c r="F67" s="32">
        <f t="shared" si="2"/>
        <v>36294</v>
      </c>
      <c r="G67" s="33">
        <f>IFERROR(Interpol2!C41,"")</f>
        <v>0</v>
      </c>
      <c r="H67" s="35" t="str">
        <f t="shared" si="3"/>
        <v/>
      </c>
    </row>
    <row r="68" spans="1:11" s="3" customFormat="1" x14ac:dyDescent="0.25">
      <c r="A68" s="36">
        <f>A25</f>
        <v>3629</v>
      </c>
      <c r="B68" s="26">
        <f t="shared" si="0"/>
        <v>36</v>
      </c>
      <c r="C68" s="26">
        <f t="shared" si="1"/>
        <v>29</v>
      </c>
      <c r="D68" s="30" t="str">
        <f>IFERROR(DEGREES(MOD(ATAN2(COS(RADIANS(B67))*SIN(RADIANS(B68))-SIN(RADIANS(B67))*COS(RADIANS(B68))*COS(RADIANS(C68-C67)),SIN(RADIANS(C68-C67))*COS(RADIANS(B68))),2*PI())),"")</f>
        <v/>
      </c>
      <c r="E68" s="30">
        <f>ACOS(SIN(RADIANS(B67))*SIN(RADIANS(B68))+COS(RADIANS(B67))*COS(RADIANS(B68))*COS((RADIANS(C68-C67))))*6371/1.852/2</f>
        <v>0</v>
      </c>
      <c r="F68" s="26">
        <f t="shared" si="2"/>
        <v>36294</v>
      </c>
      <c r="G68" s="31">
        <f>IFERROR(Interpol2!C42,"")</f>
        <v>0</v>
      </c>
      <c r="H68" s="30" t="str">
        <f t="shared" si="3"/>
        <v/>
      </c>
    </row>
    <row r="69" spans="1:11" s="3" customFormat="1" x14ac:dyDescent="0.25">
      <c r="A69" s="34">
        <f>A68</f>
        <v>3629</v>
      </c>
      <c r="B69" s="32">
        <f t="shared" si="0"/>
        <v>36</v>
      </c>
      <c r="C69" s="32">
        <f t="shared" si="1"/>
        <v>29</v>
      </c>
      <c r="D69" s="35">
        <f>D70</f>
        <v>305.8450085351227</v>
      </c>
      <c r="E69" s="35">
        <f>E70</f>
        <v>22.936701077300263</v>
      </c>
      <c r="F69" s="32">
        <f t="shared" si="2"/>
        <v>36294</v>
      </c>
      <c r="G69" s="33">
        <f>IFERROR(Interpol2!C43,"")</f>
        <v>2.0036864021130167</v>
      </c>
      <c r="H69" s="35">
        <f t="shared" si="3"/>
        <v>11.447250953598342</v>
      </c>
    </row>
    <row r="70" spans="1:11" x14ac:dyDescent="0.25">
      <c r="A70" s="39" t="s">
        <v>67</v>
      </c>
      <c r="B70" s="39">
        <f>E4</f>
        <v>36.444963999999999</v>
      </c>
      <c r="C70" s="39">
        <f>F4</f>
        <v>28.230091999999999</v>
      </c>
      <c r="D70" s="38">
        <f>DEGREES(MOD(ATAN2(COS(RADIANS(B69))*SIN(RADIANS(B70))-SIN(RADIANS(B69))*COS(RADIANS(B70))*COS(RADIANS(C70-C69)),SIN(RADIANS(C70-C69))*COS(RADIANS(B70))),2*PI()))</f>
        <v>305.8450085351227</v>
      </c>
      <c r="E70" s="38">
        <f>ACOS(SIN(RADIANS(B55))*SIN(RADIANS(B70))+COS(RADIANS(B55))*COS(RADIANS(B70))*COS((RADIANS(C70-C55))))*6371/1.852/2</f>
        <v>22.936701077300263</v>
      </c>
      <c r="F70" s="38">
        <f>F54</f>
        <v>36294</v>
      </c>
      <c r="G70" s="39">
        <f>IFERROR(Interpol2!C44,"")</f>
        <v>2.0036864021130167</v>
      </c>
      <c r="H70" s="38">
        <f t="shared" si="3"/>
        <v>11.447250953598342</v>
      </c>
      <c r="I70" s="49"/>
      <c r="J70" s="50"/>
    </row>
    <row r="71" spans="1:11" s="3" customFormat="1" ht="15.75" thickBot="1" x14ac:dyDescent="0.3">
      <c r="A71"/>
      <c r="D71" s="11"/>
      <c r="G71"/>
      <c r="H71"/>
      <c r="I71" s="51"/>
      <c r="J71" s="51"/>
    </row>
    <row r="72" spans="1:11" s="53" customFormat="1" ht="15.75" thickBot="1" x14ac:dyDescent="0.3">
      <c r="A72" s="42" t="s">
        <v>76</v>
      </c>
      <c r="B72" s="43"/>
      <c r="C72" s="43"/>
      <c r="D72" s="43" t="s">
        <v>78</v>
      </c>
      <c r="E72" s="44">
        <f>SUM(E30:E70)</f>
        <v>382.64068452902268</v>
      </c>
      <c r="F72" s="43"/>
      <c r="G72" s="46" t="s">
        <v>79</v>
      </c>
      <c r="H72" s="45">
        <f>SUM(H30:H70)</f>
        <v>137.81442773312554</v>
      </c>
      <c r="K72" s="52"/>
    </row>
    <row r="73" spans="1:11" s="3" customFormat="1" x14ac:dyDescent="0.25">
      <c r="A73"/>
      <c r="D73" s="11"/>
      <c r="G73"/>
      <c r="H73"/>
      <c r="K73" s="30"/>
    </row>
    <row r="74" spans="1:11" s="3" customFormat="1" x14ac:dyDescent="0.25">
      <c r="A74"/>
      <c r="D74" s="11"/>
      <c r="G74"/>
      <c r="H74"/>
    </row>
    <row r="75" spans="1:11" s="3" customFormat="1" x14ac:dyDescent="0.25">
      <c r="A75"/>
      <c r="D75" s="11"/>
      <c r="G75"/>
      <c r="H75"/>
    </row>
    <row r="76" spans="1:11" s="3" customFormat="1" x14ac:dyDescent="0.25">
      <c r="A76"/>
      <c r="D76" s="11"/>
      <c r="G76"/>
      <c r="H76"/>
    </row>
    <row r="77" spans="1:11" s="3" customFormat="1" x14ac:dyDescent="0.25">
      <c r="A77"/>
      <c r="D77" s="11"/>
      <c r="G77"/>
      <c r="H77"/>
    </row>
    <row r="78" spans="1:11" s="3" customFormat="1" x14ac:dyDescent="0.25">
      <c r="A78"/>
      <c r="D78" s="11"/>
      <c r="G78"/>
      <c r="H78"/>
    </row>
    <row r="79" spans="1:11" s="3" customFormat="1" x14ac:dyDescent="0.25">
      <c r="A79"/>
      <c r="D79" s="11"/>
      <c r="G79"/>
      <c r="H79"/>
    </row>
    <row r="80" spans="1:11" s="3" customFormat="1" x14ac:dyDescent="0.25">
      <c r="A80"/>
      <c r="D80" s="11"/>
      <c r="G80"/>
      <c r="H80"/>
    </row>
  </sheetData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F3BDD4-007F-4FC1-95D7-A51476F466D5}">
  <dimension ref="A1:O80"/>
  <sheetViews>
    <sheetView workbookViewId="0">
      <selection activeCell="A6" sqref="A6:A25"/>
    </sheetView>
  </sheetViews>
  <sheetFormatPr baseColWidth="10" defaultRowHeight="15" x14ac:dyDescent="0.25"/>
  <cols>
    <col min="1" max="1" width="13.28515625" customWidth="1"/>
    <col min="2" max="3" width="11.42578125" style="3"/>
    <col min="4" max="4" width="13.85546875" style="11" customWidth="1"/>
    <col min="5" max="6" width="11.42578125" style="3"/>
    <col min="14" max="15" width="11.42578125" style="3"/>
  </cols>
  <sheetData>
    <row r="1" spans="1:10" x14ac:dyDescent="0.25">
      <c r="A1" t="s">
        <v>120</v>
      </c>
      <c r="B1" s="12" t="s">
        <v>84</v>
      </c>
      <c r="C1" s="9"/>
    </row>
    <row r="2" spans="1:10" x14ac:dyDescent="0.25">
      <c r="A2" t="s">
        <v>59</v>
      </c>
      <c r="B2" s="9" t="s">
        <v>60</v>
      </c>
      <c r="C2" s="11">
        <f>IF(B2="annual",1,IF(B2="winter",2,IF(B2="spring",3,IF(B2="summer",4,IF(B2="fall",5,"Please choose annual, or winter, or spring, or summer, or fall")))))</f>
        <v>4</v>
      </c>
    </row>
    <row r="3" spans="1:10" x14ac:dyDescent="0.25">
      <c r="A3" t="s">
        <v>21</v>
      </c>
      <c r="B3" s="3" t="s">
        <v>23</v>
      </c>
      <c r="C3" s="3" t="s">
        <v>24</v>
      </c>
      <c r="D3" s="11" t="s">
        <v>25</v>
      </c>
      <c r="E3" s="3" t="s">
        <v>23</v>
      </c>
      <c r="F3" s="3" t="s">
        <v>24</v>
      </c>
    </row>
    <row r="4" spans="1:10" x14ac:dyDescent="0.25">
      <c r="A4" s="80" t="str">
        <f>Segment2!D4</f>
        <v>Rhodos</v>
      </c>
      <c r="B4" s="8">
        <f>VLOOKUP(A4,Harbours!A4:D148,3,FALSE)</f>
        <v>36.444963999999999</v>
      </c>
      <c r="C4" s="8">
        <f>VLOOKUP(A4,Harbours!A4:D148,4,FALSE)</f>
        <v>28.230091999999999</v>
      </c>
      <c r="D4" s="67"/>
      <c r="E4" s="8" t="e">
        <f>VLOOKUP(D4,Harbours!A4:D148,3,FALSE)</f>
        <v>#N/A</v>
      </c>
      <c r="F4" s="8" t="e">
        <f>VLOOKUP(D4,Harbours!A4:D148,4,FALSE)</f>
        <v>#N/A</v>
      </c>
    </row>
    <row r="5" spans="1:10" x14ac:dyDescent="0.25">
      <c r="A5" s="6" t="s">
        <v>75</v>
      </c>
      <c r="B5" s="54"/>
      <c r="C5" s="10"/>
      <c r="E5" s="10"/>
      <c r="F5" s="10"/>
    </row>
    <row r="6" spans="1:10" x14ac:dyDescent="0.25">
      <c r="A6" s="3"/>
      <c r="B6" s="64" t="e">
        <f>VLOOKUP($A6,ShipSpeeds!$A$7:$J$888,10,FALSE)</f>
        <v>#N/A</v>
      </c>
      <c r="C6" s="10"/>
      <c r="E6" s="10"/>
      <c r="F6" s="10"/>
    </row>
    <row r="7" spans="1:10" x14ac:dyDescent="0.25">
      <c r="A7" s="3"/>
      <c r="B7" s="64" t="e">
        <f>VLOOKUP($A7,ShipSpeeds!$A$7:$J$888,10,FALSE)</f>
        <v>#N/A</v>
      </c>
      <c r="C7" s="48" t="s">
        <v>110</v>
      </c>
      <c r="H7" s="14"/>
    </row>
    <row r="8" spans="1:10" x14ac:dyDescent="0.25">
      <c r="A8" s="3"/>
      <c r="B8" s="64" t="e">
        <f>VLOOKUP($A8,ShipSpeeds!$A$7:$J$888,10,FALSE)</f>
        <v>#N/A</v>
      </c>
      <c r="C8" s="48" t="s">
        <v>111</v>
      </c>
      <c r="H8" s="14"/>
    </row>
    <row r="9" spans="1:10" x14ac:dyDescent="0.25">
      <c r="A9" s="3"/>
      <c r="B9" s="64" t="e">
        <f>VLOOKUP($A9,ShipSpeeds!$A$7:$J$888,10,FALSE)</f>
        <v>#N/A</v>
      </c>
      <c r="C9" s="48" t="s">
        <v>86</v>
      </c>
      <c r="H9" s="14"/>
    </row>
    <row r="10" spans="1:10" x14ac:dyDescent="0.25">
      <c r="A10" s="3"/>
      <c r="B10" s="64" t="e">
        <f>VLOOKUP($A10,ShipSpeeds!$A$7:$J$888,10,FALSE)</f>
        <v>#N/A</v>
      </c>
      <c r="C10" s="48" t="s">
        <v>162</v>
      </c>
      <c r="H10" s="14"/>
    </row>
    <row r="11" spans="1:10" x14ac:dyDescent="0.25">
      <c r="A11" s="3"/>
      <c r="B11" s="64" t="e">
        <f>VLOOKUP($A11,ShipSpeeds!$A$7:$J$888,10,FALSE)</f>
        <v>#N/A</v>
      </c>
      <c r="H11" s="14"/>
    </row>
    <row r="12" spans="1:10" x14ac:dyDescent="0.25">
      <c r="A12" s="3"/>
      <c r="B12" s="64" t="e">
        <f>VLOOKUP($A12,ShipSpeeds!$A$7:$J$888,10,FALSE)</f>
        <v>#N/A</v>
      </c>
    </row>
    <row r="13" spans="1:10" ht="15.75" thickBot="1" x14ac:dyDescent="0.3">
      <c r="A13" s="3"/>
      <c r="B13" s="64" t="e">
        <f>VLOOKUP($A13,ShipSpeeds!$A$7:$J$888,10,FALSE)</f>
        <v>#N/A</v>
      </c>
      <c r="C13" s="11" t="s">
        <v>77</v>
      </c>
      <c r="D13" s="10"/>
      <c r="E13" s="10"/>
    </row>
    <row r="14" spans="1:10" x14ac:dyDescent="0.25">
      <c r="A14" s="3"/>
      <c r="B14" s="64" t="e">
        <f>VLOOKUP($A14,ShipSpeeds!$A$7:$J$888,10,FALSE)</f>
        <v>#N/A</v>
      </c>
      <c r="C14" s="15" t="s">
        <v>61</v>
      </c>
      <c r="D14" s="16"/>
      <c r="E14" s="17" t="e">
        <f>ACOS(SIN(RADIANS(B4))*SIN(RADIANS(E4))+COS(RADIANS(B4))*COS(RADIANS(E4))*COS((RADIANS(F4-C4))))*6371/1.852</f>
        <v>#N/A</v>
      </c>
      <c r="G14" s="41"/>
      <c r="H14" s="14"/>
      <c r="I14" s="40"/>
      <c r="J14" s="14"/>
    </row>
    <row r="15" spans="1:10" ht="15.75" thickBot="1" x14ac:dyDescent="0.3">
      <c r="A15" s="3"/>
      <c r="B15" s="64" t="e">
        <f>VLOOKUP($A15,ShipSpeeds!$A$7:$J$888,10,FALSE)</f>
        <v>#N/A</v>
      </c>
      <c r="C15" s="18" t="s">
        <v>64</v>
      </c>
      <c r="D15" s="19"/>
      <c r="E15" s="20" t="e">
        <f>DEGREES(MOD(ATAN2(COS(RADIANS(B4))*SIN(RADIANS(E4))-SIN(RADIANS(B4))*COS(RADIANS(E4))*COS(RADIANS(F4-C4)),SIN(RADIANS(F4-C4))*COS(RADIANS(E4))),2*PI()))</f>
        <v>#N/A</v>
      </c>
      <c r="G15" s="41"/>
      <c r="H15" s="14"/>
      <c r="I15" s="40"/>
      <c r="J15" s="14"/>
    </row>
    <row r="16" spans="1:10" x14ac:dyDescent="0.25">
      <c r="A16" s="3"/>
      <c r="B16" s="64" t="e">
        <f>VLOOKUP($A16,ShipSpeeds!$A$7:$J$888,10,FALSE)</f>
        <v>#N/A</v>
      </c>
      <c r="C16" s="11"/>
      <c r="D16" s="10"/>
      <c r="E16" s="10"/>
      <c r="H16" s="14"/>
    </row>
    <row r="17" spans="1:8" x14ac:dyDescent="0.25">
      <c r="A17" s="3"/>
      <c r="B17" s="64" t="e">
        <f>VLOOKUP($A17,ShipSpeeds!$A$7:$J$888,10,FALSE)</f>
        <v>#N/A</v>
      </c>
      <c r="C17" s="11"/>
      <c r="D17" s="13"/>
      <c r="H17" s="14"/>
    </row>
    <row r="18" spans="1:8" ht="15.75" thickBot="1" x14ac:dyDescent="0.3">
      <c r="A18" s="3"/>
      <c r="B18" s="64" t="e">
        <f>VLOOKUP($A18,ShipSpeeds!$A$7:$J$888,10,FALSE)</f>
        <v>#N/A</v>
      </c>
      <c r="C18" s="11" t="s">
        <v>81</v>
      </c>
      <c r="D18" s="3"/>
      <c r="H18" s="14"/>
    </row>
    <row r="19" spans="1:8" x14ac:dyDescent="0.25">
      <c r="A19" s="3"/>
      <c r="B19" s="64" t="e">
        <f>VLOOKUP($A19,ShipSpeeds!$A$7:$J$888,10,FALSE)</f>
        <v>#N/A</v>
      </c>
      <c r="C19" s="15" t="s">
        <v>61</v>
      </c>
      <c r="D19" s="16"/>
      <c r="E19" s="17" t="e">
        <f>E72</f>
        <v>#N/A</v>
      </c>
      <c r="H19" s="14"/>
    </row>
    <row r="20" spans="1:8" x14ac:dyDescent="0.25">
      <c r="A20" s="3"/>
      <c r="B20" s="64" t="e">
        <f>VLOOKUP($A20,ShipSpeeds!$A$7:$J$888,10,FALSE)</f>
        <v>#N/A</v>
      </c>
      <c r="C20" s="59" t="s">
        <v>80</v>
      </c>
      <c r="D20" s="21"/>
      <c r="E20" s="60">
        <f>H72</f>
        <v>0</v>
      </c>
      <c r="H20" s="14"/>
    </row>
    <row r="21" spans="1:8" ht="15.75" thickBot="1" x14ac:dyDescent="0.3">
      <c r="A21" s="3"/>
      <c r="B21" s="64" t="e">
        <f>VLOOKUP($A21,ShipSpeeds!$A$7:$J$888,10,FALSE)</f>
        <v>#N/A</v>
      </c>
      <c r="C21" s="61" t="s">
        <v>87</v>
      </c>
      <c r="D21" s="62"/>
      <c r="E21" s="63" t="e">
        <f>E19/E20</f>
        <v>#N/A</v>
      </c>
      <c r="H21" s="14"/>
    </row>
    <row r="22" spans="1:8" x14ac:dyDescent="0.25">
      <c r="A22" s="3"/>
      <c r="B22" s="64" t="e">
        <f>VLOOKUP($A22,ShipSpeeds!$A$7:$J$888,10,FALSE)</f>
        <v>#N/A</v>
      </c>
      <c r="H22" s="14"/>
    </row>
    <row r="23" spans="1:8" x14ac:dyDescent="0.25">
      <c r="A23" s="3"/>
      <c r="B23" s="64" t="e">
        <f>VLOOKUP($A23,ShipSpeeds!$A$7:$J$888,10,FALSE)</f>
        <v>#N/A</v>
      </c>
      <c r="H23" s="14"/>
    </row>
    <row r="24" spans="1:8" x14ac:dyDescent="0.25">
      <c r="A24" s="3"/>
      <c r="B24" s="64" t="e">
        <f>VLOOKUP($A24,ShipSpeeds!$A$7:$J$888,10,FALSE)</f>
        <v>#N/A</v>
      </c>
      <c r="H24" s="14"/>
    </row>
    <row r="25" spans="1:8" x14ac:dyDescent="0.25">
      <c r="A25" s="3"/>
      <c r="B25" s="64" t="e">
        <f>VLOOKUP($A25,ShipSpeeds!$A$7:$J$888,10,FALSE)</f>
        <v>#N/A</v>
      </c>
      <c r="C25" s="10"/>
    </row>
    <row r="26" spans="1:8" s="3" customFormat="1" x14ac:dyDescent="0.25"/>
    <row r="27" spans="1:8" s="3" customFormat="1" x14ac:dyDescent="0.25"/>
    <row r="28" spans="1:8" s="3" customFormat="1" x14ac:dyDescent="0.25">
      <c r="A28" s="32" t="s">
        <v>65</v>
      </c>
      <c r="B28" s="32" t="s">
        <v>23</v>
      </c>
      <c r="C28" s="32" t="s">
        <v>24</v>
      </c>
      <c r="D28" s="32" t="s">
        <v>68</v>
      </c>
      <c r="E28" s="32" t="s">
        <v>69</v>
      </c>
      <c r="F28" s="32" t="s">
        <v>19</v>
      </c>
      <c r="G28" s="32" t="s">
        <v>70</v>
      </c>
      <c r="H28" s="32" t="s">
        <v>74</v>
      </c>
    </row>
    <row r="29" spans="1:8" s="3" customFormat="1" x14ac:dyDescent="0.25">
      <c r="A29" s="37" t="s">
        <v>66</v>
      </c>
      <c r="B29" s="39">
        <f>B4</f>
        <v>36.444963999999999</v>
      </c>
      <c r="C29" s="39">
        <f>C4</f>
        <v>28.230091999999999</v>
      </c>
      <c r="D29" s="38">
        <f>D30</f>
        <v>222.1056278605972</v>
      </c>
      <c r="E29" s="37"/>
      <c r="F29" s="37">
        <f>F30</f>
        <v>4</v>
      </c>
      <c r="G29" s="37"/>
      <c r="H29" s="37"/>
    </row>
    <row r="30" spans="1:8" s="3" customFormat="1" x14ac:dyDescent="0.25">
      <c r="A30" s="36">
        <f>A6</f>
        <v>0</v>
      </c>
      <c r="B30" s="26">
        <f>INT(A30/100)</f>
        <v>0</v>
      </c>
      <c r="C30" s="26">
        <f>A30-B30*100</f>
        <v>0</v>
      </c>
      <c r="D30" s="30">
        <f>IFERROR(DEGREES(MOD(ATAN2(COS(RADIANS(B29))*SIN(RADIANS(B30))-SIN(RADIANS(B29))*COS(RADIANS(B30))*COS(RADIANS(C30-C29)),SIN(RADIANS(C30-C29))*COS(RADIANS(B30))),2*PI())),"")</f>
        <v>222.1056278605972</v>
      </c>
      <c r="E30" s="30">
        <f>ACOS(SIN(RADIANS(B29))*SIN(RADIANS(B30))+COS(RADIANS(B29))*COS(RADIANS(B30))*COS((RADIANS(C30-C29))))*6371/1.852</f>
        <v>2693.8399464051399</v>
      </c>
      <c r="F30" s="26">
        <f>A30*10+$C$2</f>
        <v>4</v>
      </c>
      <c r="G30" s="31" t="str">
        <f>IFERROR(Interpol3!C4,"")</f>
        <v/>
      </c>
      <c r="H30" s="30" t="str">
        <f>IFERROR(E30/G30,"")</f>
        <v/>
      </c>
    </row>
    <row r="31" spans="1:8" s="3" customFormat="1" x14ac:dyDescent="0.25">
      <c r="A31" s="34">
        <f>A30</f>
        <v>0</v>
      </c>
      <c r="B31" s="32">
        <f t="shared" ref="B31:B69" si="0">INT(A31/100)</f>
        <v>0</v>
      </c>
      <c r="C31" s="32">
        <f t="shared" ref="C31:C69" si="1">A31-B31*100</f>
        <v>0</v>
      </c>
      <c r="D31" s="35" t="str">
        <f>D32</f>
        <v/>
      </c>
      <c r="E31" s="35">
        <f>E32</f>
        <v>0</v>
      </c>
      <c r="F31" s="32">
        <f t="shared" ref="F31:F69" si="2">A31*10+$C$2</f>
        <v>4</v>
      </c>
      <c r="G31" s="33">
        <f>IFERROR(Interpol3!C5,"")</f>
        <v>0</v>
      </c>
      <c r="H31" s="35" t="str">
        <f t="shared" ref="H31:H70" si="3">IFERROR(E31/G31,"")</f>
        <v/>
      </c>
    </row>
    <row r="32" spans="1:8" s="3" customFormat="1" x14ac:dyDescent="0.25">
      <c r="A32" s="36">
        <f>A7</f>
        <v>0</v>
      </c>
      <c r="B32" s="26">
        <f t="shared" si="0"/>
        <v>0</v>
      </c>
      <c r="C32" s="26">
        <f t="shared" si="1"/>
        <v>0</v>
      </c>
      <c r="D32" s="30" t="str">
        <f>IFERROR(DEGREES(MOD(ATAN2(COS(RADIANS(B31))*SIN(RADIANS(B32))-SIN(RADIANS(B31))*COS(RADIANS(B32))*COS(RADIANS(C32-C31)),SIN(RADIANS(C32-C31))*COS(RADIANS(B32))),2*PI())),"")</f>
        <v/>
      </c>
      <c r="E32" s="30">
        <f>ACOS(SIN(RADIANS(B31))*SIN(RADIANS(B32))+COS(RADIANS(B31))*COS(RADIANS(B32))*COS((RADIANS(C32-C31))))*6371/1.852/2</f>
        <v>0</v>
      </c>
      <c r="F32" s="26">
        <f t="shared" si="2"/>
        <v>4</v>
      </c>
      <c r="G32" s="31">
        <f>IFERROR(Interpol3!C6,"")</f>
        <v>0</v>
      </c>
      <c r="H32" s="30" t="str">
        <f t="shared" si="3"/>
        <v/>
      </c>
    </row>
    <row r="33" spans="1:8" s="3" customFormat="1" x14ac:dyDescent="0.25">
      <c r="A33" s="34">
        <f>A32</f>
        <v>0</v>
      </c>
      <c r="B33" s="32">
        <f t="shared" si="0"/>
        <v>0</v>
      </c>
      <c r="C33" s="32">
        <f t="shared" si="1"/>
        <v>0</v>
      </c>
      <c r="D33" s="35" t="str">
        <f>D34</f>
        <v/>
      </c>
      <c r="E33" s="35">
        <f>E34</f>
        <v>0</v>
      </c>
      <c r="F33" s="32">
        <f t="shared" si="2"/>
        <v>4</v>
      </c>
      <c r="G33" s="33">
        <f>IFERROR(Interpol3!C7,"")</f>
        <v>0</v>
      </c>
      <c r="H33" s="35" t="str">
        <f t="shared" si="3"/>
        <v/>
      </c>
    </row>
    <row r="34" spans="1:8" s="3" customFormat="1" x14ac:dyDescent="0.25">
      <c r="A34" s="36">
        <f>A8</f>
        <v>0</v>
      </c>
      <c r="B34" s="26">
        <f t="shared" si="0"/>
        <v>0</v>
      </c>
      <c r="C34" s="26">
        <f t="shared" si="1"/>
        <v>0</v>
      </c>
      <c r="D34" s="30" t="str">
        <f>IFERROR(DEGREES(MOD(ATAN2(COS(RADIANS(B33))*SIN(RADIANS(B34))-SIN(RADIANS(B33))*COS(RADIANS(B34))*COS(RADIANS(C34-C33)),SIN(RADIANS(C34-C33))*COS(RADIANS(B34))),2*PI())),"")</f>
        <v/>
      </c>
      <c r="E34" s="30">
        <f>ACOS(SIN(RADIANS(B33))*SIN(RADIANS(B34))+COS(RADIANS(B33))*COS(RADIANS(B34))*COS((RADIANS(C34-C33))))*6371/1.852/2</f>
        <v>0</v>
      </c>
      <c r="F34" s="26">
        <f t="shared" si="2"/>
        <v>4</v>
      </c>
      <c r="G34" s="31">
        <f>IFERROR(Interpol3!C8,"")</f>
        <v>0</v>
      </c>
      <c r="H34" s="30" t="str">
        <f t="shared" si="3"/>
        <v/>
      </c>
    </row>
    <row r="35" spans="1:8" s="3" customFormat="1" x14ac:dyDescent="0.25">
      <c r="A35" s="34">
        <f>A34</f>
        <v>0</v>
      </c>
      <c r="B35" s="32">
        <f t="shared" si="0"/>
        <v>0</v>
      </c>
      <c r="C35" s="32">
        <f t="shared" si="1"/>
        <v>0</v>
      </c>
      <c r="D35" s="35" t="str">
        <f>D36</f>
        <v/>
      </c>
      <c r="E35" s="35">
        <f>E36</f>
        <v>0</v>
      </c>
      <c r="F35" s="32">
        <f t="shared" si="2"/>
        <v>4</v>
      </c>
      <c r="G35" s="33">
        <f>IFERROR(Interpol3!C9,"")</f>
        <v>0</v>
      </c>
      <c r="H35" s="35" t="str">
        <f t="shared" si="3"/>
        <v/>
      </c>
    </row>
    <row r="36" spans="1:8" s="3" customFormat="1" x14ac:dyDescent="0.25">
      <c r="A36" s="36">
        <f>A9</f>
        <v>0</v>
      </c>
      <c r="B36" s="26">
        <f t="shared" si="0"/>
        <v>0</v>
      </c>
      <c r="C36" s="26">
        <f t="shared" si="1"/>
        <v>0</v>
      </c>
      <c r="D36" s="30" t="str">
        <f>IFERROR(DEGREES(MOD(ATAN2(COS(RADIANS(B35))*SIN(RADIANS(B36))-SIN(RADIANS(B35))*COS(RADIANS(B36))*COS(RADIANS(C36-C35)),SIN(RADIANS(C36-C35))*COS(RADIANS(B36))),2*PI())),"")</f>
        <v/>
      </c>
      <c r="E36" s="30">
        <f>ACOS(SIN(RADIANS(B35))*SIN(RADIANS(B36))+COS(RADIANS(B35))*COS(RADIANS(B36))*COS((RADIANS(C36-C35))))*6371/1.852/2</f>
        <v>0</v>
      </c>
      <c r="F36" s="26">
        <f t="shared" si="2"/>
        <v>4</v>
      </c>
      <c r="G36" s="31">
        <f>IFERROR(Interpol3!C10,"")</f>
        <v>0</v>
      </c>
      <c r="H36" s="30" t="str">
        <f t="shared" si="3"/>
        <v/>
      </c>
    </row>
    <row r="37" spans="1:8" s="3" customFormat="1" x14ac:dyDescent="0.25">
      <c r="A37" s="34">
        <f>A36</f>
        <v>0</v>
      </c>
      <c r="B37" s="32">
        <f t="shared" si="0"/>
        <v>0</v>
      </c>
      <c r="C37" s="32">
        <f t="shared" si="1"/>
        <v>0</v>
      </c>
      <c r="D37" s="35" t="str">
        <f>D38</f>
        <v/>
      </c>
      <c r="E37" s="35">
        <f>E38</f>
        <v>0</v>
      </c>
      <c r="F37" s="32">
        <f t="shared" si="2"/>
        <v>4</v>
      </c>
      <c r="G37" s="33">
        <f>IFERROR(Interpol3!C11,"")</f>
        <v>0</v>
      </c>
      <c r="H37" s="35" t="str">
        <f t="shared" si="3"/>
        <v/>
      </c>
    </row>
    <row r="38" spans="1:8" s="3" customFormat="1" x14ac:dyDescent="0.25">
      <c r="A38" s="36">
        <f>A10</f>
        <v>0</v>
      </c>
      <c r="B38" s="26">
        <f t="shared" si="0"/>
        <v>0</v>
      </c>
      <c r="C38" s="26">
        <f t="shared" si="1"/>
        <v>0</v>
      </c>
      <c r="D38" s="30" t="str">
        <f>IFERROR(DEGREES(MOD(ATAN2(COS(RADIANS(B37))*SIN(RADIANS(B38))-SIN(RADIANS(B37))*COS(RADIANS(B38))*COS(RADIANS(C38-C37)),SIN(RADIANS(C38-C37))*COS(RADIANS(B38))),2*PI())),"")</f>
        <v/>
      </c>
      <c r="E38" s="30">
        <f>ACOS(SIN(RADIANS(B37))*SIN(RADIANS(B38))+COS(RADIANS(B37))*COS(RADIANS(B38))*COS((RADIANS(C38-C37))))*6371/1.852/2</f>
        <v>0</v>
      </c>
      <c r="F38" s="26">
        <f t="shared" si="2"/>
        <v>4</v>
      </c>
      <c r="G38" s="31">
        <f>IFERROR(Interpol3!C12,"")</f>
        <v>0</v>
      </c>
      <c r="H38" s="30" t="str">
        <f t="shared" si="3"/>
        <v/>
      </c>
    </row>
    <row r="39" spans="1:8" s="3" customFormat="1" x14ac:dyDescent="0.25">
      <c r="A39" s="34">
        <f>A38</f>
        <v>0</v>
      </c>
      <c r="B39" s="32">
        <f t="shared" si="0"/>
        <v>0</v>
      </c>
      <c r="C39" s="32">
        <f t="shared" si="1"/>
        <v>0</v>
      </c>
      <c r="D39" s="35" t="str">
        <f>D40</f>
        <v/>
      </c>
      <c r="E39" s="35">
        <f>E40</f>
        <v>0</v>
      </c>
      <c r="F39" s="32">
        <f t="shared" si="2"/>
        <v>4</v>
      </c>
      <c r="G39" s="33">
        <f>IFERROR(Interpol3!C13,"")</f>
        <v>0</v>
      </c>
      <c r="H39" s="35" t="str">
        <f t="shared" si="3"/>
        <v/>
      </c>
    </row>
    <row r="40" spans="1:8" s="3" customFormat="1" x14ac:dyDescent="0.25">
      <c r="A40" s="36">
        <f>A11</f>
        <v>0</v>
      </c>
      <c r="B40" s="26">
        <f t="shared" si="0"/>
        <v>0</v>
      </c>
      <c r="C40" s="26">
        <f t="shared" si="1"/>
        <v>0</v>
      </c>
      <c r="D40" s="30" t="str">
        <f>IFERROR(DEGREES(MOD(ATAN2(COS(RADIANS(B39))*SIN(RADIANS(B40))-SIN(RADIANS(B39))*COS(RADIANS(B40))*COS(RADIANS(C40-C39)),SIN(RADIANS(C40-C39))*COS(RADIANS(B40))),2*PI())),"")</f>
        <v/>
      </c>
      <c r="E40" s="30">
        <f>ACOS(SIN(RADIANS(B39))*SIN(RADIANS(B40))+COS(RADIANS(B39))*COS(RADIANS(B40))*COS((RADIANS(C40-C39))))*6371/1.852/2</f>
        <v>0</v>
      </c>
      <c r="F40" s="26">
        <f t="shared" si="2"/>
        <v>4</v>
      </c>
      <c r="G40" s="31">
        <f>IFERROR(Interpol3!C14,"")</f>
        <v>0</v>
      </c>
      <c r="H40" s="30" t="str">
        <f t="shared" si="3"/>
        <v/>
      </c>
    </row>
    <row r="41" spans="1:8" s="3" customFormat="1" x14ac:dyDescent="0.25">
      <c r="A41" s="34">
        <f>A40</f>
        <v>0</v>
      </c>
      <c r="B41" s="32">
        <f t="shared" si="0"/>
        <v>0</v>
      </c>
      <c r="C41" s="32">
        <f t="shared" si="1"/>
        <v>0</v>
      </c>
      <c r="D41" s="35" t="str">
        <f>D42</f>
        <v/>
      </c>
      <c r="E41" s="35">
        <f>E42</f>
        <v>0</v>
      </c>
      <c r="F41" s="32">
        <f t="shared" si="2"/>
        <v>4</v>
      </c>
      <c r="G41" s="33">
        <f>IFERROR(Interpol3!C15,"")</f>
        <v>0</v>
      </c>
      <c r="H41" s="35" t="str">
        <f t="shared" si="3"/>
        <v/>
      </c>
    </row>
    <row r="42" spans="1:8" s="3" customFormat="1" x14ac:dyDescent="0.25">
      <c r="A42" s="36">
        <f>A12</f>
        <v>0</v>
      </c>
      <c r="B42" s="26">
        <f t="shared" si="0"/>
        <v>0</v>
      </c>
      <c r="C42" s="26">
        <f t="shared" si="1"/>
        <v>0</v>
      </c>
      <c r="D42" s="30" t="str">
        <f>IFERROR(DEGREES(MOD(ATAN2(COS(RADIANS(B41))*SIN(RADIANS(B42))-SIN(RADIANS(B41))*COS(RADIANS(B42))*COS(RADIANS(C42-C41)),SIN(RADIANS(C42-C41))*COS(RADIANS(B42))),2*PI())),"")</f>
        <v/>
      </c>
      <c r="E42" s="30">
        <f>ACOS(SIN(RADIANS(B41))*SIN(RADIANS(B42))+COS(RADIANS(B41))*COS(RADIANS(B42))*COS((RADIANS(C42-C41))))*6371/1.852/2</f>
        <v>0</v>
      </c>
      <c r="F42" s="26">
        <f t="shared" si="2"/>
        <v>4</v>
      </c>
      <c r="G42" s="31">
        <f>IFERROR(Interpol3!C16,"")</f>
        <v>0</v>
      </c>
      <c r="H42" s="30" t="str">
        <f t="shared" si="3"/>
        <v/>
      </c>
    </row>
    <row r="43" spans="1:8" s="3" customFormat="1" x14ac:dyDescent="0.25">
      <c r="A43" s="34">
        <f>A42</f>
        <v>0</v>
      </c>
      <c r="B43" s="32">
        <f t="shared" si="0"/>
        <v>0</v>
      </c>
      <c r="C43" s="32">
        <f t="shared" si="1"/>
        <v>0</v>
      </c>
      <c r="D43" s="35" t="str">
        <f>D44</f>
        <v/>
      </c>
      <c r="E43" s="35">
        <f>E44</f>
        <v>0</v>
      </c>
      <c r="F43" s="32">
        <f t="shared" si="2"/>
        <v>4</v>
      </c>
      <c r="G43" s="33">
        <f>IFERROR(Interpol3!C17,"")</f>
        <v>0</v>
      </c>
      <c r="H43" s="35" t="str">
        <f t="shared" si="3"/>
        <v/>
      </c>
    </row>
    <row r="44" spans="1:8" s="3" customFormat="1" x14ac:dyDescent="0.25">
      <c r="A44" s="36">
        <f>A13</f>
        <v>0</v>
      </c>
      <c r="B44" s="26">
        <f t="shared" si="0"/>
        <v>0</v>
      </c>
      <c r="C44" s="26">
        <f t="shared" si="1"/>
        <v>0</v>
      </c>
      <c r="D44" s="30" t="str">
        <f>IFERROR(DEGREES(MOD(ATAN2(COS(RADIANS(B43))*SIN(RADIANS(B44))-SIN(RADIANS(B43))*COS(RADIANS(B44))*COS(RADIANS(C44-C43)),SIN(RADIANS(C44-C43))*COS(RADIANS(B44))),2*PI())),"")</f>
        <v/>
      </c>
      <c r="E44" s="30">
        <f>ACOS(SIN(RADIANS(B43))*SIN(RADIANS(B44))+COS(RADIANS(B43))*COS(RADIANS(B44))*COS((RADIANS(C44-C43))))*6371/1.852/2</f>
        <v>0</v>
      </c>
      <c r="F44" s="26">
        <f t="shared" si="2"/>
        <v>4</v>
      </c>
      <c r="G44" s="31">
        <f>IFERROR(Interpol3!C18,"")</f>
        <v>0</v>
      </c>
      <c r="H44" s="30" t="str">
        <f t="shared" si="3"/>
        <v/>
      </c>
    </row>
    <row r="45" spans="1:8" s="3" customFormat="1" x14ac:dyDescent="0.25">
      <c r="A45" s="34">
        <f>A44</f>
        <v>0</v>
      </c>
      <c r="B45" s="32">
        <f t="shared" si="0"/>
        <v>0</v>
      </c>
      <c r="C45" s="32">
        <f t="shared" si="1"/>
        <v>0</v>
      </c>
      <c r="D45" s="35" t="str">
        <f>D46</f>
        <v/>
      </c>
      <c r="E45" s="35">
        <f>E46</f>
        <v>0</v>
      </c>
      <c r="F45" s="32">
        <f t="shared" si="2"/>
        <v>4</v>
      </c>
      <c r="G45" s="33">
        <f>IFERROR(Interpol3!C19,"")</f>
        <v>0</v>
      </c>
      <c r="H45" s="35" t="str">
        <f t="shared" si="3"/>
        <v/>
      </c>
    </row>
    <row r="46" spans="1:8" s="3" customFormat="1" x14ac:dyDescent="0.25">
      <c r="A46" s="36">
        <f>A14</f>
        <v>0</v>
      </c>
      <c r="B46" s="26">
        <f t="shared" si="0"/>
        <v>0</v>
      </c>
      <c r="C46" s="26">
        <f t="shared" si="1"/>
        <v>0</v>
      </c>
      <c r="D46" s="30" t="str">
        <f>IFERROR(DEGREES(MOD(ATAN2(COS(RADIANS(B45))*SIN(RADIANS(B46))-SIN(RADIANS(B45))*COS(RADIANS(B46))*COS(RADIANS(C46-C45)),SIN(RADIANS(C46-C45))*COS(RADIANS(B46))),2*PI())),"")</f>
        <v/>
      </c>
      <c r="E46" s="30">
        <f>ACOS(SIN(RADIANS(B45))*SIN(RADIANS(B46))+COS(RADIANS(B45))*COS(RADIANS(B46))*COS((RADIANS(C46-C45))))*6371/1.852/2</f>
        <v>0</v>
      </c>
      <c r="F46" s="26">
        <f t="shared" si="2"/>
        <v>4</v>
      </c>
      <c r="G46" s="31">
        <f>IFERROR(Interpol3!C20,"")</f>
        <v>0</v>
      </c>
      <c r="H46" s="30" t="str">
        <f t="shared" si="3"/>
        <v/>
      </c>
    </row>
    <row r="47" spans="1:8" s="3" customFormat="1" x14ac:dyDescent="0.25">
      <c r="A47" s="34">
        <f>A46</f>
        <v>0</v>
      </c>
      <c r="B47" s="32">
        <f t="shared" si="0"/>
        <v>0</v>
      </c>
      <c r="C47" s="32">
        <f t="shared" si="1"/>
        <v>0</v>
      </c>
      <c r="D47" s="35" t="str">
        <f>D48</f>
        <v/>
      </c>
      <c r="E47" s="35">
        <f>E48</f>
        <v>0</v>
      </c>
      <c r="F47" s="32">
        <f t="shared" si="2"/>
        <v>4</v>
      </c>
      <c r="G47" s="33">
        <f>IFERROR(Interpol3!C21,"")</f>
        <v>0</v>
      </c>
      <c r="H47" s="35" t="str">
        <f t="shared" si="3"/>
        <v/>
      </c>
    </row>
    <row r="48" spans="1:8" s="3" customFormat="1" x14ac:dyDescent="0.25">
      <c r="A48" s="36">
        <f>A15</f>
        <v>0</v>
      </c>
      <c r="B48" s="26">
        <f t="shared" si="0"/>
        <v>0</v>
      </c>
      <c r="C48" s="26">
        <f t="shared" si="1"/>
        <v>0</v>
      </c>
      <c r="D48" s="30" t="str">
        <f>IFERROR(DEGREES(MOD(ATAN2(COS(RADIANS(B47))*SIN(RADIANS(B48))-SIN(RADIANS(B47))*COS(RADIANS(B48))*COS(RADIANS(C48-C47)),SIN(RADIANS(C48-C47))*COS(RADIANS(B48))),2*PI())),"")</f>
        <v/>
      </c>
      <c r="E48" s="30">
        <f>ACOS(SIN(RADIANS(B47))*SIN(RADIANS(B48))+COS(RADIANS(B47))*COS(RADIANS(B48))*COS((RADIANS(C48-C47))))*6371/1.852/2</f>
        <v>0</v>
      </c>
      <c r="F48" s="26">
        <f t="shared" si="2"/>
        <v>4</v>
      </c>
      <c r="G48" s="31">
        <f>IFERROR(Interpol3!C22,"")</f>
        <v>0</v>
      </c>
      <c r="H48" s="30" t="str">
        <f t="shared" si="3"/>
        <v/>
      </c>
    </row>
    <row r="49" spans="1:8" s="3" customFormat="1" x14ac:dyDescent="0.25">
      <c r="A49" s="34">
        <f>A48</f>
        <v>0</v>
      </c>
      <c r="B49" s="32">
        <f t="shared" si="0"/>
        <v>0</v>
      </c>
      <c r="C49" s="32">
        <f t="shared" si="1"/>
        <v>0</v>
      </c>
      <c r="D49" s="35" t="str">
        <f>D50</f>
        <v/>
      </c>
      <c r="E49" s="35">
        <f>E50</f>
        <v>0</v>
      </c>
      <c r="F49" s="32">
        <f t="shared" si="2"/>
        <v>4</v>
      </c>
      <c r="G49" s="33">
        <f>IFERROR(Interpol3!C23,"")</f>
        <v>0</v>
      </c>
      <c r="H49" s="35" t="str">
        <f t="shared" si="3"/>
        <v/>
      </c>
    </row>
    <row r="50" spans="1:8" s="3" customFormat="1" x14ac:dyDescent="0.25">
      <c r="A50" s="36">
        <f>A16</f>
        <v>0</v>
      </c>
      <c r="B50" s="26">
        <f t="shared" si="0"/>
        <v>0</v>
      </c>
      <c r="C50" s="26">
        <f t="shared" si="1"/>
        <v>0</v>
      </c>
      <c r="D50" s="30" t="str">
        <f>IFERROR(DEGREES(MOD(ATAN2(COS(RADIANS(B49))*SIN(RADIANS(B50))-SIN(RADIANS(B49))*COS(RADIANS(B50))*COS(RADIANS(C50-C49)),SIN(RADIANS(C50-C49))*COS(RADIANS(B50))),2*PI())),"")</f>
        <v/>
      </c>
      <c r="E50" s="30">
        <f>ACOS(SIN(RADIANS(B49))*SIN(RADIANS(B50))+COS(RADIANS(B49))*COS(RADIANS(B50))*COS((RADIANS(C50-C49))))*6371/1.852/2</f>
        <v>0</v>
      </c>
      <c r="F50" s="26">
        <f t="shared" si="2"/>
        <v>4</v>
      </c>
      <c r="G50" s="31">
        <f>IFERROR(Interpol3!C24,"")</f>
        <v>0</v>
      </c>
      <c r="H50" s="30" t="str">
        <f t="shared" si="3"/>
        <v/>
      </c>
    </row>
    <row r="51" spans="1:8" s="3" customFormat="1" x14ac:dyDescent="0.25">
      <c r="A51" s="34">
        <f>A50</f>
        <v>0</v>
      </c>
      <c r="B51" s="32">
        <f t="shared" si="0"/>
        <v>0</v>
      </c>
      <c r="C51" s="32">
        <f t="shared" si="1"/>
        <v>0</v>
      </c>
      <c r="D51" s="35" t="str">
        <f>D52</f>
        <v/>
      </c>
      <c r="E51" s="35">
        <f>E52</f>
        <v>0</v>
      </c>
      <c r="F51" s="32">
        <f t="shared" si="2"/>
        <v>4</v>
      </c>
      <c r="G51" s="33">
        <f>IFERROR(Interpol3!C25,"")</f>
        <v>0</v>
      </c>
      <c r="H51" s="35" t="str">
        <f t="shared" si="3"/>
        <v/>
      </c>
    </row>
    <row r="52" spans="1:8" s="3" customFormat="1" x14ac:dyDescent="0.25">
      <c r="A52" s="36">
        <f>A17</f>
        <v>0</v>
      </c>
      <c r="B52" s="26">
        <f t="shared" si="0"/>
        <v>0</v>
      </c>
      <c r="C52" s="26">
        <f t="shared" si="1"/>
        <v>0</v>
      </c>
      <c r="D52" s="30" t="str">
        <f>IFERROR(DEGREES(MOD(ATAN2(COS(RADIANS(B51))*SIN(RADIANS(B52))-SIN(RADIANS(B51))*COS(RADIANS(B52))*COS(RADIANS(C52-C51)),SIN(RADIANS(C52-C51))*COS(RADIANS(B52))),2*PI())),"")</f>
        <v/>
      </c>
      <c r="E52" s="30">
        <f>ACOS(SIN(RADIANS(B51))*SIN(RADIANS(B52))+COS(RADIANS(B51))*COS(RADIANS(B52))*COS((RADIANS(C52-C51))))*6371/1.852/2</f>
        <v>0</v>
      </c>
      <c r="F52" s="26">
        <f t="shared" si="2"/>
        <v>4</v>
      </c>
      <c r="G52" s="31">
        <f>IFERROR(Interpol3!C26,"")</f>
        <v>0</v>
      </c>
      <c r="H52" s="30" t="str">
        <f t="shared" si="3"/>
        <v/>
      </c>
    </row>
    <row r="53" spans="1:8" s="3" customFormat="1" x14ac:dyDescent="0.25">
      <c r="A53" s="34">
        <f>A52</f>
        <v>0</v>
      </c>
      <c r="B53" s="32">
        <f t="shared" si="0"/>
        <v>0</v>
      </c>
      <c r="C53" s="32">
        <f t="shared" si="1"/>
        <v>0</v>
      </c>
      <c r="D53" s="35" t="str">
        <f>D54</f>
        <v/>
      </c>
      <c r="E53" s="35">
        <f>E54</f>
        <v>0</v>
      </c>
      <c r="F53" s="32">
        <f t="shared" si="2"/>
        <v>4</v>
      </c>
      <c r="G53" s="33">
        <f>IFERROR(Interpol3!C27,"")</f>
        <v>0</v>
      </c>
      <c r="H53" s="35" t="str">
        <f t="shared" si="3"/>
        <v/>
      </c>
    </row>
    <row r="54" spans="1:8" s="3" customFormat="1" x14ac:dyDescent="0.25">
      <c r="A54" s="36">
        <f>A18</f>
        <v>0</v>
      </c>
      <c r="B54" s="26">
        <f t="shared" si="0"/>
        <v>0</v>
      </c>
      <c r="C54" s="26">
        <f t="shared" si="1"/>
        <v>0</v>
      </c>
      <c r="D54" s="30" t="str">
        <f>IFERROR(DEGREES(MOD(ATAN2(COS(RADIANS(B53))*SIN(RADIANS(B54))-SIN(RADIANS(B53))*COS(RADIANS(B54))*COS(RADIANS(C54-C53)),SIN(RADIANS(C54-C53))*COS(RADIANS(B54))),2*PI())),"")</f>
        <v/>
      </c>
      <c r="E54" s="30">
        <f>ACOS(SIN(RADIANS(B53))*SIN(RADIANS(B54))+COS(RADIANS(B53))*COS(RADIANS(B54))*COS((RADIANS(C54-C53))))*6371/1.852/2</f>
        <v>0</v>
      </c>
      <c r="F54" s="26">
        <f t="shared" si="2"/>
        <v>4</v>
      </c>
      <c r="G54" s="31">
        <f>IFERROR(Interpol3!C28,"")</f>
        <v>0</v>
      </c>
      <c r="H54" s="30" t="str">
        <f t="shared" si="3"/>
        <v/>
      </c>
    </row>
    <row r="55" spans="1:8" s="3" customFormat="1" x14ac:dyDescent="0.25">
      <c r="A55" s="34">
        <f>A54</f>
        <v>0</v>
      </c>
      <c r="B55" s="32">
        <f t="shared" si="0"/>
        <v>0</v>
      </c>
      <c r="C55" s="32">
        <f t="shared" si="1"/>
        <v>0</v>
      </c>
      <c r="D55" s="35" t="str">
        <f>D56</f>
        <v/>
      </c>
      <c r="E55" s="35">
        <f>E56</f>
        <v>0</v>
      </c>
      <c r="F55" s="32">
        <f t="shared" si="2"/>
        <v>4</v>
      </c>
      <c r="G55" s="33">
        <f>IFERROR(Interpol3!C29,"")</f>
        <v>0</v>
      </c>
      <c r="H55" s="35" t="str">
        <f t="shared" si="3"/>
        <v/>
      </c>
    </row>
    <row r="56" spans="1:8" s="3" customFormat="1" x14ac:dyDescent="0.25">
      <c r="A56" s="36">
        <f>A19</f>
        <v>0</v>
      </c>
      <c r="B56" s="26">
        <f t="shared" si="0"/>
        <v>0</v>
      </c>
      <c r="C56" s="26">
        <f t="shared" si="1"/>
        <v>0</v>
      </c>
      <c r="D56" s="30" t="str">
        <f>IFERROR(DEGREES(MOD(ATAN2(COS(RADIANS(B55))*SIN(RADIANS(B56))-SIN(RADIANS(B55))*COS(RADIANS(B56))*COS(RADIANS(C56-C55)),SIN(RADIANS(C56-C55))*COS(RADIANS(B56))),2*PI())),"")</f>
        <v/>
      </c>
      <c r="E56" s="30">
        <f>ACOS(SIN(RADIANS(B55))*SIN(RADIANS(B56))+COS(RADIANS(B55))*COS(RADIANS(B56))*COS((RADIANS(C56-C55))))*6371/1.852/2</f>
        <v>0</v>
      </c>
      <c r="F56" s="26">
        <f t="shared" si="2"/>
        <v>4</v>
      </c>
      <c r="G56" s="31">
        <f>IFERROR(Interpol3!C30,"")</f>
        <v>0</v>
      </c>
      <c r="H56" s="30" t="str">
        <f t="shared" si="3"/>
        <v/>
      </c>
    </row>
    <row r="57" spans="1:8" s="3" customFormat="1" x14ac:dyDescent="0.25">
      <c r="A57" s="34">
        <f>A56</f>
        <v>0</v>
      </c>
      <c r="B57" s="32">
        <f t="shared" si="0"/>
        <v>0</v>
      </c>
      <c r="C57" s="32">
        <f t="shared" si="1"/>
        <v>0</v>
      </c>
      <c r="D57" s="35" t="str">
        <f>D58</f>
        <v/>
      </c>
      <c r="E57" s="35">
        <f>E58</f>
        <v>0</v>
      </c>
      <c r="F57" s="32">
        <f t="shared" si="2"/>
        <v>4</v>
      </c>
      <c r="G57" s="33">
        <f>IFERROR(Interpol3!C31,"")</f>
        <v>0</v>
      </c>
      <c r="H57" s="35" t="str">
        <f t="shared" si="3"/>
        <v/>
      </c>
    </row>
    <row r="58" spans="1:8" s="3" customFormat="1" x14ac:dyDescent="0.25">
      <c r="A58" s="36">
        <f>A20</f>
        <v>0</v>
      </c>
      <c r="B58" s="26">
        <f t="shared" si="0"/>
        <v>0</v>
      </c>
      <c r="C58" s="26">
        <f t="shared" si="1"/>
        <v>0</v>
      </c>
      <c r="D58" s="30" t="str">
        <f>IFERROR(DEGREES(MOD(ATAN2(COS(RADIANS(B57))*SIN(RADIANS(B58))-SIN(RADIANS(B57))*COS(RADIANS(B58))*COS(RADIANS(C58-C57)),SIN(RADIANS(C58-C57))*COS(RADIANS(B58))),2*PI())),"")</f>
        <v/>
      </c>
      <c r="E58" s="30">
        <f>ACOS(SIN(RADIANS(B57))*SIN(RADIANS(B58))+COS(RADIANS(B57))*COS(RADIANS(B58))*COS((RADIANS(C58-C57))))*6371/1.852/2</f>
        <v>0</v>
      </c>
      <c r="F58" s="26">
        <f t="shared" si="2"/>
        <v>4</v>
      </c>
      <c r="G58" s="31">
        <f>IFERROR(Interpol3!C32,"")</f>
        <v>0</v>
      </c>
      <c r="H58" s="30" t="str">
        <f t="shared" si="3"/>
        <v/>
      </c>
    </row>
    <row r="59" spans="1:8" s="3" customFormat="1" x14ac:dyDescent="0.25">
      <c r="A59" s="34">
        <f>A58</f>
        <v>0</v>
      </c>
      <c r="B59" s="32">
        <f t="shared" si="0"/>
        <v>0</v>
      </c>
      <c r="C59" s="32">
        <f t="shared" si="1"/>
        <v>0</v>
      </c>
      <c r="D59" s="35" t="str">
        <f>D60</f>
        <v/>
      </c>
      <c r="E59" s="35">
        <f>E60</f>
        <v>0</v>
      </c>
      <c r="F59" s="32">
        <f t="shared" si="2"/>
        <v>4</v>
      </c>
      <c r="G59" s="33">
        <f>IFERROR(Interpol3!C33,"")</f>
        <v>0</v>
      </c>
      <c r="H59" s="35" t="str">
        <f t="shared" si="3"/>
        <v/>
      </c>
    </row>
    <row r="60" spans="1:8" s="3" customFormat="1" x14ac:dyDescent="0.25">
      <c r="A60" s="36">
        <f>A21</f>
        <v>0</v>
      </c>
      <c r="B60" s="26">
        <f t="shared" si="0"/>
        <v>0</v>
      </c>
      <c r="C60" s="26">
        <f t="shared" si="1"/>
        <v>0</v>
      </c>
      <c r="D60" s="30" t="str">
        <f>IFERROR(DEGREES(MOD(ATAN2(COS(RADIANS(B59))*SIN(RADIANS(B60))-SIN(RADIANS(B59))*COS(RADIANS(B60))*COS(RADIANS(C60-C59)),SIN(RADIANS(C60-C59))*COS(RADIANS(B60))),2*PI())),"")</f>
        <v/>
      </c>
      <c r="E60" s="30">
        <f>ACOS(SIN(RADIANS(B59))*SIN(RADIANS(B60))+COS(RADIANS(B59))*COS(RADIANS(B60))*COS((RADIANS(C60-C59))))*6371/1.852/2</f>
        <v>0</v>
      </c>
      <c r="F60" s="26">
        <f t="shared" si="2"/>
        <v>4</v>
      </c>
      <c r="G60" s="31">
        <f>IFERROR(Interpol3!C34,"")</f>
        <v>0</v>
      </c>
      <c r="H60" s="30" t="str">
        <f t="shared" si="3"/>
        <v/>
      </c>
    </row>
    <row r="61" spans="1:8" s="3" customFormat="1" x14ac:dyDescent="0.25">
      <c r="A61" s="34">
        <f>A60</f>
        <v>0</v>
      </c>
      <c r="B61" s="32">
        <f t="shared" si="0"/>
        <v>0</v>
      </c>
      <c r="C61" s="32">
        <f t="shared" si="1"/>
        <v>0</v>
      </c>
      <c r="D61" s="35" t="str">
        <f>D62</f>
        <v/>
      </c>
      <c r="E61" s="35">
        <f>E62</f>
        <v>0</v>
      </c>
      <c r="F61" s="32">
        <f t="shared" si="2"/>
        <v>4</v>
      </c>
      <c r="G61" s="33">
        <f>IFERROR(Interpol3!C35,"")</f>
        <v>0</v>
      </c>
      <c r="H61" s="35" t="str">
        <f t="shared" si="3"/>
        <v/>
      </c>
    </row>
    <row r="62" spans="1:8" s="3" customFormat="1" x14ac:dyDescent="0.25">
      <c r="A62" s="36">
        <f>A22</f>
        <v>0</v>
      </c>
      <c r="B62" s="26">
        <f t="shared" si="0"/>
        <v>0</v>
      </c>
      <c r="C62" s="26">
        <f t="shared" si="1"/>
        <v>0</v>
      </c>
      <c r="D62" s="30" t="str">
        <f>IFERROR(DEGREES(MOD(ATAN2(COS(RADIANS(B61))*SIN(RADIANS(B62))-SIN(RADIANS(B61))*COS(RADIANS(B62))*COS(RADIANS(C62-C61)),SIN(RADIANS(C62-C61))*COS(RADIANS(B62))),2*PI())),"")</f>
        <v/>
      </c>
      <c r="E62" s="30">
        <f>ACOS(SIN(RADIANS(B61))*SIN(RADIANS(B62))+COS(RADIANS(B61))*COS(RADIANS(B62))*COS((RADIANS(C62-C61))))*6371/1.852/2</f>
        <v>0</v>
      </c>
      <c r="F62" s="26">
        <f t="shared" si="2"/>
        <v>4</v>
      </c>
      <c r="G62" s="31">
        <f>IFERROR(Interpol3!C36,"")</f>
        <v>0</v>
      </c>
      <c r="H62" s="30" t="str">
        <f t="shared" si="3"/>
        <v/>
      </c>
    </row>
    <row r="63" spans="1:8" s="3" customFormat="1" x14ac:dyDescent="0.25">
      <c r="A63" s="34">
        <f>A62</f>
        <v>0</v>
      </c>
      <c r="B63" s="32">
        <f t="shared" si="0"/>
        <v>0</v>
      </c>
      <c r="C63" s="32">
        <f t="shared" si="1"/>
        <v>0</v>
      </c>
      <c r="D63" s="35" t="str">
        <f>D64</f>
        <v/>
      </c>
      <c r="E63" s="35">
        <f>E64</f>
        <v>0</v>
      </c>
      <c r="F63" s="32">
        <f t="shared" si="2"/>
        <v>4</v>
      </c>
      <c r="G63" s="33">
        <f>IFERROR(Interpol3!C37,"")</f>
        <v>0</v>
      </c>
      <c r="H63" s="35" t="str">
        <f t="shared" si="3"/>
        <v/>
      </c>
    </row>
    <row r="64" spans="1:8" s="3" customFormat="1" x14ac:dyDescent="0.25">
      <c r="A64" s="36">
        <f>A23</f>
        <v>0</v>
      </c>
      <c r="B64" s="26">
        <f t="shared" si="0"/>
        <v>0</v>
      </c>
      <c r="C64" s="26">
        <f t="shared" si="1"/>
        <v>0</v>
      </c>
      <c r="D64" s="30" t="str">
        <f>IFERROR(DEGREES(MOD(ATAN2(COS(RADIANS(B63))*SIN(RADIANS(B64))-SIN(RADIANS(B63))*COS(RADIANS(B64))*COS(RADIANS(C64-C63)),SIN(RADIANS(C64-C63))*COS(RADIANS(B64))),2*PI())),"")</f>
        <v/>
      </c>
      <c r="E64" s="30">
        <f>ACOS(SIN(RADIANS(B63))*SIN(RADIANS(B64))+COS(RADIANS(B63))*COS(RADIANS(B64))*COS((RADIANS(C64-C63))))*6371/1.852/2</f>
        <v>0</v>
      </c>
      <c r="F64" s="26">
        <f t="shared" si="2"/>
        <v>4</v>
      </c>
      <c r="G64" s="31">
        <f>IFERROR(Interpol3!C38,"")</f>
        <v>0</v>
      </c>
      <c r="H64" s="30" t="str">
        <f t="shared" si="3"/>
        <v/>
      </c>
    </row>
    <row r="65" spans="1:11" s="3" customFormat="1" x14ac:dyDescent="0.25">
      <c r="A65" s="34">
        <f>A64</f>
        <v>0</v>
      </c>
      <c r="B65" s="32">
        <f t="shared" si="0"/>
        <v>0</v>
      </c>
      <c r="C65" s="32">
        <f t="shared" si="1"/>
        <v>0</v>
      </c>
      <c r="D65" s="35" t="str">
        <f>D66</f>
        <v/>
      </c>
      <c r="E65" s="35">
        <f>E66</f>
        <v>0</v>
      </c>
      <c r="F65" s="32">
        <f t="shared" si="2"/>
        <v>4</v>
      </c>
      <c r="G65" s="33">
        <f>IFERROR(Interpol3!C39,"")</f>
        <v>0</v>
      </c>
      <c r="H65" s="35" t="str">
        <f t="shared" si="3"/>
        <v/>
      </c>
    </row>
    <row r="66" spans="1:11" s="3" customFormat="1" x14ac:dyDescent="0.25">
      <c r="A66" s="36">
        <f>A24</f>
        <v>0</v>
      </c>
      <c r="B66" s="26">
        <f t="shared" si="0"/>
        <v>0</v>
      </c>
      <c r="C66" s="26">
        <f t="shared" si="1"/>
        <v>0</v>
      </c>
      <c r="D66" s="30" t="str">
        <f>IFERROR(DEGREES(MOD(ATAN2(COS(RADIANS(B65))*SIN(RADIANS(B66))-SIN(RADIANS(B65))*COS(RADIANS(B66))*COS(RADIANS(C66-C65)),SIN(RADIANS(C66-C65))*COS(RADIANS(B66))),2*PI())),"")</f>
        <v/>
      </c>
      <c r="E66" s="30">
        <f>ACOS(SIN(RADIANS(B65))*SIN(RADIANS(B66))+COS(RADIANS(B65))*COS(RADIANS(B66))*COS((RADIANS(C66-C65))))*6371/1.852/2</f>
        <v>0</v>
      </c>
      <c r="F66" s="26">
        <f t="shared" si="2"/>
        <v>4</v>
      </c>
      <c r="G66" s="31">
        <f>IFERROR(Interpol3!C40,"")</f>
        <v>0</v>
      </c>
      <c r="H66" s="30" t="str">
        <f t="shared" si="3"/>
        <v/>
      </c>
    </row>
    <row r="67" spans="1:11" s="3" customFormat="1" x14ac:dyDescent="0.25">
      <c r="A67" s="34">
        <f>A66</f>
        <v>0</v>
      </c>
      <c r="B67" s="32">
        <f t="shared" si="0"/>
        <v>0</v>
      </c>
      <c r="C67" s="32">
        <f t="shared" si="1"/>
        <v>0</v>
      </c>
      <c r="D67" s="35" t="str">
        <f>D68</f>
        <v/>
      </c>
      <c r="E67" s="35">
        <f>E68</f>
        <v>0</v>
      </c>
      <c r="F67" s="32">
        <f t="shared" si="2"/>
        <v>4</v>
      </c>
      <c r="G67" s="33">
        <f>IFERROR(Interpol3!C41,"")</f>
        <v>0</v>
      </c>
      <c r="H67" s="35" t="str">
        <f t="shared" si="3"/>
        <v/>
      </c>
    </row>
    <row r="68" spans="1:11" s="3" customFormat="1" x14ac:dyDescent="0.25">
      <c r="A68" s="36">
        <f>A25</f>
        <v>0</v>
      </c>
      <c r="B68" s="26">
        <f t="shared" si="0"/>
        <v>0</v>
      </c>
      <c r="C68" s="26">
        <f t="shared" si="1"/>
        <v>0</v>
      </c>
      <c r="D68" s="30" t="str">
        <f>IFERROR(DEGREES(MOD(ATAN2(COS(RADIANS(B67))*SIN(RADIANS(B68))-SIN(RADIANS(B67))*COS(RADIANS(B68))*COS(RADIANS(C68-C67)),SIN(RADIANS(C68-C67))*COS(RADIANS(B68))),2*PI())),"")</f>
        <v/>
      </c>
      <c r="E68" s="30">
        <f>ACOS(SIN(RADIANS(B67))*SIN(RADIANS(B68))+COS(RADIANS(B67))*COS(RADIANS(B68))*COS((RADIANS(C68-C67))))*6371/1.852/2</f>
        <v>0</v>
      </c>
      <c r="F68" s="26">
        <f t="shared" si="2"/>
        <v>4</v>
      </c>
      <c r="G68" s="31">
        <f>IFERROR(Interpol3!C42,"")</f>
        <v>0</v>
      </c>
      <c r="H68" s="30" t="str">
        <f t="shared" si="3"/>
        <v/>
      </c>
    </row>
    <row r="69" spans="1:11" s="3" customFormat="1" x14ac:dyDescent="0.25">
      <c r="A69" s="34">
        <f>A68</f>
        <v>0</v>
      </c>
      <c r="B69" s="32">
        <f t="shared" si="0"/>
        <v>0</v>
      </c>
      <c r="C69" s="32">
        <f t="shared" si="1"/>
        <v>0</v>
      </c>
      <c r="D69" s="35" t="e">
        <f>D70</f>
        <v>#N/A</v>
      </c>
      <c r="E69" s="35" t="e">
        <f>E70</f>
        <v>#N/A</v>
      </c>
      <c r="F69" s="32">
        <f t="shared" si="2"/>
        <v>4</v>
      </c>
      <c r="G69" s="33" t="str">
        <f>IFERROR(Interpol3!C43,"")</f>
        <v/>
      </c>
      <c r="H69" s="35" t="str">
        <f t="shared" si="3"/>
        <v/>
      </c>
    </row>
    <row r="70" spans="1:11" x14ac:dyDescent="0.25">
      <c r="A70" s="39" t="s">
        <v>67</v>
      </c>
      <c r="B70" s="39" t="e">
        <f>E4</f>
        <v>#N/A</v>
      </c>
      <c r="C70" s="39" t="e">
        <f>F4</f>
        <v>#N/A</v>
      </c>
      <c r="D70" s="38" t="e">
        <f>DEGREES(MOD(ATAN2(COS(RADIANS(B69))*SIN(RADIANS(B70))-SIN(RADIANS(B69))*COS(RADIANS(B70))*COS(RADIANS(C70-C69)),SIN(RADIANS(C70-C69))*COS(RADIANS(B70))),2*PI()))</f>
        <v>#N/A</v>
      </c>
      <c r="E70" s="38" t="e">
        <f>ACOS(SIN(RADIANS(B55))*SIN(RADIANS(B70))+COS(RADIANS(B55))*COS(RADIANS(B70))*COS((RADIANS(C70-C55))))*6371/1.852/2</f>
        <v>#N/A</v>
      </c>
      <c r="F70" s="38">
        <f>F54</f>
        <v>4</v>
      </c>
      <c r="G70" s="39" t="str">
        <f>IFERROR(Interpol3!C44,"")</f>
        <v/>
      </c>
      <c r="H70" s="38" t="str">
        <f t="shared" si="3"/>
        <v/>
      </c>
      <c r="I70" s="49"/>
      <c r="J70" s="50"/>
    </row>
    <row r="71" spans="1:11" s="3" customFormat="1" ht="15.75" thickBot="1" x14ac:dyDescent="0.3">
      <c r="A71"/>
      <c r="D71" s="11"/>
      <c r="G71"/>
      <c r="H71"/>
      <c r="I71" s="51"/>
      <c r="J71" s="51"/>
    </row>
    <row r="72" spans="1:11" s="53" customFormat="1" ht="15.75" thickBot="1" x14ac:dyDescent="0.3">
      <c r="A72" s="42" t="s">
        <v>76</v>
      </c>
      <c r="B72" s="43"/>
      <c r="C72" s="43"/>
      <c r="D72" s="43" t="s">
        <v>78</v>
      </c>
      <c r="E72" s="44" t="e">
        <f>SUM(E30:E70)</f>
        <v>#N/A</v>
      </c>
      <c r="F72" s="43"/>
      <c r="G72" s="46" t="s">
        <v>79</v>
      </c>
      <c r="H72" s="45">
        <f>SUM(H30:H70)</f>
        <v>0</v>
      </c>
      <c r="K72" s="52"/>
    </row>
    <row r="73" spans="1:11" s="3" customFormat="1" x14ac:dyDescent="0.25">
      <c r="A73"/>
      <c r="D73" s="11"/>
      <c r="G73"/>
      <c r="H73"/>
      <c r="K73" s="30"/>
    </row>
    <row r="74" spans="1:11" s="3" customFormat="1" x14ac:dyDescent="0.25">
      <c r="A74"/>
      <c r="D74" s="11"/>
      <c r="G74"/>
      <c r="H74"/>
    </row>
    <row r="75" spans="1:11" s="3" customFormat="1" x14ac:dyDescent="0.25">
      <c r="A75"/>
      <c r="D75" s="11"/>
      <c r="G75"/>
      <c r="H75"/>
    </row>
    <row r="76" spans="1:11" s="3" customFormat="1" x14ac:dyDescent="0.25">
      <c r="A76"/>
      <c r="D76" s="11"/>
      <c r="G76"/>
      <c r="H76"/>
    </row>
    <row r="77" spans="1:11" s="3" customFormat="1" x14ac:dyDescent="0.25">
      <c r="A77"/>
      <c r="D77" s="11"/>
      <c r="G77"/>
      <c r="H77"/>
    </row>
    <row r="78" spans="1:11" s="3" customFormat="1" x14ac:dyDescent="0.25">
      <c r="A78"/>
      <c r="D78" s="11"/>
      <c r="G78"/>
      <c r="H78"/>
    </row>
    <row r="79" spans="1:11" s="3" customFormat="1" x14ac:dyDescent="0.25">
      <c r="A79"/>
      <c r="D79" s="11"/>
      <c r="G79"/>
      <c r="H79"/>
    </row>
    <row r="80" spans="1:11" s="3" customFormat="1" x14ac:dyDescent="0.25">
      <c r="A80"/>
      <c r="D80" s="11"/>
      <c r="G80"/>
      <c r="H80"/>
    </row>
  </sheetData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F24462-EC57-42CE-A6D3-0707415625AF}">
  <dimension ref="A1:T44"/>
  <sheetViews>
    <sheetView workbookViewId="0"/>
  </sheetViews>
  <sheetFormatPr baseColWidth="10" defaultRowHeight="15" x14ac:dyDescent="0.25"/>
  <cols>
    <col min="1" max="1" width="13" customWidth="1"/>
  </cols>
  <sheetData>
    <row r="1" spans="1:20" x14ac:dyDescent="0.25">
      <c r="B1" s="25"/>
      <c r="C1" s="27"/>
      <c r="D1" s="22"/>
      <c r="E1" s="23"/>
      <c r="F1" s="11" t="s">
        <v>114</v>
      </c>
      <c r="L1" s="25"/>
      <c r="O1" s="11" t="s">
        <v>113</v>
      </c>
      <c r="T1" s="25"/>
    </row>
    <row r="2" spans="1:20" s="3" customFormat="1" x14ac:dyDescent="0.25">
      <c r="A2" s="3" t="s">
        <v>72</v>
      </c>
      <c r="B2" s="24"/>
      <c r="C2" s="28"/>
      <c r="D2" s="3">
        <v>0</v>
      </c>
      <c r="E2" s="3">
        <v>45</v>
      </c>
      <c r="F2" s="3">
        <v>90</v>
      </c>
      <c r="G2" s="3">
        <v>135</v>
      </c>
      <c r="H2" s="3">
        <v>180</v>
      </c>
      <c r="I2" s="3">
        <v>225</v>
      </c>
      <c r="J2" s="3">
        <v>270</v>
      </c>
      <c r="K2" s="3">
        <v>315</v>
      </c>
      <c r="L2" s="24">
        <v>360</v>
      </c>
      <c r="M2" s="3">
        <v>0</v>
      </c>
      <c r="N2" s="3">
        <v>45</v>
      </c>
      <c r="O2" s="3">
        <v>90</v>
      </c>
      <c r="P2" s="3">
        <v>135</v>
      </c>
      <c r="Q2" s="3">
        <v>180</v>
      </c>
      <c r="R2" s="3">
        <v>225</v>
      </c>
      <c r="S2" s="3">
        <v>270</v>
      </c>
      <c r="T2" s="24">
        <v>315</v>
      </c>
    </row>
    <row r="3" spans="1:20" s="3" customFormat="1" x14ac:dyDescent="0.25">
      <c r="A3" s="3" t="s">
        <v>73</v>
      </c>
      <c r="B3" s="24" t="s">
        <v>19</v>
      </c>
      <c r="C3" s="28" t="s">
        <v>71</v>
      </c>
      <c r="D3" s="3" t="s">
        <v>20</v>
      </c>
      <c r="E3" s="3" t="s">
        <v>20</v>
      </c>
      <c r="F3" s="3" t="s">
        <v>20</v>
      </c>
      <c r="G3" s="3" t="s">
        <v>20</v>
      </c>
      <c r="H3" s="3" t="s">
        <v>20</v>
      </c>
      <c r="I3" s="3" t="s">
        <v>20</v>
      </c>
      <c r="J3" s="3" t="s">
        <v>20</v>
      </c>
      <c r="K3" s="3" t="s">
        <v>20</v>
      </c>
      <c r="L3" s="47" t="s">
        <v>20</v>
      </c>
      <c r="M3" s="3" t="s">
        <v>71</v>
      </c>
      <c r="N3" s="3" t="s">
        <v>71</v>
      </c>
      <c r="O3" s="3" t="s">
        <v>71</v>
      </c>
      <c r="P3" s="3" t="s">
        <v>71</v>
      </c>
      <c r="Q3" s="3" t="s">
        <v>71</v>
      </c>
      <c r="R3" s="3" t="s">
        <v>71</v>
      </c>
      <c r="S3" s="3" t="s">
        <v>71</v>
      </c>
      <c r="T3" s="24" t="s">
        <v>71</v>
      </c>
    </row>
    <row r="4" spans="1:20" s="3" customFormat="1" x14ac:dyDescent="0.25">
      <c r="A4" s="13">
        <f>Segment1!D30</f>
        <v>49.650394275752141</v>
      </c>
      <c r="B4" s="24">
        <f>Segment1!F30</f>
        <v>32314</v>
      </c>
      <c r="C4" s="29">
        <f>SUM(M4:T4)</f>
        <v>4.6172133081197178</v>
      </c>
      <c r="D4" s="8">
        <f>VLOOKUP($B4,ShipSpeeds!$A$7:$I$888,2,FALSE)</f>
        <v>3.3059000000000003</v>
      </c>
      <c r="E4" s="8">
        <f>VLOOKUP($B4,ShipSpeeds!$A$7:$I$888,3,FALSE)</f>
        <v>4.5663999999999998</v>
      </c>
      <c r="F4" s="8">
        <f>VLOOKUP($B4,ShipSpeeds!$A$7:$I$888,4,FALSE)</f>
        <v>5.0580999999999996</v>
      </c>
      <c r="G4" s="8">
        <f>VLOOKUP($B4,ShipSpeeds!$A$7:$I$888,5,FALSE)</f>
        <v>4.7793999999999999</v>
      </c>
      <c r="H4" s="8">
        <f>VLOOKUP($B4,ShipSpeeds!$A$7:$I$888,6,FALSE)</f>
        <v>5.0739000000000001</v>
      </c>
      <c r="I4" s="8">
        <f>VLOOKUP($B4,ShipSpeeds!$A$7:$I$888,7,FALSE)</f>
        <v>4.2237</v>
      </c>
      <c r="J4" s="8">
        <f>VLOOKUP($B4,ShipSpeeds!$A$7:$I$888,8,FALSE)</f>
        <v>2.6882000000000001</v>
      </c>
      <c r="K4" s="8">
        <f>VLOOKUP($B4,ShipSpeeds!$A$7:$I$888,9,FALSE)</f>
        <v>1.5147999999999999</v>
      </c>
      <c r="L4" s="47">
        <f>VLOOKUP($B4,ShipSpeeds!$A$7:$I$888,2,FALSE)</f>
        <v>3.3059000000000003</v>
      </c>
      <c r="M4" s="8">
        <f t="shared" ref="M4:R4" si="0">IF(AND($A4&gt;=D$2,$A4&lt;E$2),D4+($A4-D$2)*(E4-D4)/(E$2-D$2),0)</f>
        <v>0</v>
      </c>
      <c r="N4" s="8">
        <f t="shared" si="0"/>
        <v>4.6172133081197178</v>
      </c>
      <c r="O4" s="8">
        <f t="shared" si="0"/>
        <v>0</v>
      </c>
      <c r="P4" s="8">
        <f t="shared" si="0"/>
        <v>0</v>
      </c>
      <c r="Q4" s="8">
        <f t="shared" si="0"/>
        <v>0</v>
      </c>
      <c r="R4" s="8">
        <f t="shared" si="0"/>
        <v>0</v>
      </c>
      <c r="S4" s="8">
        <f>IF(AND($A4&gt;=J$2,$A4&lt;K$2),J4+($A4-J$2)*(K4-J4)/(K$2-J$2),0)</f>
        <v>0</v>
      </c>
      <c r="T4" s="47">
        <f>IF(AND($A4&gt;=K$2,$A4&lt;L$2),K4+($A4-K$2)*(L4-K4)/(L$2-K$2),0)</f>
        <v>0</v>
      </c>
    </row>
    <row r="5" spans="1:20" s="3" customFormat="1" x14ac:dyDescent="0.25">
      <c r="A5" s="13">
        <f>Segment1!D31</f>
        <v>39.876407440290144</v>
      </c>
      <c r="B5" s="24">
        <f>Segment1!F31</f>
        <v>32314</v>
      </c>
      <c r="C5" s="29">
        <f t="shared" ref="C5:C44" si="1">SUM(M5:T5)</f>
        <v>4.4228824795219044</v>
      </c>
      <c r="D5" s="8">
        <f>VLOOKUP($B5,ShipSpeeds!$A$7:$I$888,2,FALSE)</f>
        <v>3.3059000000000003</v>
      </c>
      <c r="E5" s="8">
        <f>VLOOKUP($B5,ShipSpeeds!$A$7:$I$888,3,FALSE)</f>
        <v>4.5663999999999998</v>
      </c>
      <c r="F5" s="8">
        <f>VLOOKUP($B5,ShipSpeeds!$A$7:$I$888,4,FALSE)</f>
        <v>5.0580999999999996</v>
      </c>
      <c r="G5" s="8">
        <f>VLOOKUP($B5,ShipSpeeds!$A$7:$I$888,5,FALSE)</f>
        <v>4.7793999999999999</v>
      </c>
      <c r="H5" s="8">
        <f>VLOOKUP($B5,ShipSpeeds!$A$7:$I$888,6,FALSE)</f>
        <v>5.0739000000000001</v>
      </c>
      <c r="I5" s="8">
        <f>VLOOKUP($B5,ShipSpeeds!$A$7:$I$888,7,FALSE)</f>
        <v>4.2237</v>
      </c>
      <c r="J5" s="8">
        <f>VLOOKUP($B5,ShipSpeeds!$A$7:$I$888,8,FALSE)</f>
        <v>2.6882000000000001</v>
      </c>
      <c r="K5" s="8">
        <f>VLOOKUP($B5,ShipSpeeds!$A$7:$I$888,9,FALSE)</f>
        <v>1.5147999999999999</v>
      </c>
      <c r="L5" s="47">
        <f>VLOOKUP($B5,ShipSpeeds!$A$7:$I$888,2,FALSE)</f>
        <v>3.3059000000000003</v>
      </c>
      <c r="M5" s="8">
        <f t="shared" ref="M5:M18" si="2">IF(AND($A5&gt;=D$2,$A5&lt;E$2),D5+($A5-D$2)*(E5-D5)/(E$2-D$2),0)</f>
        <v>4.4228824795219044</v>
      </c>
      <c r="N5" s="8">
        <f t="shared" ref="N5:N19" si="3">IF(AND($A5&gt;=E$2,$A5&lt;F$2),E5+($A5-E$2)*(F5-E5)/(F$2-E$2),0)</f>
        <v>0</v>
      </c>
      <c r="O5" s="8">
        <f t="shared" ref="O5:O19" si="4">IF(AND($A5&gt;=F$2,$A5&lt;G$2),F5+($A5-F$2)*(G5-F5)/(G$2-F$2),0)</f>
        <v>0</v>
      </c>
      <c r="P5" s="8">
        <f t="shared" ref="P5:P19" si="5">IF(AND($A5&gt;=G$2,$A5&lt;H$2),G5+($A5-G$2)*(H5-G5)/(H$2-G$2),0)</f>
        <v>0</v>
      </c>
      <c r="Q5" s="8">
        <f t="shared" ref="Q5:Q19" si="6">IF(AND($A5&gt;=H$2,$A5&lt;I$2),H5+($A5-H$2)*(I5-H5)/(I$2-H$2),0)</f>
        <v>0</v>
      </c>
      <c r="R5" s="8">
        <f t="shared" ref="R5:R19" si="7">IF(AND($A5&gt;=I$2,$A5&lt;J$2),I5+($A5-I$2)*(J5-I5)/(J$2-I$2),0)</f>
        <v>0</v>
      </c>
      <c r="S5" s="8">
        <f>IF(AND($A5&gt;=J$2,$A5&lt;K$2),J5+($A5-J$2)*(K5-J5)/(K$2-J$2),0)</f>
        <v>0</v>
      </c>
      <c r="T5" s="47">
        <f t="shared" ref="T5:T44" si="8">IF(AND($A5&gt;=K$2,$A5&lt;L$2),K5+($A5-K$2)*(L5-K5)/(L$2-K$2),0)</f>
        <v>0</v>
      </c>
    </row>
    <row r="6" spans="1:20" s="3" customFormat="1" x14ac:dyDescent="0.25">
      <c r="A6" s="13">
        <f>Segment1!D32</f>
        <v>39.876407440290144</v>
      </c>
      <c r="B6" s="24">
        <f>Segment1!F32</f>
        <v>33324</v>
      </c>
      <c r="C6" s="29">
        <f t="shared" si="1"/>
        <v>4.7326507766103125</v>
      </c>
      <c r="D6" s="8">
        <f>VLOOKUP($B6,ShipSpeeds!$A$7:$I$888,2,FALSE)</f>
        <v>3.8528000000000002</v>
      </c>
      <c r="E6" s="8">
        <f>VLOOKUP($B6,ShipSpeeds!$A$7:$I$888,3,FALSE)</f>
        <v>4.8456999999999999</v>
      </c>
      <c r="F6" s="8">
        <f>VLOOKUP($B6,ShipSpeeds!$A$7:$I$888,4,FALSE)</f>
        <v>4.8317000000000005</v>
      </c>
      <c r="G6" s="8">
        <f>VLOOKUP($B6,ShipSpeeds!$A$7:$I$888,5,FALSE)</f>
        <v>4.9331999999999994</v>
      </c>
      <c r="H6" s="8">
        <f>VLOOKUP($B6,ShipSpeeds!$A$7:$I$888,6,FALSE)</f>
        <v>4.7706999999999997</v>
      </c>
      <c r="I6" s="8">
        <f>VLOOKUP($B6,ShipSpeeds!$A$7:$I$888,7,FALSE)</f>
        <v>3.6829000000000001</v>
      </c>
      <c r="J6" s="8">
        <f>VLOOKUP($B6,ShipSpeeds!$A$7:$I$888,8,FALSE)</f>
        <v>1.9317000000000002</v>
      </c>
      <c r="K6" s="8">
        <f>VLOOKUP($B6,ShipSpeeds!$A$7:$I$888,9,FALSE)</f>
        <v>2.2301000000000002</v>
      </c>
      <c r="L6" s="47">
        <f>VLOOKUP($B6,ShipSpeeds!$A$7:$I$888,2,FALSE)</f>
        <v>3.8528000000000002</v>
      </c>
      <c r="M6" s="8">
        <f t="shared" si="2"/>
        <v>4.7326507766103125</v>
      </c>
      <c r="N6" s="8">
        <f t="shared" si="3"/>
        <v>0</v>
      </c>
      <c r="O6" s="8">
        <f t="shared" si="4"/>
        <v>0</v>
      </c>
      <c r="P6" s="8">
        <f t="shared" si="5"/>
        <v>0</v>
      </c>
      <c r="Q6" s="8">
        <f t="shared" si="6"/>
        <v>0</v>
      </c>
      <c r="R6" s="8">
        <f t="shared" si="7"/>
        <v>0</v>
      </c>
      <c r="S6" s="8">
        <f>IF(AND($A6&gt;=J$2,$A6&lt;K$2),J6+($A6-J$2)*(K6-J6)/(K$2-J$2),0)</f>
        <v>0</v>
      </c>
      <c r="T6" s="47">
        <f t="shared" si="8"/>
        <v>0</v>
      </c>
    </row>
    <row r="7" spans="1:20" s="3" customFormat="1" x14ac:dyDescent="0.25">
      <c r="A7" s="13">
        <f>Segment1!D33</f>
        <v>39.549337038217466</v>
      </c>
      <c r="B7" s="24">
        <f>Segment1!F33</f>
        <v>33324</v>
      </c>
      <c r="C7" s="29">
        <f t="shared" si="1"/>
        <v>4.7254341498943582</v>
      </c>
      <c r="D7" s="8">
        <f>VLOOKUP($B7,ShipSpeeds!$A$7:$I$888,2,FALSE)</f>
        <v>3.8528000000000002</v>
      </c>
      <c r="E7" s="8">
        <f>VLOOKUP($B7,ShipSpeeds!$A$7:$I$888,3,FALSE)</f>
        <v>4.8456999999999999</v>
      </c>
      <c r="F7" s="8">
        <f>VLOOKUP($B7,ShipSpeeds!$A$7:$I$888,4,FALSE)</f>
        <v>4.8317000000000005</v>
      </c>
      <c r="G7" s="8">
        <f>VLOOKUP($B7,ShipSpeeds!$A$7:$I$888,5,FALSE)</f>
        <v>4.9331999999999994</v>
      </c>
      <c r="H7" s="8">
        <f>VLOOKUP($B7,ShipSpeeds!$A$7:$I$888,6,FALSE)</f>
        <v>4.7706999999999997</v>
      </c>
      <c r="I7" s="8">
        <f>VLOOKUP($B7,ShipSpeeds!$A$7:$I$888,7,FALSE)</f>
        <v>3.6829000000000001</v>
      </c>
      <c r="J7" s="8">
        <f>VLOOKUP($B7,ShipSpeeds!$A$7:$I$888,8,FALSE)</f>
        <v>1.9317000000000002</v>
      </c>
      <c r="K7" s="8">
        <f>VLOOKUP($B7,ShipSpeeds!$A$7:$I$888,9,FALSE)</f>
        <v>2.2301000000000002</v>
      </c>
      <c r="L7" s="47">
        <f>VLOOKUP($B7,ShipSpeeds!$A$7:$I$888,2,FALSE)</f>
        <v>3.8528000000000002</v>
      </c>
      <c r="M7" s="8">
        <f t="shared" si="2"/>
        <v>4.7254341498943582</v>
      </c>
      <c r="N7" s="8">
        <f t="shared" si="3"/>
        <v>0</v>
      </c>
      <c r="O7" s="8">
        <f t="shared" si="4"/>
        <v>0</v>
      </c>
      <c r="P7" s="8">
        <f t="shared" si="5"/>
        <v>0</v>
      </c>
      <c r="Q7" s="8">
        <f t="shared" si="6"/>
        <v>0</v>
      </c>
      <c r="R7" s="8">
        <f t="shared" si="7"/>
        <v>0</v>
      </c>
      <c r="S7" s="8">
        <f t="shared" ref="S7:S19" si="9">IF(AND($A7&gt;=J$2,$A7&lt;K$2),J7+($A7-J$2)*(K7-J7)/(K$2-J$2),0)</f>
        <v>0</v>
      </c>
      <c r="T7" s="47">
        <f t="shared" si="8"/>
        <v>0</v>
      </c>
    </row>
    <row r="8" spans="1:20" s="3" customFormat="1" x14ac:dyDescent="0.25">
      <c r="A8" s="13">
        <f>Segment1!D34</f>
        <v>39.549337038217466</v>
      </c>
      <c r="B8" s="24">
        <f>Segment1!F34</f>
        <v>34334</v>
      </c>
      <c r="C8" s="29">
        <f t="shared" si="1"/>
        <v>4.6836989101982436</v>
      </c>
      <c r="D8" s="8">
        <f>VLOOKUP($B8,ShipSpeeds!$A$7:$I$888,2,FALSE)</f>
        <v>4.1082999999999998</v>
      </c>
      <c r="E8" s="8">
        <f>VLOOKUP($B8,ShipSpeeds!$A$7:$I$888,3,FALSE)</f>
        <v>4.7629999999999999</v>
      </c>
      <c r="F8" s="8">
        <f>VLOOKUP($B8,ShipSpeeds!$A$7:$I$888,4,FALSE)</f>
        <v>4.6382999999999992</v>
      </c>
      <c r="G8" s="8">
        <f>VLOOKUP($B8,ShipSpeeds!$A$7:$I$888,5,FALSE)</f>
        <v>4.8369</v>
      </c>
      <c r="H8" s="8">
        <f>VLOOKUP($B8,ShipSpeeds!$A$7:$I$888,6,FALSE)</f>
        <v>4.3410999999999991</v>
      </c>
      <c r="I8" s="8">
        <f>VLOOKUP($B8,ShipSpeeds!$A$7:$I$888,7,FALSE)</f>
        <v>3.0971000000000002</v>
      </c>
      <c r="J8" s="8">
        <f>VLOOKUP($B8,ShipSpeeds!$A$7:$I$888,8,FALSE)</f>
        <v>1.7639</v>
      </c>
      <c r="K8" s="8">
        <f>VLOOKUP($B8,ShipSpeeds!$A$7:$I$888,9,FALSE)</f>
        <v>2.7765</v>
      </c>
      <c r="L8" s="47">
        <f>VLOOKUP($B8,ShipSpeeds!$A$7:$I$888,2,FALSE)</f>
        <v>4.1082999999999998</v>
      </c>
      <c r="M8" s="8">
        <f t="shared" si="2"/>
        <v>4.6836989101982436</v>
      </c>
      <c r="N8" s="8">
        <f t="shared" si="3"/>
        <v>0</v>
      </c>
      <c r="O8" s="8">
        <f t="shared" si="4"/>
        <v>0</v>
      </c>
      <c r="P8" s="8">
        <f t="shared" si="5"/>
        <v>0</v>
      </c>
      <c r="Q8" s="8">
        <f t="shared" si="6"/>
        <v>0</v>
      </c>
      <c r="R8" s="8">
        <f t="shared" si="7"/>
        <v>0</v>
      </c>
      <c r="S8" s="8">
        <f t="shared" si="9"/>
        <v>0</v>
      </c>
      <c r="T8" s="47">
        <f t="shared" si="8"/>
        <v>0</v>
      </c>
    </row>
    <row r="9" spans="1:20" s="3" customFormat="1" x14ac:dyDescent="0.25">
      <c r="A9" s="13">
        <f>Segment1!D35</f>
        <v>58.191113144907924</v>
      </c>
      <c r="B9" s="24">
        <f>Segment1!F35</f>
        <v>34334</v>
      </c>
      <c r="C9" s="29">
        <f t="shared" si="1"/>
        <v>4.7264459597962212</v>
      </c>
      <c r="D9" s="8">
        <f>VLOOKUP($B9,ShipSpeeds!$A$7:$I$888,2,FALSE)</f>
        <v>4.1082999999999998</v>
      </c>
      <c r="E9" s="8">
        <f>VLOOKUP($B9,ShipSpeeds!$A$7:$I$888,3,FALSE)</f>
        <v>4.7629999999999999</v>
      </c>
      <c r="F9" s="8">
        <f>VLOOKUP($B9,ShipSpeeds!$A$7:$I$888,4,FALSE)</f>
        <v>4.6382999999999992</v>
      </c>
      <c r="G9" s="8">
        <f>VLOOKUP($B9,ShipSpeeds!$A$7:$I$888,5,FALSE)</f>
        <v>4.8369</v>
      </c>
      <c r="H9" s="8">
        <f>VLOOKUP($B9,ShipSpeeds!$A$7:$I$888,6,FALSE)</f>
        <v>4.3410999999999991</v>
      </c>
      <c r="I9" s="8">
        <f>VLOOKUP($B9,ShipSpeeds!$A$7:$I$888,7,FALSE)</f>
        <v>3.0971000000000002</v>
      </c>
      <c r="J9" s="8">
        <f>VLOOKUP($B9,ShipSpeeds!$A$7:$I$888,8,FALSE)</f>
        <v>1.7639</v>
      </c>
      <c r="K9" s="8">
        <f>VLOOKUP($B9,ShipSpeeds!$A$7:$I$888,9,FALSE)</f>
        <v>2.7765</v>
      </c>
      <c r="L9" s="47">
        <f>VLOOKUP($B9,ShipSpeeds!$A$7:$I$888,2,FALSE)</f>
        <v>4.1082999999999998</v>
      </c>
      <c r="M9" s="8">
        <f t="shared" si="2"/>
        <v>0</v>
      </c>
      <c r="N9" s="8">
        <f t="shared" si="3"/>
        <v>4.7264459597962212</v>
      </c>
      <c r="O9" s="8">
        <f t="shared" si="4"/>
        <v>0</v>
      </c>
      <c r="P9" s="8">
        <f t="shared" si="5"/>
        <v>0</v>
      </c>
      <c r="Q9" s="8">
        <f t="shared" si="6"/>
        <v>0</v>
      </c>
      <c r="R9" s="8">
        <f t="shared" si="7"/>
        <v>0</v>
      </c>
      <c r="S9" s="8">
        <f t="shared" si="9"/>
        <v>0</v>
      </c>
      <c r="T9" s="47">
        <f t="shared" si="8"/>
        <v>0</v>
      </c>
    </row>
    <row r="10" spans="1:20" s="3" customFormat="1" x14ac:dyDescent="0.25">
      <c r="A10" s="13">
        <f>Segment1!D36</f>
        <v>58.191113144907924</v>
      </c>
      <c r="B10" s="24">
        <f>Segment1!F36</f>
        <v>35354</v>
      </c>
      <c r="C10" s="29">
        <f t="shared" si="1"/>
        <v>4.7470084118622209</v>
      </c>
      <c r="D10" s="8">
        <f>VLOOKUP($B10,ShipSpeeds!$A$7:$I$888,2,FALSE)</f>
        <v>4.8742999999999999</v>
      </c>
      <c r="E10" s="8">
        <f>VLOOKUP($B10,ShipSpeeds!$A$7:$I$888,3,FALSE)</f>
        <v>4.7021000000000006</v>
      </c>
      <c r="F10" s="8">
        <f>VLOOKUP($B10,ShipSpeeds!$A$7:$I$888,4,FALSE)</f>
        <v>4.8553000000000006</v>
      </c>
      <c r="G10" s="8">
        <f>VLOOKUP($B10,ShipSpeeds!$A$7:$I$888,5,FALSE)</f>
        <v>3.9010000000000007</v>
      </c>
      <c r="H10" s="8">
        <f>VLOOKUP($B10,ShipSpeeds!$A$7:$I$888,6,FALSE)</f>
        <v>2.4801000000000002</v>
      </c>
      <c r="I10" s="8">
        <f>VLOOKUP($B10,ShipSpeeds!$A$7:$I$888,7,FALSE)</f>
        <v>1.8140000000000001</v>
      </c>
      <c r="J10" s="8">
        <f>VLOOKUP($B10,ShipSpeeds!$A$7:$I$888,8,FALSE)</f>
        <v>3.5124000000000004</v>
      </c>
      <c r="K10" s="8">
        <f>VLOOKUP($B10,ShipSpeeds!$A$7:$I$888,9,FALSE)</f>
        <v>4.5377000000000001</v>
      </c>
      <c r="L10" s="47">
        <f>VLOOKUP($B10,ShipSpeeds!$A$7:$I$888,2,FALSE)</f>
        <v>4.8742999999999999</v>
      </c>
      <c r="M10" s="8">
        <f t="shared" si="2"/>
        <v>0</v>
      </c>
      <c r="N10" s="8">
        <f t="shared" si="3"/>
        <v>4.7470084118622209</v>
      </c>
      <c r="O10" s="8">
        <f t="shared" si="4"/>
        <v>0</v>
      </c>
      <c r="P10" s="8">
        <f t="shared" si="5"/>
        <v>0</v>
      </c>
      <c r="Q10" s="8">
        <f t="shared" si="6"/>
        <v>0</v>
      </c>
      <c r="R10" s="8">
        <f t="shared" si="7"/>
        <v>0</v>
      </c>
      <c r="S10" s="8">
        <f t="shared" si="9"/>
        <v>0</v>
      </c>
      <c r="T10" s="47">
        <f t="shared" si="8"/>
        <v>0</v>
      </c>
    </row>
    <row r="11" spans="1:20" s="3" customFormat="1" x14ac:dyDescent="0.25">
      <c r="A11" s="13" t="str">
        <f>Segment1!D37</f>
        <v/>
      </c>
      <c r="B11" s="24">
        <f>Segment1!F37</f>
        <v>35354</v>
      </c>
      <c r="C11" s="29">
        <f t="shared" si="1"/>
        <v>0</v>
      </c>
      <c r="D11" s="8">
        <f>VLOOKUP($B11,ShipSpeeds!$A$7:$I$888,2,FALSE)</f>
        <v>4.8742999999999999</v>
      </c>
      <c r="E11" s="8">
        <f>VLOOKUP($B11,ShipSpeeds!$A$7:$I$888,3,FALSE)</f>
        <v>4.7021000000000006</v>
      </c>
      <c r="F11" s="8">
        <f>VLOOKUP($B11,ShipSpeeds!$A$7:$I$888,4,FALSE)</f>
        <v>4.8553000000000006</v>
      </c>
      <c r="G11" s="8">
        <f>VLOOKUP($B11,ShipSpeeds!$A$7:$I$888,5,FALSE)</f>
        <v>3.9010000000000007</v>
      </c>
      <c r="H11" s="8">
        <f>VLOOKUP($B11,ShipSpeeds!$A$7:$I$888,6,FALSE)</f>
        <v>2.4801000000000002</v>
      </c>
      <c r="I11" s="8">
        <f>VLOOKUP($B11,ShipSpeeds!$A$7:$I$888,7,FALSE)</f>
        <v>1.8140000000000001</v>
      </c>
      <c r="J11" s="8">
        <f>VLOOKUP($B11,ShipSpeeds!$A$7:$I$888,8,FALSE)</f>
        <v>3.5124000000000004</v>
      </c>
      <c r="K11" s="8">
        <f>VLOOKUP($B11,ShipSpeeds!$A$7:$I$888,9,FALSE)</f>
        <v>4.5377000000000001</v>
      </c>
      <c r="L11" s="47">
        <f>VLOOKUP($B11,ShipSpeeds!$A$7:$I$888,2,FALSE)</f>
        <v>4.8742999999999999</v>
      </c>
      <c r="M11" s="8">
        <f t="shared" si="2"/>
        <v>0</v>
      </c>
      <c r="N11" s="8">
        <f t="shared" si="3"/>
        <v>0</v>
      </c>
      <c r="O11" s="8">
        <f t="shared" si="4"/>
        <v>0</v>
      </c>
      <c r="P11" s="8">
        <f t="shared" si="5"/>
        <v>0</v>
      </c>
      <c r="Q11" s="8">
        <f t="shared" si="6"/>
        <v>0</v>
      </c>
      <c r="R11" s="8">
        <f t="shared" si="7"/>
        <v>0</v>
      </c>
      <c r="S11" s="8">
        <f t="shared" si="9"/>
        <v>0</v>
      </c>
      <c r="T11" s="47">
        <f t="shared" si="8"/>
        <v>0</v>
      </c>
    </row>
    <row r="12" spans="1:20" s="3" customFormat="1" x14ac:dyDescent="0.25">
      <c r="A12" s="13" t="str">
        <f>Segment1!D38</f>
        <v/>
      </c>
      <c r="B12" s="24">
        <f>Segment1!F38</f>
        <v>35354</v>
      </c>
      <c r="C12" s="29">
        <f t="shared" si="1"/>
        <v>0</v>
      </c>
      <c r="D12" s="8">
        <f>VLOOKUP($B12,ShipSpeeds!$A$7:$I$888,2,FALSE)</f>
        <v>4.8742999999999999</v>
      </c>
      <c r="E12" s="8">
        <f>VLOOKUP($B12,ShipSpeeds!$A$7:$I$888,3,FALSE)</f>
        <v>4.7021000000000006</v>
      </c>
      <c r="F12" s="8">
        <f>VLOOKUP($B12,ShipSpeeds!$A$7:$I$888,4,FALSE)</f>
        <v>4.8553000000000006</v>
      </c>
      <c r="G12" s="8">
        <f>VLOOKUP($B12,ShipSpeeds!$A$7:$I$888,5,FALSE)</f>
        <v>3.9010000000000007</v>
      </c>
      <c r="H12" s="8">
        <f>VLOOKUP($B12,ShipSpeeds!$A$7:$I$888,6,FALSE)</f>
        <v>2.4801000000000002</v>
      </c>
      <c r="I12" s="8">
        <f>VLOOKUP($B12,ShipSpeeds!$A$7:$I$888,7,FALSE)</f>
        <v>1.8140000000000001</v>
      </c>
      <c r="J12" s="8">
        <f>VLOOKUP($B12,ShipSpeeds!$A$7:$I$888,8,FALSE)</f>
        <v>3.5124000000000004</v>
      </c>
      <c r="K12" s="8">
        <f>VLOOKUP($B12,ShipSpeeds!$A$7:$I$888,9,FALSE)</f>
        <v>4.5377000000000001</v>
      </c>
      <c r="L12" s="47">
        <f>VLOOKUP($B12,ShipSpeeds!$A$7:$I$888,2,FALSE)</f>
        <v>4.8742999999999999</v>
      </c>
      <c r="M12" s="8">
        <f>IF(AND($A12&gt;=D$2,$A12&lt;E$2),D12+($A12-D$2)*(E12-D12)/(E$2-D$2),0)</f>
        <v>0</v>
      </c>
      <c r="N12" s="8">
        <f>IF(AND($A12&gt;=E$2,$A12&lt;F$2),E12+($A12-E$2)*(F12-E12)/(F$2-E$2),0)</f>
        <v>0</v>
      </c>
      <c r="O12" s="8">
        <f>IF(AND($A12&gt;=F$2,$A12&lt;G$2),F12+($A12-F$2)*(G12-F12)/(G$2-F$2),0)</f>
        <v>0</v>
      </c>
      <c r="P12" s="8">
        <f t="shared" si="5"/>
        <v>0</v>
      </c>
      <c r="Q12" s="8">
        <f t="shared" si="6"/>
        <v>0</v>
      </c>
      <c r="R12" s="8">
        <f t="shared" si="7"/>
        <v>0</v>
      </c>
      <c r="S12" s="8">
        <f t="shared" si="9"/>
        <v>0</v>
      </c>
      <c r="T12" s="47">
        <f t="shared" si="8"/>
        <v>0</v>
      </c>
    </row>
    <row r="13" spans="1:20" s="3" customFormat="1" x14ac:dyDescent="0.25">
      <c r="A13" s="13" t="str">
        <f>Segment1!D39</f>
        <v/>
      </c>
      <c r="B13" s="24">
        <f>Segment1!F39</f>
        <v>35354</v>
      </c>
      <c r="C13" s="29">
        <f t="shared" si="1"/>
        <v>0</v>
      </c>
      <c r="D13" s="8">
        <f>VLOOKUP($B13,ShipSpeeds!$A$7:$I$888,2,FALSE)</f>
        <v>4.8742999999999999</v>
      </c>
      <c r="E13" s="8">
        <f>VLOOKUP($B13,ShipSpeeds!$A$7:$I$888,3,FALSE)</f>
        <v>4.7021000000000006</v>
      </c>
      <c r="F13" s="8">
        <f>VLOOKUP($B13,ShipSpeeds!$A$7:$I$888,4,FALSE)</f>
        <v>4.8553000000000006</v>
      </c>
      <c r="G13" s="8">
        <f>VLOOKUP($B13,ShipSpeeds!$A$7:$I$888,5,FALSE)</f>
        <v>3.9010000000000007</v>
      </c>
      <c r="H13" s="8">
        <f>VLOOKUP($B13,ShipSpeeds!$A$7:$I$888,6,FALSE)</f>
        <v>2.4801000000000002</v>
      </c>
      <c r="I13" s="8">
        <f>VLOOKUP($B13,ShipSpeeds!$A$7:$I$888,7,FALSE)</f>
        <v>1.8140000000000001</v>
      </c>
      <c r="J13" s="8">
        <f>VLOOKUP($B13,ShipSpeeds!$A$7:$I$888,8,FALSE)</f>
        <v>3.5124000000000004</v>
      </c>
      <c r="K13" s="8">
        <f>VLOOKUP($B13,ShipSpeeds!$A$7:$I$888,9,FALSE)</f>
        <v>4.5377000000000001</v>
      </c>
      <c r="L13" s="47">
        <f>VLOOKUP($B13,ShipSpeeds!$A$7:$I$888,2,FALSE)</f>
        <v>4.8742999999999999</v>
      </c>
      <c r="M13" s="8">
        <f t="shared" si="2"/>
        <v>0</v>
      </c>
      <c r="N13" s="8">
        <f t="shared" si="3"/>
        <v>0</v>
      </c>
      <c r="O13" s="8">
        <f t="shared" si="4"/>
        <v>0</v>
      </c>
      <c r="P13" s="8">
        <f t="shared" si="5"/>
        <v>0</v>
      </c>
      <c r="Q13" s="8">
        <f t="shared" si="6"/>
        <v>0</v>
      </c>
      <c r="R13" s="8">
        <f t="shared" si="7"/>
        <v>0</v>
      </c>
      <c r="S13" s="8">
        <f t="shared" si="9"/>
        <v>0</v>
      </c>
      <c r="T13" s="47">
        <f t="shared" si="8"/>
        <v>0</v>
      </c>
    </row>
    <row r="14" spans="1:20" s="3" customFormat="1" x14ac:dyDescent="0.25">
      <c r="A14" s="13" t="str">
        <f>Segment1!D40</f>
        <v/>
      </c>
      <c r="B14" s="24">
        <f>Segment1!F40</f>
        <v>35354</v>
      </c>
      <c r="C14" s="29">
        <f t="shared" si="1"/>
        <v>0</v>
      </c>
      <c r="D14" s="8">
        <f>VLOOKUP($B14,ShipSpeeds!$A$7:$I$888,2,FALSE)</f>
        <v>4.8742999999999999</v>
      </c>
      <c r="E14" s="8">
        <f>VLOOKUP($B14,ShipSpeeds!$A$7:$I$888,3,FALSE)</f>
        <v>4.7021000000000006</v>
      </c>
      <c r="F14" s="8">
        <f>VLOOKUP($B14,ShipSpeeds!$A$7:$I$888,4,FALSE)</f>
        <v>4.8553000000000006</v>
      </c>
      <c r="G14" s="8">
        <f>VLOOKUP($B14,ShipSpeeds!$A$7:$I$888,5,FALSE)</f>
        <v>3.9010000000000007</v>
      </c>
      <c r="H14" s="8">
        <f>VLOOKUP($B14,ShipSpeeds!$A$7:$I$888,6,FALSE)</f>
        <v>2.4801000000000002</v>
      </c>
      <c r="I14" s="8">
        <f>VLOOKUP($B14,ShipSpeeds!$A$7:$I$888,7,FALSE)</f>
        <v>1.8140000000000001</v>
      </c>
      <c r="J14" s="8">
        <f>VLOOKUP($B14,ShipSpeeds!$A$7:$I$888,8,FALSE)</f>
        <v>3.5124000000000004</v>
      </c>
      <c r="K14" s="8">
        <f>VLOOKUP($B14,ShipSpeeds!$A$7:$I$888,9,FALSE)</f>
        <v>4.5377000000000001</v>
      </c>
      <c r="L14" s="47">
        <f>VLOOKUP($B14,ShipSpeeds!$A$7:$I$888,2,FALSE)</f>
        <v>4.8742999999999999</v>
      </c>
      <c r="M14" s="8">
        <f t="shared" si="2"/>
        <v>0</v>
      </c>
      <c r="N14" s="8">
        <f t="shared" si="3"/>
        <v>0</v>
      </c>
      <c r="O14" s="8">
        <f t="shared" si="4"/>
        <v>0</v>
      </c>
      <c r="P14" s="8">
        <f t="shared" si="5"/>
        <v>0</v>
      </c>
      <c r="Q14" s="8">
        <f t="shared" si="6"/>
        <v>0</v>
      </c>
      <c r="R14" s="8">
        <f t="shared" si="7"/>
        <v>0</v>
      </c>
      <c r="S14" s="8">
        <f t="shared" si="9"/>
        <v>0</v>
      </c>
      <c r="T14" s="47">
        <f t="shared" si="8"/>
        <v>0</v>
      </c>
    </row>
    <row r="15" spans="1:20" s="3" customFormat="1" x14ac:dyDescent="0.25">
      <c r="A15" s="13" t="str">
        <f>Segment1!D41</f>
        <v/>
      </c>
      <c r="B15" s="24">
        <f>Segment1!F41</f>
        <v>35354</v>
      </c>
      <c r="C15" s="29">
        <f t="shared" si="1"/>
        <v>0</v>
      </c>
      <c r="D15" s="8">
        <f>VLOOKUP($B15,ShipSpeeds!$A$7:$I$888,2,FALSE)</f>
        <v>4.8742999999999999</v>
      </c>
      <c r="E15" s="8">
        <f>VLOOKUP($B15,ShipSpeeds!$A$7:$I$888,3,FALSE)</f>
        <v>4.7021000000000006</v>
      </c>
      <c r="F15" s="8">
        <f>VLOOKUP($B15,ShipSpeeds!$A$7:$I$888,4,FALSE)</f>
        <v>4.8553000000000006</v>
      </c>
      <c r="G15" s="8">
        <f>VLOOKUP($B15,ShipSpeeds!$A$7:$I$888,5,FALSE)</f>
        <v>3.9010000000000007</v>
      </c>
      <c r="H15" s="8">
        <f>VLOOKUP($B15,ShipSpeeds!$A$7:$I$888,6,FALSE)</f>
        <v>2.4801000000000002</v>
      </c>
      <c r="I15" s="8">
        <f>VLOOKUP($B15,ShipSpeeds!$A$7:$I$888,7,FALSE)</f>
        <v>1.8140000000000001</v>
      </c>
      <c r="J15" s="8">
        <f>VLOOKUP($B15,ShipSpeeds!$A$7:$I$888,8,FALSE)</f>
        <v>3.5124000000000004</v>
      </c>
      <c r="K15" s="8">
        <f>VLOOKUP($B15,ShipSpeeds!$A$7:$I$888,9,FALSE)</f>
        <v>4.5377000000000001</v>
      </c>
      <c r="L15" s="47">
        <f>VLOOKUP($B15,ShipSpeeds!$A$7:$I$888,2,FALSE)</f>
        <v>4.8742999999999999</v>
      </c>
      <c r="M15" s="8">
        <f t="shared" si="2"/>
        <v>0</v>
      </c>
      <c r="N15" s="8">
        <f t="shared" si="3"/>
        <v>0</v>
      </c>
      <c r="O15" s="8">
        <f t="shared" si="4"/>
        <v>0</v>
      </c>
      <c r="P15" s="8">
        <f t="shared" si="5"/>
        <v>0</v>
      </c>
      <c r="Q15" s="8">
        <f t="shared" si="6"/>
        <v>0</v>
      </c>
      <c r="R15" s="8">
        <f t="shared" si="7"/>
        <v>0</v>
      </c>
      <c r="S15" s="8">
        <f t="shared" si="9"/>
        <v>0</v>
      </c>
      <c r="T15" s="47">
        <f t="shared" si="8"/>
        <v>0</v>
      </c>
    </row>
    <row r="16" spans="1:20" s="3" customFormat="1" x14ac:dyDescent="0.25">
      <c r="A16" s="13" t="str">
        <f>Segment1!D42</f>
        <v/>
      </c>
      <c r="B16" s="24">
        <f>Segment1!F42</f>
        <v>35354</v>
      </c>
      <c r="C16" s="29">
        <f t="shared" si="1"/>
        <v>0</v>
      </c>
      <c r="D16" s="8">
        <f>VLOOKUP($B16,ShipSpeeds!$A$7:$I$888,2,FALSE)</f>
        <v>4.8742999999999999</v>
      </c>
      <c r="E16" s="8">
        <f>VLOOKUP($B16,ShipSpeeds!$A$7:$I$888,3,FALSE)</f>
        <v>4.7021000000000006</v>
      </c>
      <c r="F16" s="8">
        <f>VLOOKUP($B16,ShipSpeeds!$A$7:$I$888,4,FALSE)</f>
        <v>4.8553000000000006</v>
      </c>
      <c r="G16" s="8">
        <f>VLOOKUP($B16,ShipSpeeds!$A$7:$I$888,5,FALSE)</f>
        <v>3.9010000000000007</v>
      </c>
      <c r="H16" s="8">
        <f>VLOOKUP($B16,ShipSpeeds!$A$7:$I$888,6,FALSE)</f>
        <v>2.4801000000000002</v>
      </c>
      <c r="I16" s="8">
        <f>VLOOKUP($B16,ShipSpeeds!$A$7:$I$888,7,FALSE)</f>
        <v>1.8140000000000001</v>
      </c>
      <c r="J16" s="8">
        <f>VLOOKUP($B16,ShipSpeeds!$A$7:$I$888,8,FALSE)</f>
        <v>3.5124000000000004</v>
      </c>
      <c r="K16" s="8">
        <f>VLOOKUP($B16,ShipSpeeds!$A$7:$I$888,9,FALSE)</f>
        <v>4.5377000000000001</v>
      </c>
      <c r="L16" s="47">
        <f>VLOOKUP($B16,ShipSpeeds!$A$7:$I$888,2,FALSE)</f>
        <v>4.8742999999999999</v>
      </c>
      <c r="M16" s="8">
        <f t="shared" si="2"/>
        <v>0</v>
      </c>
      <c r="N16" s="8">
        <f t="shared" si="3"/>
        <v>0</v>
      </c>
      <c r="O16" s="8">
        <f t="shared" si="4"/>
        <v>0</v>
      </c>
      <c r="P16" s="8">
        <f t="shared" si="5"/>
        <v>0</v>
      </c>
      <c r="Q16" s="8">
        <f t="shared" si="6"/>
        <v>0</v>
      </c>
      <c r="R16" s="8">
        <f t="shared" si="7"/>
        <v>0</v>
      </c>
      <c r="S16" s="8">
        <f t="shared" si="9"/>
        <v>0</v>
      </c>
      <c r="T16" s="47">
        <f t="shared" si="8"/>
        <v>0</v>
      </c>
    </row>
    <row r="17" spans="1:20" s="3" customFormat="1" x14ac:dyDescent="0.25">
      <c r="A17" s="13" t="str">
        <f>Segment1!D43</f>
        <v/>
      </c>
      <c r="B17" s="24">
        <f>Segment1!F43</f>
        <v>35354</v>
      </c>
      <c r="C17" s="29">
        <f t="shared" si="1"/>
        <v>0</v>
      </c>
      <c r="D17" s="8">
        <f>VLOOKUP($B17,ShipSpeeds!$A$7:$I$888,2,FALSE)</f>
        <v>4.8742999999999999</v>
      </c>
      <c r="E17" s="8">
        <f>VLOOKUP($B17,ShipSpeeds!$A$7:$I$888,3,FALSE)</f>
        <v>4.7021000000000006</v>
      </c>
      <c r="F17" s="8">
        <f>VLOOKUP($B17,ShipSpeeds!$A$7:$I$888,4,FALSE)</f>
        <v>4.8553000000000006</v>
      </c>
      <c r="G17" s="8">
        <f>VLOOKUP($B17,ShipSpeeds!$A$7:$I$888,5,FALSE)</f>
        <v>3.9010000000000007</v>
      </c>
      <c r="H17" s="8">
        <f>VLOOKUP($B17,ShipSpeeds!$A$7:$I$888,6,FALSE)</f>
        <v>2.4801000000000002</v>
      </c>
      <c r="I17" s="8">
        <f>VLOOKUP($B17,ShipSpeeds!$A$7:$I$888,7,FALSE)</f>
        <v>1.8140000000000001</v>
      </c>
      <c r="J17" s="8">
        <f>VLOOKUP($B17,ShipSpeeds!$A$7:$I$888,8,FALSE)</f>
        <v>3.5124000000000004</v>
      </c>
      <c r="K17" s="8">
        <f>VLOOKUP($B17,ShipSpeeds!$A$7:$I$888,9,FALSE)</f>
        <v>4.5377000000000001</v>
      </c>
      <c r="L17" s="47">
        <f>VLOOKUP($B17,ShipSpeeds!$A$7:$I$888,2,FALSE)</f>
        <v>4.8742999999999999</v>
      </c>
      <c r="M17" s="8">
        <f t="shared" si="2"/>
        <v>0</v>
      </c>
      <c r="N17" s="8">
        <f t="shared" si="3"/>
        <v>0</v>
      </c>
      <c r="O17" s="8">
        <f t="shared" si="4"/>
        <v>0</v>
      </c>
      <c r="P17" s="8">
        <f t="shared" si="5"/>
        <v>0</v>
      </c>
      <c r="Q17" s="8">
        <f t="shared" si="6"/>
        <v>0</v>
      </c>
      <c r="R17" s="8">
        <f t="shared" si="7"/>
        <v>0</v>
      </c>
      <c r="S17" s="8">
        <f t="shared" si="9"/>
        <v>0</v>
      </c>
      <c r="T17" s="47">
        <f t="shared" si="8"/>
        <v>0</v>
      </c>
    </row>
    <row r="18" spans="1:20" s="3" customFormat="1" x14ac:dyDescent="0.25">
      <c r="A18" s="13" t="str">
        <f>Segment1!D44</f>
        <v/>
      </c>
      <c r="B18" s="24">
        <f>Segment1!F44</f>
        <v>35354</v>
      </c>
      <c r="C18" s="29">
        <f t="shared" si="1"/>
        <v>0</v>
      </c>
      <c r="D18" s="8">
        <f>VLOOKUP($B18,ShipSpeeds!$A$7:$I$888,2,FALSE)</f>
        <v>4.8742999999999999</v>
      </c>
      <c r="E18" s="8">
        <f>VLOOKUP($B18,ShipSpeeds!$A$7:$I$888,3,FALSE)</f>
        <v>4.7021000000000006</v>
      </c>
      <c r="F18" s="8">
        <f>VLOOKUP($B18,ShipSpeeds!$A$7:$I$888,4,FALSE)</f>
        <v>4.8553000000000006</v>
      </c>
      <c r="G18" s="8">
        <f>VLOOKUP($B18,ShipSpeeds!$A$7:$I$888,5,FALSE)</f>
        <v>3.9010000000000007</v>
      </c>
      <c r="H18" s="8">
        <f>VLOOKUP($B18,ShipSpeeds!$A$7:$I$888,6,FALSE)</f>
        <v>2.4801000000000002</v>
      </c>
      <c r="I18" s="8">
        <f>VLOOKUP($B18,ShipSpeeds!$A$7:$I$888,7,FALSE)</f>
        <v>1.8140000000000001</v>
      </c>
      <c r="J18" s="8">
        <f>VLOOKUP($B18,ShipSpeeds!$A$7:$I$888,8,FALSE)</f>
        <v>3.5124000000000004</v>
      </c>
      <c r="K18" s="8">
        <f>VLOOKUP($B18,ShipSpeeds!$A$7:$I$888,9,FALSE)</f>
        <v>4.5377000000000001</v>
      </c>
      <c r="L18" s="47">
        <f>VLOOKUP($B18,ShipSpeeds!$A$7:$I$888,2,FALSE)</f>
        <v>4.8742999999999999</v>
      </c>
      <c r="M18" s="8">
        <f t="shared" si="2"/>
        <v>0</v>
      </c>
      <c r="N18" s="8">
        <f t="shared" si="3"/>
        <v>0</v>
      </c>
      <c r="O18" s="8">
        <f t="shared" si="4"/>
        <v>0</v>
      </c>
      <c r="P18" s="8">
        <f t="shared" si="5"/>
        <v>0</v>
      </c>
      <c r="Q18" s="8">
        <f t="shared" si="6"/>
        <v>0</v>
      </c>
      <c r="R18" s="8">
        <f t="shared" si="7"/>
        <v>0</v>
      </c>
      <c r="S18" s="8">
        <f t="shared" si="9"/>
        <v>0</v>
      </c>
      <c r="T18" s="47">
        <f t="shared" si="8"/>
        <v>0</v>
      </c>
    </row>
    <row r="19" spans="1:20" s="3" customFormat="1" x14ac:dyDescent="0.25">
      <c r="A19" s="13" t="str">
        <f>Segment1!D45</f>
        <v/>
      </c>
      <c r="B19" s="24">
        <f>Segment1!F45</f>
        <v>35354</v>
      </c>
      <c r="C19" s="29">
        <f t="shared" si="1"/>
        <v>0</v>
      </c>
      <c r="D19" s="8">
        <f>VLOOKUP($B19,ShipSpeeds!$A$7:$I$888,2,FALSE)</f>
        <v>4.8742999999999999</v>
      </c>
      <c r="E19" s="8">
        <f>VLOOKUP($B19,ShipSpeeds!$A$7:$I$888,3,FALSE)</f>
        <v>4.7021000000000006</v>
      </c>
      <c r="F19" s="8">
        <f>VLOOKUP($B19,ShipSpeeds!$A$7:$I$888,4,FALSE)</f>
        <v>4.8553000000000006</v>
      </c>
      <c r="G19" s="8">
        <f>VLOOKUP($B19,ShipSpeeds!$A$7:$I$888,5,FALSE)</f>
        <v>3.9010000000000007</v>
      </c>
      <c r="H19" s="8">
        <f>VLOOKUP($B19,ShipSpeeds!$A$7:$I$888,6,FALSE)</f>
        <v>2.4801000000000002</v>
      </c>
      <c r="I19" s="8">
        <f>VLOOKUP($B19,ShipSpeeds!$A$7:$I$888,7,FALSE)</f>
        <v>1.8140000000000001</v>
      </c>
      <c r="J19" s="8">
        <f>VLOOKUP($B19,ShipSpeeds!$A$7:$I$888,8,FALSE)</f>
        <v>3.5124000000000004</v>
      </c>
      <c r="K19" s="8">
        <f>VLOOKUP($B19,ShipSpeeds!$A$7:$I$888,9,FALSE)</f>
        <v>4.5377000000000001</v>
      </c>
      <c r="L19" s="47">
        <f>VLOOKUP($B19,ShipSpeeds!$A$7:$I$888,2,FALSE)</f>
        <v>4.8742999999999999</v>
      </c>
      <c r="M19" s="8">
        <f>IF(AND($A19&gt;=D$2,$A19&lt;E$2),D19+($A19-D$2)*(E19-D19)/(E$2-D$2),0)</f>
        <v>0</v>
      </c>
      <c r="N19" s="8">
        <f t="shared" si="3"/>
        <v>0</v>
      </c>
      <c r="O19" s="8">
        <f t="shared" si="4"/>
        <v>0</v>
      </c>
      <c r="P19" s="8">
        <f t="shared" si="5"/>
        <v>0</v>
      </c>
      <c r="Q19" s="8">
        <f t="shared" si="6"/>
        <v>0</v>
      </c>
      <c r="R19" s="8">
        <f t="shared" si="7"/>
        <v>0</v>
      </c>
      <c r="S19" s="8">
        <f t="shared" si="9"/>
        <v>0</v>
      </c>
      <c r="T19" s="47">
        <f t="shared" si="8"/>
        <v>0</v>
      </c>
    </row>
    <row r="20" spans="1:20" s="3" customFormat="1" x14ac:dyDescent="0.25">
      <c r="A20" s="13" t="str">
        <f>Segment1!D46</f>
        <v/>
      </c>
      <c r="B20" s="24">
        <f>Segment1!F46</f>
        <v>35354</v>
      </c>
      <c r="C20" s="29">
        <f t="shared" si="1"/>
        <v>0</v>
      </c>
      <c r="D20" s="8">
        <f>VLOOKUP($B20,ShipSpeeds!$A$7:$I$888,2,FALSE)</f>
        <v>4.8742999999999999</v>
      </c>
      <c r="E20" s="8">
        <f>VLOOKUP($B20,ShipSpeeds!$A$7:$I$888,3,FALSE)</f>
        <v>4.7021000000000006</v>
      </c>
      <c r="F20" s="8">
        <f>VLOOKUP($B20,ShipSpeeds!$A$7:$I$888,4,FALSE)</f>
        <v>4.8553000000000006</v>
      </c>
      <c r="G20" s="8">
        <f>VLOOKUP($B20,ShipSpeeds!$A$7:$I$888,5,FALSE)</f>
        <v>3.9010000000000007</v>
      </c>
      <c r="H20" s="8">
        <f>VLOOKUP($B20,ShipSpeeds!$A$7:$I$888,6,FALSE)</f>
        <v>2.4801000000000002</v>
      </c>
      <c r="I20" s="8">
        <f>VLOOKUP($B20,ShipSpeeds!$A$7:$I$888,7,FALSE)</f>
        <v>1.8140000000000001</v>
      </c>
      <c r="J20" s="8">
        <f>VLOOKUP($B20,ShipSpeeds!$A$7:$I$888,8,FALSE)</f>
        <v>3.5124000000000004</v>
      </c>
      <c r="K20" s="8">
        <f>VLOOKUP($B20,ShipSpeeds!$A$7:$I$888,9,FALSE)</f>
        <v>4.5377000000000001</v>
      </c>
      <c r="L20" s="47">
        <f>VLOOKUP($B20,ShipSpeeds!$A$7:$I$888,2,FALSE)</f>
        <v>4.8742999999999999</v>
      </c>
      <c r="M20" s="8">
        <f t="shared" ref="M20:M44" si="10">IF(AND($A20&gt;=D$2,$A20&lt;E$2),D20+($A20-D$2)*(E20-D20)/(E$2-D$2),0)</f>
        <v>0</v>
      </c>
      <c r="N20" s="8">
        <f>IF(AND($A20&gt;=E$2,$A20&lt;F$2),E20+($A20-E$2)*(F20-E20)/(F$2-E$2),0)</f>
        <v>0</v>
      </c>
      <c r="O20" s="8">
        <f t="shared" ref="O20:O44" si="11">IF(AND($A20&gt;=F$2,$A20&lt;G$2),F20+($A20-F$2)*(G20-F20)/(G$2-F$2),0)</f>
        <v>0</v>
      </c>
      <c r="P20" s="8">
        <f t="shared" ref="P20:P44" si="12">IF(AND($A20&gt;=G$2,$A20&lt;H$2),G20+($A20-G$2)*(H20-G20)/(H$2-G$2),0)</f>
        <v>0</v>
      </c>
      <c r="Q20" s="8">
        <f t="shared" ref="Q20:Q44" si="13">IF(AND($A20&gt;=H$2,$A20&lt;I$2),H20+($A20-H$2)*(I20-H20)/(I$2-H$2),0)</f>
        <v>0</v>
      </c>
      <c r="R20" s="8">
        <f t="shared" ref="R20:R44" si="14">IF(AND($A20&gt;=I$2,$A20&lt;J$2),I20+($A20-I$2)*(J20-I20)/(J$2-I$2),0)</f>
        <v>0</v>
      </c>
      <c r="S20" s="8">
        <f t="shared" ref="S20:S41" si="15">IF(AND($A20&gt;=J$2,$A20&lt;K$2),J20+($A20-J$2)*(K20-J20)/(K$2-J$2),0)</f>
        <v>0</v>
      </c>
      <c r="T20" s="47">
        <f t="shared" si="8"/>
        <v>0</v>
      </c>
    </row>
    <row r="21" spans="1:20" s="3" customFormat="1" x14ac:dyDescent="0.25">
      <c r="A21" s="13" t="str">
        <f>Segment1!D47</f>
        <v/>
      </c>
      <c r="B21" s="24">
        <f>Segment1!F47</f>
        <v>35354</v>
      </c>
      <c r="C21" s="29">
        <f t="shared" si="1"/>
        <v>0</v>
      </c>
      <c r="D21" s="8">
        <f>VLOOKUP($B21,ShipSpeeds!$A$7:$I$888,2,FALSE)</f>
        <v>4.8742999999999999</v>
      </c>
      <c r="E21" s="8">
        <f>VLOOKUP($B21,ShipSpeeds!$A$7:$I$888,3,FALSE)</f>
        <v>4.7021000000000006</v>
      </c>
      <c r="F21" s="8">
        <f>VLOOKUP($B21,ShipSpeeds!$A$7:$I$888,4,FALSE)</f>
        <v>4.8553000000000006</v>
      </c>
      <c r="G21" s="8">
        <f>VLOOKUP($B21,ShipSpeeds!$A$7:$I$888,5,FALSE)</f>
        <v>3.9010000000000007</v>
      </c>
      <c r="H21" s="8">
        <f>VLOOKUP($B21,ShipSpeeds!$A$7:$I$888,6,FALSE)</f>
        <v>2.4801000000000002</v>
      </c>
      <c r="I21" s="8">
        <f>VLOOKUP($B21,ShipSpeeds!$A$7:$I$888,7,FALSE)</f>
        <v>1.8140000000000001</v>
      </c>
      <c r="J21" s="8">
        <f>VLOOKUP($B21,ShipSpeeds!$A$7:$I$888,8,FALSE)</f>
        <v>3.5124000000000004</v>
      </c>
      <c r="K21" s="8">
        <f>VLOOKUP($B21,ShipSpeeds!$A$7:$I$888,9,FALSE)</f>
        <v>4.5377000000000001</v>
      </c>
      <c r="L21" s="47">
        <f>VLOOKUP($B21,ShipSpeeds!$A$7:$I$888,2,FALSE)</f>
        <v>4.8742999999999999</v>
      </c>
      <c r="M21" s="8">
        <f t="shared" si="10"/>
        <v>0</v>
      </c>
      <c r="N21" s="8">
        <f t="shared" ref="N21:N42" si="16">IF(AND($A21&gt;=E$2,$A21&lt;F$2),E21+($A21-E$2)*(F21-E21)/(F$2-E$2),0)</f>
        <v>0</v>
      </c>
      <c r="O21" s="8">
        <f t="shared" si="11"/>
        <v>0</v>
      </c>
      <c r="P21" s="8">
        <f t="shared" si="12"/>
        <v>0</v>
      </c>
      <c r="Q21" s="8">
        <f t="shared" si="13"/>
        <v>0</v>
      </c>
      <c r="R21" s="8">
        <f t="shared" si="14"/>
        <v>0</v>
      </c>
      <c r="S21" s="8">
        <f t="shared" si="15"/>
        <v>0</v>
      </c>
      <c r="T21" s="47">
        <f t="shared" si="8"/>
        <v>0</v>
      </c>
    </row>
    <row r="22" spans="1:20" s="3" customFormat="1" x14ac:dyDescent="0.25">
      <c r="A22" s="13" t="str">
        <f>Segment1!D48</f>
        <v/>
      </c>
      <c r="B22" s="24">
        <f>Segment1!F48</f>
        <v>35354</v>
      </c>
      <c r="C22" s="29">
        <f t="shared" si="1"/>
        <v>0</v>
      </c>
      <c r="D22" s="8">
        <f>VLOOKUP($B22,ShipSpeeds!$A$7:$I$888,2,FALSE)</f>
        <v>4.8742999999999999</v>
      </c>
      <c r="E22" s="8">
        <f>VLOOKUP($B22,ShipSpeeds!$A$7:$I$888,3,FALSE)</f>
        <v>4.7021000000000006</v>
      </c>
      <c r="F22" s="8">
        <f>VLOOKUP($B22,ShipSpeeds!$A$7:$I$888,4,FALSE)</f>
        <v>4.8553000000000006</v>
      </c>
      <c r="G22" s="8">
        <f>VLOOKUP($B22,ShipSpeeds!$A$7:$I$888,5,FALSE)</f>
        <v>3.9010000000000007</v>
      </c>
      <c r="H22" s="8">
        <f>VLOOKUP($B22,ShipSpeeds!$A$7:$I$888,6,FALSE)</f>
        <v>2.4801000000000002</v>
      </c>
      <c r="I22" s="8">
        <f>VLOOKUP($B22,ShipSpeeds!$A$7:$I$888,7,FALSE)</f>
        <v>1.8140000000000001</v>
      </c>
      <c r="J22" s="8">
        <f>VLOOKUP($B22,ShipSpeeds!$A$7:$I$888,8,FALSE)</f>
        <v>3.5124000000000004</v>
      </c>
      <c r="K22" s="8">
        <f>VLOOKUP($B22,ShipSpeeds!$A$7:$I$888,9,FALSE)</f>
        <v>4.5377000000000001</v>
      </c>
      <c r="L22" s="47">
        <f>VLOOKUP($B22,ShipSpeeds!$A$7:$I$888,2,FALSE)</f>
        <v>4.8742999999999999</v>
      </c>
      <c r="M22" s="8">
        <f t="shared" si="10"/>
        <v>0</v>
      </c>
      <c r="N22" s="8">
        <f t="shared" si="16"/>
        <v>0</v>
      </c>
      <c r="O22" s="8">
        <f t="shared" si="11"/>
        <v>0</v>
      </c>
      <c r="P22" s="8">
        <f t="shared" si="12"/>
        <v>0</v>
      </c>
      <c r="Q22" s="8">
        <f t="shared" si="13"/>
        <v>0</v>
      </c>
      <c r="R22" s="8">
        <f t="shared" si="14"/>
        <v>0</v>
      </c>
      <c r="S22" s="8">
        <f t="shared" si="15"/>
        <v>0</v>
      </c>
      <c r="T22" s="47">
        <f t="shared" si="8"/>
        <v>0</v>
      </c>
    </row>
    <row r="23" spans="1:20" s="3" customFormat="1" x14ac:dyDescent="0.25">
      <c r="A23" s="13" t="str">
        <f>Segment1!D49</f>
        <v/>
      </c>
      <c r="B23" s="24">
        <f>Segment1!F49</f>
        <v>35354</v>
      </c>
      <c r="C23" s="29">
        <f t="shared" si="1"/>
        <v>0</v>
      </c>
      <c r="D23" s="8">
        <f>VLOOKUP($B23,ShipSpeeds!$A$7:$I$888,2,FALSE)</f>
        <v>4.8742999999999999</v>
      </c>
      <c r="E23" s="8">
        <f>VLOOKUP($B23,ShipSpeeds!$A$7:$I$888,3,FALSE)</f>
        <v>4.7021000000000006</v>
      </c>
      <c r="F23" s="8">
        <f>VLOOKUP($B23,ShipSpeeds!$A$7:$I$888,4,FALSE)</f>
        <v>4.8553000000000006</v>
      </c>
      <c r="G23" s="8">
        <f>VLOOKUP($B23,ShipSpeeds!$A$7:$I$888,5,FALSE)</f>
        <v>3.9010000000000007</v>
      </c>
      <c r="H23" s="8">
        <f>VLOOKUP($B23,ShipSpeeds!$A$7:$I$888,6,FALSE)</f>
        <v>2.4801000000000002</v>
      </c>
      <c r="I23" s="8">
        <f>VLOOKUP($B23,ShipSpeeds!$A$7:$I$888,7,FALSE)</f>
        <v>1.8140000000000001</v>
      </c>
      <c r="J23" s="8">
        <f>VLOOKUP($B23,ShipSpeeds!$A$7:$I$888,8,FALSE)</f>
        <v>3.5124000000000004</v>
      </c>
      <c r="K23" s="8">
        <f>VLOOKUP($B23,ShipSpeeds!$A$7:$I$888,9,FALSE)</f>
        <v>4.5377000000000001</v>
      </c>
      <c r="L23" s="47">
        <f>VLOOKUP($B23,ShipSpeeds!$A$7:$I$888,2,FALSE)</f>
        <v>4.8742999999999999</v>
      </c>
      <c r="M23" s="8">
        <f t="shared" si="10"/>
        <v>0</v>
      </c>
      <c r="N23" s="8">
        <f t="shared" si="16"/>
        <v>0</v>
      </c>
      <c r="O23" s="8">
        <f t="shared" si="11"/>
        <v>0</v>
      </c>
      <c r="P23" s="8">
        <f t="shared" si="12"/>
        <v>0</v>
      </c>
      <c r="Q23" s="8">
        <f t="shared" si="13"/>
        <v>0</v>
      </c>
      <c r="R23" s="8">
        <f t="shared" si="14"/>
        <v>0</v>
      </c>
      <c r="S23" s="8">
        <f t="shared" si="15"/>
        <v>0</v>
      </c>
      <c r="T23" s="47">
        <f t="shared" si="8"/>
        <v>0</v>
      </c>
    </row>
    <row r="24" spans="1:20" s="3" customFormat="1" x14ac:dyDescent="0.25">
      <c r="A24" s="13" t="str">
        <f>Segment1!D50</f>
        <v/>
      </c>
      <c r="B24" s="24">
        <f>Segment1!F50</f>
        <v>35354</v>
      </c>
      <c r="C24" s="29">
        <f t="shared" si="1"/>
        <v>0</v>
      </c>
      <c r="D24" s="8">
        <f>VLOOKUP($B24,ShipSpeeds!$A$7:$I$888,2,FALSE)</f>
        <v>4.8742999999999999</v>
      </c>
      <c r="E24" s="8">
        <f>VLOOKUP($B24,ShipSpeeds!$A$7:$I$888,3,FALSE)</f>
        <v>4.7021000000000006</v>
      </c>
      <c r="F24" s="8">
        <f>VLOOKUP($B24,ShipSpeeds!$A$7:$I$888,4,FALSE)</f>
        <v>4.8553000000000006</v>
      </c>
      <c r="G24" s="8">
        <f>VLOOKUP($B24,ShipSpeeds!$A$7:$I$888,5,FALSE)</f>
        <v>3.9010000000000007</v>
      </c>
      <c r="H24" s="8">
        <f>VLOOKUP($B24,ShipSpeeds!$A$7:$I$888,6,FALSE)</f>
        <v>2.4801000000000002</v>
      </c>
      <c r="I24" s="8">
        <f>VLOOKUP($B24,ShipSpeeds!$A$7:$I$888,7,FALSE)</f>
        <v>1.8140000000000001</v>
      </c>
      <c r="J24" s="8">
        <f>VLOOKUP($B24,ShipSpeeds!$A$7:$I$888,8,FALSE)</f>
        <v>3.5124000000000004</v>
      </c>
      <c r="K24" s="8">
        <f>VLOOKUP($B24,ShipSpeeds!$A$7:$I$888,9,FALSE)</f>
        <v>4.5377000000000001</v>
      </c>
      <c r="L24" s="47">
        <f>VLOOKUP($B24,ShipSpeeds!$A$7:$I$888,2,FALSE)</f>
        <v>4.8742999999999999</v>
      </c>
      <c r="M24" s="8">
        <f t="shared" si="10"/>
        <v>0</v>
      </c>
      <c r="N24" s="8">
        <f t="shared" si="16"/>
        <v>0</v>
      </c>
      <c r="O24" s="8">
        <f t="shared" si="11"/>
        <v>0</v>
      </c>
      <c r="P24" s="8">
        <f t="shared" si="12"/>
        <v>0</v>
      </c>
      <c r="Q24" s="8">
        <f t="shared" si="13"/>
        <v>0</v>
      </c>
      <c r="R24" s="8">
        <f t="shared" si="14"/>
        <v>0</v>
      </c>
      <c r="S24" s="8">
        <f t="shared" si="15"/>
        <v>0</v>
      </c>
      <c r="T24" s="47">
        <f t="shared" si="8"/>
        <v>0</v>
      </c>
    </row>
    <row r="25" spans="1:20" s="26" customFormat="1" x14ac:dyDescent="0.25">
      <c r="A25" s="13" t="str">
        <f>Segment1!D51</f>
        <v/>
      </c>
      <c r="B25" s="24">
        <f>Segment1!F51</f>
        <v>35354</v>
      </c>
      <c r="C25" s="29">
        <f t="shared" si="1"/>
        <v>0</v>
      </c>
      <c r="D25" s="8">
        <f>VLOOKUP($B25,ShipSpeeds!$A$7:$I$888,2,FALSE)</f>
        <v>4.8742999999999999</v>
      </c>
      <c r="E25" s="8">
        <f>VLOOKUP($B25,ShipSpeeds!$A$7:$I$888,3,FALSE)</f>
        <v>4.7021000000000006</v>
      </c>
      <c r="F25" s="8">
        <f>VLOOKUP($B25,ShipSpeeds!$A$7:$I$888,4,FALSE)</f>
        <v>4.8553000000000006</v>
      </c>
      <c r="G25" s="8">
        <f>VLOOKUP($B25,ShipSpeeds!$A$7:$I$888,5,FALSE)</f>
        <v>3.9010000000000007</v>
      </c>
      <c r="H25" s="8">
        <f>VLOOKUP($B25,ShipSpeeds!$A$7:$I$888,6,FALSE)</f>
        <v>2.4801000000000002</v>
      </c>
      <c r="I25" s="8">
        <f>VLOOKUP($B25,ShipSpeeds!$A$7:$I$888,7,FALSE)</f>
        <v>1.8140000000000001</v>
      </c>
      <c r="J25" s="8">
        <f>VLOOKUP($B25,ShipSpeeds!$A$7:$I$888,8,FALSE)</f>
        <v>3.5124000000000004</v>
      </c>
      <c r="K25" s="8">
        <f>VLOOKUP($B25,ShipSpeeds!$A$7:$I$888,9,FALSE)</f>
        <v>4.5377000000000001</v>
      </c>
      <c r="L25" s="47">
        <f>VLOOKUP($B25,ShipSpeeds!$A$7:$I$888,2,FALSE)</f>
        <v>4.8742999999999999</v>
      </c>
      <c r="M25" s="8">
        <f t="shared" si="10"/>
        <v>0</v>
      </c>
      <c r="N25" s="8">
        <f t="shared" si="16"/>
        <v>0</v>
      </c>
      <c r="O25" s="8">
        <f t="shared" si="11"/>
        <v>0</v>
      </c>
      <c r="P25" s="8">
        <f t="shared" si="12"/>
        <v>0</v>
      </c>
      <c r="Q25" s="8">
        <f t="shared" si="13"/>
        <v>0</v>
      </c>
      <c r="R25" s="8">
        <f t="shared" si="14"/>
        <v>0</v>
      </c>
      <c r="S25" s="8">
        <f t="shared" si="15"/>
        <v>0</v>
      </c>
      <c r="T25" s="47">
        <f t="shared" si="8"/>
        <v>0</v>
      </c>
    </row>
    <row r="26" spans="1:20" s="26" customFormat="1" x14ac:dyDescent="0.25">
      <c r="A26" s="13" t="str">
        <f>Segment1!D52</f>
        <v/>
      </c>
      <c r="B26" s="24">
        <f>Segment1!F52</f>
        <v>35354</v>
      </c>
      <c r="C26" s="29">
        <f t="shared" si="1"/>
        <v>0</v>
      </c>
      <c r="D26" s="8">
        <f>VLOOKUP($B26,ShipSpeeds!$A$7:$I$888,2,FALSE)</f>
        <v>4.8742999999999999</v>
      </c>
      <c r="E26" s="8">
        <f>VLOOKUP($B26,ShipSpeeds!$A$7:$I$888,3,FALSE)</f>
        <v>4.7021000000000006</v>
      </c>
      <c r="F26" s="8">
        <f>VLOOKUP($B26,ShipSpeeds!$A$7:$I$888,4,FALSE)</f>
        <v>4.8553000000000006</v>
      </c>
      <c r="G26" s="8">
        <f>VLOOKUP($B26,ShipSpeeds!$A$7:$I$888,5,FALSE)</f>
        <v>3.9010000000000007</v>
      </c>
      <c r="H26" s="8">
        <f>VLOOKUP($B26,ShipSpeeds!$A$7:$I$888,6,FALSE)</f>
        <v>2.4801000000000002</v>
      </c>
      <c r="I26" s="8">
        <f>VLOOKUP($B26,ShipSpeeds!$A$7:$I$888,7,FALSE)</f>
        <v>1.8140000000000001</v>
      </c>
      <c r="J26" s="8">
        <f>VLOOKUP($B26,ShipSpeeds!$A$7:$I$888,8,FALSE)</f>
        <v>3.5124000000000004</v>
      </c>
      <c r="K26" s="8">
        <f>VLOOKUP($B26,ShipSpeeds!$A$7:$I$888,9,FALSE)</f>
        <v>4.5377000000000001</v>
      </c>
      <c r="L26" s="47">
        <f>VLOOKUP($B26,ShipSpeeds!$A$7:$I$888,2,FALSE)</f>
        <v>4.8742999999999999</v>
      </c>
      <c r="M26" s="8">
        <f t="shared" si="10"/>
        <v>0</v>
      </c>
      <c r="N26" s="8">
        <f t="shared" si="16"/>
        <v>0</v>
      </c>
      <c r="O26" s="8">
        <f t="shared" si="11"/>
        <v>0</v>
      </c>
      <c r="P26" s="8">
        <f t="shared" si="12"/>
        <v>0</v>
      </c>
      <c r="Q26" s="8">
        <f t="shared" si="13"/>
        <v>0</v>
      </c>
      <c r="R26" s="8">
        <f t="shared" si="14"/>
        <v>0</v>
      </c>
      <c r="S26" s="8">
        <f t="shared" si="15"/>
        <v>0</v>
      </c>
      <c r="T26" s="47">
        <f t="shared" si="8"/>
        <v>0</v>
      </c>
    </row>
    <row r="27" spans="1:20" s="3" customFormat="1" x14ac:dyDescent="0.25">
      <c r="A27" s="13" t="str">
        <f>Segment1!D53</f>
        <v/>
      </c>
      <c r="B27" s="24">
        <f>Segment1!F53</f>
        <v>35354</v>
      </c>
      <c r="C27" s="29">
        <f t="shared" si="1"/>
        <v>0</v>
      </c>
      <c r="D27" s="8">
        <f>VLOOKUP($B27,ShipSpeeds!$A$7:$I$888,2,FALSE)</f>
        <v>4.8742999999999999</v>
      </c>
      <c r="E27" s="8">
        <f>VLOOKUP($B27,ShipSpeeds!$A$7:$I$888,3,FALSE)</f>
        <v>4.7021000000000006</v>
      </c>
      <c r="F27" s="8">
        <f>VLOOKUP($B27,ShipSpeeds!$A$7:$I$888,4,FALSE)</f>
        <v>4.8553000000000006</v>
      </c>
      <c r="G27" s="8">
        <f>VLOOKUP($B27,ShipSpeeds!$A$7:$I$888,5,FALSE)</f>
        <v>3.9010000000000007</v>
      </c>
      <c r="H27" s="8">
        <f>VLOOKUP($B27,ShipSpeeds!$A$7:$I$888,6,FALSE)</f>
        <v>2.4801000000000002</v>
      </c>
      <c r="I27" s="8">
        <f>VLOOKUP($B27,ShipSpeeds!$A$7:$I$888,7,FALSE)</f>
        <v>1.8140000000000001</v>
      </c>
      <c r="J27" s="8">
        <f>VLOOKUP($B27,ShipSpeeds!$A$7:$I$888,8,FALSE)</f>
        <v>3.5124000000000004</v>
      </c>
      <c r="K27" s="8">
        <f>VLOOKUP($B27,ShipSpeeds!$A$7:$I$888,9,FALSE)</f>
        <v>4.5377000000000001</v>
      </c>
      <c r="L27" s="47">
        <f>VLOOKUP($B27,ShipSpeeds!$A$7:$I$888,2,FALSE)</f>
        <v>4.8742999999999999</v>
      </c>
      <c r="M27" s="8">
        <f t="shared" si="10"/>
        <v>0</v>
      </c>
      <c r="N27" s="8">
        <f t="shared" si="16"/>
        <v>0</v>
      </c>
      <c r="O27" s="8">
        <f t="shared" si="11"/>
        <v>0</v>
      </c>
      <c r="P27" s="8">
        <f t="shared" si="12"/>
        <v>0</v>
      </c>
      <c r="Q27" s="8">
        <f t="shared" si="13"/>
        <v>0</v>
      </c>
      <c r="R27" s="8">
        <f t="shared" si="14"/>
        <v>0</v>
      </c>
      <c r="S27" s="8">
        <f t="shared" si="15"/>
        <v>0</v>
      </c>
      <c r="T27" s="47">
        <f t="shared" si="8"/>
        <v>0</v>
      </c>
    </row>
    <row r="28" spans="1:20" s="3" customFormat="1" x14ac:dyDescent="0.25">
      <c r="A28" s="13" t="str">
        <f>Segment1!D54</f>
        <v/>
      </c>
      <c r="B28" s="24">
        <f>Segment1!F54</f>
        <v>35354</v>
      </c>
      <c r="C28" s="29">
        <f t="shared" si="1"/>
        <v>0</v>
      </c>
      <c r="D28" s="8">
        <f>VLOOKUP($B28,ShipSpeeds!$A$7:$I$888,2,FALSE)</f>
        <v>4.8742999999999999</v>
      </c>
      <c r="E28" s="8">
        <f>VLOOKUP($B28,ShipSpeeds!$A$7:$I$888,3,FALSE)</f>
        <v>4.7021000000000006</v>
      </c>
      <c r="F28" s="8">
        <f>VLOOKUP($B28,ShipSpeeds!$A$7:$I$888,4,FALSE)</f>
        <v>4.8553000000000006</v>
      </c>
      <c r="G28" s="8">
        <f>VLOOKUP($B28,ShipSpeeds!$A$7:$I$888,5,FALSE)</f>
        <v>3.9010000000000007</v>
      </c>
      <c r="H28" s="8">
        <f>VLOOKUP($B28,ShipSpeeds!$A$7:$I$888,6,FALSE)</f>
        <v>2.4801000000000002</v>
      </c>
      <c r="I28" s="8">
        <f>VLOOKUP($B28,ShipSpeeds!$A$7:$I$888,7,FALSE)</f>
        <v>1.8140000000000001</v>
      </c>
      <c r="J28" s="8">
        <f>VLOOKUP($B28,ShipSpeeds!$A$7:$I$888,8,FALSE)</f>
        <v>3.5124000000000004</v>
      </c>
      <c r="K28" s="8">
        <f>VLOOKUP($B28,ShipSpeeds!$A$7:$I$888,9,FALSE)</f>
        <v>4.5377000000000001</v>
      </c>
      <c r="L28" s="47">
        <f>VLOOKUP($B28,ShipSpeeds!$A$7:$I$888,2,FALSE)</f>
        <v>4.8742999999999999</v>
      </c>
      <c r="M28" s="8">
        <f t="shared" si="10"/>
        <v>0</v>
      </c>
      <c r="N28" s="8">
        <f t="shared" si="16"/>
        <v>0</v>
      </c>
      <c r="O28" s="8">
        <f t="shared" si="11"/>
        <v>0</v>
      </c>
      <c r="P28" s="8">
        <f t="shared" si="12"/>
        <v>0</v>
      </c>
      <c r="Q28" s="8">
        <f t="shared" si="13"/>
        <v>0</v>
      </c>
      <c r="R28" s="8">
        <f t="shared" si="14"/>
        <v>0</v>
      </c>
      <c r="S28" s="8">
        <f t="shared" si="15"/>
        <v>0</v>
      </c>
      <c r="T28" s="47">
        <f t="shared" si="8"/>
        <v>0</v>
      </c>
    </row>
    <row r="29" spans="1:20" s="3" customFormat="1" x14ac:dyDescent="0.25">
      <c r="A29" s="13" t="str">
        <f>Segment1!D55</f>
        <v/>
      </c>
      <c r="B29" s="24">
        <f>Segment1!F55</f>
        <v>35354</v>
      </c>
      <c r="C29" s="29">
        <f t="shared" si="1"/>
        <v>0</v>
      </c>
      <c r="D29" s="8">
        <f>VLOOKUP($B29,ShipSpeeds!$A$7:$I$888,2,FALSE)</f>
        <v>4.8742999999999999</v>
      </c>
      <c r="E29" s="8">
        <f>VLOOKUP($B29,ShipSpeeds!$A$7:$I$888,3,FALSE)</f>
        <v>4.7021000000000006</v>
      </c>
      <c r="F29" s="8">
        <f>VLOOKUP($B29,ShipSpeeds!$A$7:$I$888,4,FALSE)</f>
        <v>4.8553000000000006</v>
      </c>
      <c r="G29" s="8">
        <f>VLOOKUP($B29,ShipSpeeds!$A$7:$I$888,5,FALSE)</f>
        <v>3.9010000000000007</v>
      </c>
      <c r="H29" s="8">
        <f>VLOOKUP($B29,ShipSpeeds!$A$7:$I$888,6,FALSE)</f>
        <v>2.4801000000000002</v>
      </c>
      <c r="I29" s="8">
        <f>VLOOKUP($B29,ShipSpeeds!$A$7:$I$888,7,FALSE)</f>
        <v>1.8140000000000001</v>
      </c>
      <c r="J29" s="8">
        <f>VLOOKUP($B29,ShipSpeeds!$A$7:$I$888,8,FALSE)</f>
        <v>3.5124000000000004</v>
      </c>
      <c r="K29" s="8">
        <f>VLOOKUP($B29,ShipSpeeds!$A$7:$I$888,9,FALSE)</f>
        <v>4.5377000000000001</v>
      </c>
      <c r="L29" s="47">
        <f>VLOOKUP($B29,ShipSpeeds!$A$7:$I$888,2,FALSE)</f>
        <v>4.8742999999999999</v>
      </c>
      <c r="M29" s="8">
        <f t="shared" si="10"/>
        <v>0</v>
      </c>
      <c r="N29" s="8">
        <f t="shared" si="16"/>
        <v>0</v>
      </c>
      <c r="O29" s="8">
        <f t="shared" si="11"/>
        <v>0</v>
      </c>
      <c r="P29" s="8">
        <f t="shared" si="12"/>
        <v>0</v>
      </c>
      <c r="Q29" s="8">
        <f t="shared" si="13"/>
        <v>0</v>
      </c>
      <c r="R29" s="8">
        <f t="shared" si="14"/>
        <v>0</v>
      </c>
      <c r="S29" s="8">
        <f t="shared" si="15"/>
        <v>0</v>
      </c>
      <c r="T29" s="47">
        <f t="shared" si="8"/>
        <v>0</v>
      </c>
    </row>
    <row r="30" spans="1:20" s="3" customFormat="1" x14ac:dyDescent="0.25">
      <c r="A30" s="13" t="str">
        <f>Segment1!D56</f>
        <v/>
      </c>
      <c r="B30" s="24">
        <f>Segment1!F56</f>
        <v>35354</v>
      </c>
      <c r="C30" s="29">
        <f t="shared" si="1"/>
        <v>0</v>
      </c>
      <c r="D30" s="8">
        <f>VLOOKUP($B30,ShipSpeeds!$A$7:$I$888,2,FALSE)</f>
        <v>4.8742999999999999</v>
      </c>
      <c r="E30" s="8">
        <f>VLOOKUP($B30,ShipSpeeds!$A$7:$I$888,3,FALSE)</f>
        <v>4.7021000000000006</v>
      </c>
      <c r="F30" s="8">
        <f>VLOOKUP($B30,ShipSpeeds!$A$7:$I$888,4,FALSE)</f>
        <v>4.8553000000000006</v>
      </c>
      <c r="G30" s="8">
        <f>VLOOKUP($B30,ShipSpeeds!$A$7:$I$888,5,FALSE)</f>
        <v>3.9010000000000007</v>
      </c>
      <c r="H30" s="8">
        <f>VLOOKUP($B30,ShipSpeeds!$A$7:$I$888,6,FALSE)</f>
        <v>2.4801000000000002</v>
      </c>
      <c r="I30" s="8">
        <f>VLOOKUP($B30,ShipSpeeds!$A$7:$I$888,7,FALSE)</f>
        <v>1.8140000000000001</v>
      </c>
      <c r="J30" s="8">
        <f>VLOOKUP($B30,ShipSpeeds!$A$7:$I$888,8,FALSE)</f>
        <v>3.5124000000000004</v>
      </c>
      <c r="K30" s="8">
        <f>VLOOKUP($B30,ShipSpeeds!$A$7:$I$888,9,FALSE)</f>
        <v>4.5377000000000001</v>
      </c>
      <c r="L30" s="47">
        <f>VLOOKUP($B30,ShipSpeeds!$A$7:$I$888,2,FALSE)</f>
        <v>4.8742999999999999</v>
      </c>
      <c r="M30" s="8">
        <f t="shared" si="10"/>
        <v>0</v>
      </c>
      <c r="N30" s="8">
        <f t="shared" si="16"/>
        <v>0</v>
      </c>
      <c r="O30" s="8">
        <f t="shared" si="11"/>
        <v>0</v>
      </c>
      <c r="P30" s="8">
        <f t="shared" si="12"/>
        <v>0</v>
      </c>
      <c r="Q30" s="8">
        <f t="shared" si="13"/>
        <v>0</v>
      </c>
      <c r="R30" s="8">
        <f t="shared" si="14"/>
        <v>0</v>
      </c>
      <c r="S30" s="8">
        <f t="shared" si="15"/>
        <v>0</v>
      </c>
      <c r="T30" s="47">
        <f t="shared" si="8"/>
        <v>0</v>
      </c>
    </row>
    <row r="31" spans="1:20" s="3" customFormat="1" x14ac:dyDescent="0.25">
      <c r="A31" s="13" t="str">
        <f>Segment1!D57</f>
        <v/>
      </c>
      <c r="B31" s="24">
        <f>Segment1!F57</f>
        <v>35354</v>
      </c>
      <c r="C31" s="29">
        <f t="shared" si="1"/>
        <v>0</v>
      </c>
      <c r="D31" s="8">
        <f>VLOOKUP($B31,ShipSpeeds!$A$7:$I$888,2,FALSE)</f>
        <v>4.8742999999999999</v>
      </c>
      <c r="E31" s="8">
        <f>VLOOKUP($B31,ShipSpeeds!$A$7:$I$888,3,FALSE)</f>
        <v>4.7021000000000006</v>
      </c>
      <c r="F31" s="8">
        <f>VLOOKUP($B31,ShipSpeeds!$A$7:$I$888,4,FALSE)</f>
        <v>4.8553000000000006</v>
      </c>
      <c r="G31" s="8">
        <f>VLOOKUP($B31,ShipSpeeds!$A$7:$I$888,5,FALSE)</f>
        <v>3.9010000000000007</v>
      </c>
      <c r="H31" s="8">
        <f>VLOOKUP($B31,ShipSpeeds!$A$7:$I$888,6,FALSE)</f>
        <v>2.4801000000000002</v>
      </c>
      <c r="I31" s="8">
        <f>VLOOKUP($B31,ShipSpeeds!$A$7:$I$888,7,FALSE)</f>
        <v>1.8140000000000001</v>
      </c>
      <c r="J31" s="8">
        <f>VLOOKUP($B31,ShipSpeeds!$A$7:$I$888,8,FALSE)</f>
        <v>3.5124000000000004</v>
      </c>
      <c r="K31" s="8">
        <f>VLOOKUP($B31,ShipSpeeds!$A$7:$I$888,9,FALSE)</f>
        <v>4.5377000000000001</v>
      </c>
      <c r="L31" s="47">
        <f>VLOOKUP($B31,ShipSpeeds!$A$7:$I$888,2,FALSE)</f>
        <v>4.8742999999999999</v>
      </c>
      <c r="M31" s="8">
        <f t="shared" si="10"/>
        <v>0</v>
      </c>
      <c r="N31" s="8">
        <f t="shared" si="16"/>
        <v>0</v>
      </c>
      <c r="O31" s="8">
        <f t="shared" si="11"/>
        <v>0</v>
      </c>
      <c r="P31" s="8">
        <f t="shared" si="12"/>
        <v>0</v>
      </c>
      <c r="Q31" s="8">
        <f t="shared" si="13"/>
        <v>0</v>
      </c>
      <c r="R31" s="8">
        <f t="shared" si="14"/>
        <v>0</v>
      </c>
      <c r="S31" s="8">
        <f t="shared" si="15"/>
        <v>0</v>
      </c>
      <c r="T31" s="47">
        <f t="shared" si="8"/>
        <v>0</v>
      </c>
    </row>
    <row r="32" spans="1:20" s="3" customFormat="1" x14ac:dyDescent="0.25">
      <c r="A32" s="13" t="str">
        <f>Segment1!D58</f>
        <v/>
      </c>
      <c r="B32" s="24">
        <f>Segment1!F58</f>
        <v>35354</v>
      </c>
      <c r="C32" s="29">
        <f t="shared" si="1"/>
        <v>0</v>
      </c>
      <c r="D32" s="8">
        <f>VLOOKUP($B32,ShipSpeeds!$A$7:$I$888,2,FALSE)</f>
        <v>4.8742999999999999</v>
      </c>
      <c r="E32" s="8">
        <f>VLOOKUP($B32,ShipSpeeds!$A$7:$I$888,3,FALSE)</f>
        <v>4.7021000000000006</v>
      </c>
      <c r="F32" s="8">
        <f>VLOOKUP($B32,ShipSpeeds!$A$7:$I$888,4,FALSE)</f>
        <v>4.8553000000000006</v>
      </c>
      <c r="G32" s="8">
        <f>VLOOKUP($B32,ShipSpeeds!$A$7:$I$888,5,FALSE)</f>
        <v>3.9010000000000007</v>
      </c>
      <c r="H32" s="8">
        <f>VLOOKUP($B32,ShipSpeeds!$A$7:$I$888,6,FALSE)</f>
        <v>2.4801000000000002</v>
      </c>
      <c r="I32" s="8">
        <f>VLOOKUP($B32,ShipSpeeds!$A$7:$I$888,7,FALSE)</f>
        <v>1.8140000000000001</v>
      </c>
      <c r="J32" s="8">
        <f>VLOOKUP($B32,ShipSpeeds!$A$7:$I$888,8,FALSE)</f>
        <v>3.5124000000000004</v>
      </c>
      <c r="K32" s="8">
        <f>VLOOKUP($B32,ShipSpeeds!$A$7:$I$888,9,FALSE)</f>
        <v>4.5377000000000001</v>
      </c>
      <c r="L32" s="47">
        <f>VLOOKUP($B32,ShipSpeeds!$A$7:$I$888,2,FALSE)</f>
        <v>4.8742999999999999</v>
      </c>
      <c r="M32" s="8">
        <f t="shared" si="10"/>
        <v>0</v>
      </c>
      <c r="N32" s="8">
        <f t="shared" si="16"/>
        <v>0</v>
      </c>
      <c r="O32" s="8">
        <f t="shared" si="11"/>
        <v>0</v>
      </c>
      <c r="P32" s="8">
        <f t="shared" si="12"/>
        <v>0</v>
      </c>
      <c r="Q32" s="8">
        <f t="shared" si="13"/>
        <v>0</v>
      </c>
      <c r="R32" s="8">
        <f t="shared" si="14"/>
        <v>0</v>
      </c>
      <c r="S32" s="8">
        <f t="shared" si="15"/>
        <v>0</v>
      </c>
      <c r="T32" s="47">
        <f t="shared" si="8"/>
        <v>0</v>
      </c>
    </row>
    <row r="33" spans="1:20" s="3" customFormat="1" x14ac:dyDescent="0.25">
      <c r="A33" s="13" t="str">
        <f>Segment1!D59</f>
        <v/>
      </c>
      <c r="B33" s="24">
        <f>Segment1!F59</f>
        <v>35354</v>
      </c>
      <c r="C33" s="29">
        <f t="shared" si="1"/>
        <v>0</v>
      </c>
      <c r="D33" s="8">
        <f>VLOOKUP($B33,ShipSpeeds!$A$7:$I$888,2,FALSE)</f>
        <v>4.8742999999999999</v>
      </c>
      <c r="E33" s="8">
        <f>VLOOKUP($B33,ShipSpeeds!$A$7:$I$888,3,FALSE)</f>
        <v>4.7021000000000006</v>
      </c>
      <c r="F33" s="8">
        <f>VLOOKUP($B33,ShipSpeeds!$A$7:$I$888,4,FALSE)</f>
        <v>4.8553000000000006</v>
      </c>
      <c r="G33" s="8">
        <f>VLOOKUP($B33,ShipSpeeds!$A$7:$I$888,5,FALSE)</f>
        <v>3.9010000000000007</v>
      </c>
      <c r="H33" s="8">
        <f>VLOOKUP($B33,ShipSpeeds!$A$7:$I$888,6,FALSE)</f>
        <v>2.4801000000000002</v>
      </c>
      <c r="I33" s="8">
        <f>VLOOKUP($B33,ShipSpeeds!$A$7:$I$888,7,FALSE)</f>
        <v>1.8140000000000001</v>
      </c>
      <c r="J33" s="8">
        <f>VLOOKUP($B33,ShipSpeeds!$A$7:$I$888,8,FALSE)</f>
        <v>3.5124000000000004</v>
      </c>
      <c r="K33" s="8">
        <f>VLOOKUP($B33,ShipSpeeds!$A$7:$I$888,9,FALSE)</f>
        <v>4.5377000000000001</v>
      </c>
      <c r="L33" s="47">
        <f>VLOOKUP($B33,ShipSpeeds!$A$7:$I$888,2,FALSE)</f>
        <v>4.8742999999999999</v>
      </c>
      <c r="M33" s="8">
        <f t="shared" si="10"/>
        <v>0</v>
      </c>
      <c r="N33" s="8">
        <f t="shared" si="16"/>
        <v>0</v>
      </c>
      <c r="O33" s="8">
        <f t="shared" si="11"/>
        <v>0</v>
      </c>
      <c r="P33" s="8">
        <f t="shared" si="12"/>
        <v>0</v>
      </c>
      <c r="Q33" s="8">
        <f t="shared" si="13"/>
        <v>0</v>
      </c>
      <c r="R33" s="8">
        <f t="shared" si="14"/>
        <v>0</v>
      </c>
      <c r="S33" s="8">
        <f t="shared" si="15"/>
        <v>0</v>
      </c>
      <c r="T33" s="47">
        <f t="shared" si="8"/>
        <v>0</v>
      </c>
    </row>
    <row r="34" spans="1:20" s="3" customFormat="1" x14ac:dyDescent="0.25">
      <c r="A34" s="13" t="str">
        <f>Segment1!D60</f>
        <v/>
      </c>
      <c r="B34" s="24">
        <f>Segment1!F60</f>
        <v>35354</v>
      </c>
      <c r="C34" s="29">
        <f t="shared" si="1"/>
        <v>0</v>
      </c>
      <c r="D34" s="8">
        <f>VLOOKUP($B34,ShipSpeeds!$A$7:$I$888,2,FALSE)</f>
        <v>4.8742999999999999</v>
      </c>
      <c r="E34" s="8">
        <f>VLOOKUP($B34,ShipSpeeds!$A$7:$I$888,3,FALSE)</f>
        <v>4.7021000000000006</v>
      </c>
      <c r="F34" s="8">
        <f>VLOOKUP($B34,ShipSpeeds!$A$7:$I$888,4,FALSE)</f>
        <v>4.8553000000000006</v>
      </c>
      <c r="G34" s="8">
        <f>VLOOKUP($B34,ShipSpeeds!$A$7:$I$888,5,FALSE)</f>
        <v>3.9010000000000007</v>
      </c>
      <c r="H34" s="8">
        <f>VLOOKUP($B34,ShipSpeeds!$A$7:$I$888,6,FALSE)</f>
        <v>2.4801000000000002</v>
      </c>
      <c r="I34" s="8">
        <f>VLOOKUP($B34,ShipSpeeds!$A$7:$I$888,7,FALSE)</f>
        <v>1.8140000000000001</v>
      </c>
      <c r="J34" s="8">
        <f>VLOOKUP($B34,ShipSpeeds!$A$7:$I$888,8,FALSE)</f>
        <v>3.5124000000000004</v>
      </c>
      <c r="K34" s="8">
        <f>VLOOKUP($B34,ShipSpeeds!$A$7:$I$888,9,FALSE)</f>
        <v>4.5377000000000001</v>
      </c>
      <c r="L34" s="47">
        <f>VLOOKUP($B34,ShipSpeeds!$A$7:$I$888,2,FALSE)</f>
        <v>4.8742999999999999</v>
      </c>
      <c r="M34" s="8">
        <f t="shared" si="10"/>
        <v>0</v>
      </c>
      <c r="N34" s="8">
        <f t="shared" si="16"/>
        <v>0</v>
      </c>
      <c r="O34" s="8">
        <f t="shared" si="11"/>
        <v>0</v>
      </c>
      <c r="P34" s="8">
        <f t="shared" si="12"/>
        <v>0</v>
      </c>
      <c r="Q34" s="8">
        <f t="shared" si="13"/>
        <v>0</v>
      </c>
      <c r="R34" s="8">
        <f t="shared" si="14"/>
        <v>0</v>
      </c>
      <c r="S34" s="8">
        <f t="shared" si="15"/>
        <v>0</v>
      </c>
      <c r="T34" s="47">
        <f t="shared" si="8"/>
        <v>0</v>
      </c>
    </row>
    <row r="35" spans="1:20" s="3" customFormat="1" x14ac:dyDescent="0.25">
      <c r="A35" s="13" t="str">
        <f>Segment1!D61</f>
        <v/>
      </c>
      <c r="B35" s="24">
        <f>Segment1!F61</f>
        <v>35354</v>
      </c>
      <c r="C35" s="29">
        <f t="shared" si="1"/>
        <v>0</v>
      </c>
      <c r="D35" s="8">
        <f>VLOOKUP($B35,ShipSpeeds!$A$7:$I$888,2,FALSE)</f>
        <v>4.8742999999999999</v>
      </c>
      <c r="E35" s="8">
        <f>VLOOKUP($B35,ShipSpeeds!$A$7:$I$888,3,FALSE)</f>
        <v>4.7021000000000006</v>
      </c>
      <c r="F35" s="8">
        <f>VLOOKUP($B35,ShipSpeeds!$A$7:$I$888,4,FALSE)</f>
        <v>4.8553000000000006</v>
      </c>
      <c r="G35" s="8">
        <f>VLOOKUP($B35,ShipSpeeds!$A$7:$I$888,5,FALSE)</f>
        <v>3.9010000000000007</v>
      </c>
      <c r="H35" s="8">
        <f>VLOOKUP($B35,ShipSpeeds!$A$7:$I$888,6,FALSE)</f>
        <v>2.4801000000000002</v>
      </c>
      <c r="I35" s="8">
        <f>VLOOKUP($B35,ShipSpeeds!$A$7:$I$888,7,FALSE)</f>
        <v>1.8140000000000001</v>
      </c>
      <c r="J35" s="8">
        <f>VLOOKUP($B35,ShipSpeeds!$A$7:$I$888,8,FALSE)</f>
        <v>3.5124000000000004</v>
      </c>
      <c r="K35" s="8">
        <f>VLOOKUP($B35,ShipSpeeds!$A$7:$I$888,9,FALSE)</f>
        <v>4.5377000000000001</v>
      </c>
      <c r="L35" s="47">
        <f>VLOOKUP($B35,ShipSpeeds!$A$7:$I$888,2,FALSE)</f>
        <v>4.8742999999999999</v>
      </c>
      <c r="M35" s="8">
        <f t="shared" si="10"/>
        <v>0</v>
      </c>
      <c r="N35" s="8">
        <f t="shared" si="16"/>
        <v>0</v>
      </c>
      <c r="O35" s="8">
        <f t="shared" si="11"/>
        <v>0</v>
      </c>
      <c r="P35" s="8">
        <f t="shared" si="12"/>
        <v>0</v>
      </c>
      <c r="Q35" s="8">
        <f t="shared" si="13"/>
        <v>0</v>
      </c>
      <c r="R35" s="8">
        <f t="shared" si="14"/>
        <v>0</v>
      </c>
      <c r="S35" s="8">
        <f t="shared" si="15"/>
        <v>0</v>
      </c>
      <c r="T35" s="47">
        <f t="shared" si="8"/>
        <v>0</v>
      </c>
    </row>
    <row r="36" spans="1:20" s="3" customFormat="1" x14ac:dyDescent="0.25">
      <c r="A36" s="13" t="str">
        <f>Segment1!D62</f>
        <v/>
      </c>
      <c r="B36" s="24">
        <f>Segment1!F62</f>
        <v>35354</v>
      </c>
      <c r="C36" s="29">
        <f t="shared" si="1"/>
        <v>0</v>
      </c>
      <c r="D36" s="8">
        <f>VLOOKUP($B36,ShipSpeeds!$A$7:$I$888,2,FALSE)</f>
        <v>4.8742999999999999</v>
      </c>
      <c r="E36" s="8">
        <f>VLOOKUP($B36,ShipSpeeds!$A$7:$I$888,3,FALSE)</f>
        <v>4.7021000000000006</v>
      </c>
      <c r="F36" s="8">
        <f>VLOOKUP($B36,ShipSpeeds!$A$7:$I$888,4,FALSE)</f>
        <v>4.8553000000000006</v>
      </c>
      <c r="G36" s="8">
        <f>VLOOKUP($B36,ShipSpeeds!$A$7:$I$888,5,FALSE)</f>
        <v>3.9010000000000007</v>
      </c>
      <c r="H36" s="8">
        <f>VLOOKUP($B36,ShipSpeeds!$A$7:$I$888,6,FALSE)</f>
        <v>2.4801000000000002</v>
      </c>
      <c r="I36" s="8">
        <f>VLOOKUP($B36,ShipSpeeds!$A$7:$I$888,7,FALSE)</f>
        <v>1.8140000000000001</v>
      </c>
      <c r="J36" s="8">
        <f>VLOOKUP($B36,ShipSpeeds!$A$7:$I$888,8,FALSE)</f>
        <v>3.5124000000000004</v>
      </c>
      <c r="K36" s="8">
        <f>VLOOKUP($B36,ShipSpeeds!$A$7:$I$888,9,FALSE)</f>
        <v>4.5377000000000001</v>
      </c>
      <c r="L36" s="47">
        <f>VLOOKUP($B36,ShipSpeeds!$A$7:$I$888,2,FALSE)</f>
        <v>4.8742999999999999</v>
      </c>
      <c r="M36" s="8">
        <f t="shared" si="10"/>
        <v>0</v>
      </c>
      <c r="N36" s="8">
        <f t="shared" si="16"/>
        <v>0</v>
      </c>
      <c r="O36" s="8">
        <f t="shared" si="11"/>
        <v>0</v>
      </c>
      <c r="P36" s="8">
        <f t="shared" si="12"/>
        <v>0</v>
      </c>
      <c r="Q36" s="8">
        <f t="shared" si="13"/>
        <v>0</v>
      </c>
      <c r="R36" s="8">
        <f t="shared" si="14"/>
        <v>0</v>
      </c>
      <c r="S36" s="8">
        <f t="shared" si="15"/>
        <v>0</v>
      </c>
      <c r="T36" s="47">
        <f t="shared" si="8"/>
        <v>0</v>
      </c>
    </row>
    <row r="37" spans="1:20" s="3" customFormat="1" x14ac:dyDescent="0.25">
      <c r="A37" s="13" t="str">
        <f>Segment1!D63</f>
        <v/>
      </c>
      <c r="B37" s="24">
        <f>Segment1!F63</f>
        <v>35354</v>
      </c>
      <c r="C37" s="29">
        <f t="shared" si="1"/>
        <v>0</v>
      </c>
      <c r="D37" s="8">
        <f>VLOOKUP($B37,ShipSpeeds!$A$7:$I$888,2,FALSE)</f>
        <v>4.8742999999999999</v>
      </c>
      <c r="E37" s="8">
        <f>VLOOKUP($B37,ShipSpeeds!$A$7:$I$888,3,FALSE)</f>
        <v>4.7021000000000006</v>
      </c>
      <c r="F37" s="8">
        <f>VLOOKUP($B37,ShipSpeeds!$A$7:$I$888,4,FALSE)</f>
        <v>4.8553000000000006</v>
      </c>
      <c r="G37" s="8">
        <f>VLOOKUP($B37,ShipSpeeds!$A$7:$I$888,5,FALSE)</f>
        <v>3.9010000000000007</v>
      </c>
      <c r="H37" s="8">
        <f>VLOOKUP($B37,ShipSpeeds!$A$7:$I$888,6,FALSE)</f>
        <v>2.4801000000000002</v>
      </c>
      <c r="I37" s="8">
        <f>VLOOKUP($B37,ShipSpeeds!$A$7:$I$888,7,FALSE)</f>
        <v>1.8140000000000001</v>
      </c>
      <c r="J37" s="8">
        <f>VLOOKUP($B37,ShipSpeeds!$A$7:$I$888,8,FALSE)</f>
        <v>3.5124000000000004</v>
      </c>
      <c r="K37" s="8">
        <f>VLOOKUP($B37,ShipSpeeds!$A$7:$I$888,9,FALSE)</f>
        <v>4.5377000000000001</v>
      </c>
      <c r="L37" s="47">
        <f>VLOOKUP($B37,ShipSpeeds!$A$7:$I$888,2,FALSE)</f>
        <v>4.8742999999999999</v>
      </c>
      <c r="M37" s="8">
        <f t="shared" si="10"/>
        <v>0</v>
      </c>
      <c r="N37" s="8">
        <f t="shared" si="16"/>
        <v>0</v>
      </c>
      <c r="O37" s="8">
        <f t="shared" si="11"/>
        <v>0</v>
      </c>
      <c r="P37" s="8">
        <f t="shared" si="12"/>
        <v>0</v>
      </c>
      <c r="Q37" s="8">
        <f t="shared" si="13"/>
        <v>0</v>
      </c>
      <c r="R37" s="8">
        <f t="shared" si="14"/>
        <v>0</v>
      </c>
      <c r="S37" s="8">
        <f t="shared" si="15"/>
        <v>0</v>
      </c>
      <c r="T37" s="47">
        <f t="shared" si="8"/>
        <v>0</v>
      </c>
    </row>
    <row r="38" spans="1:20" s="3" customFormat="1" x14ac:dyDescent="0.25">
      <c r="A38" s="13" t="str">
        <f>Segment1!D64</f>
        <v/>
      </c>
      <c r="B38" s="24">
        <f>Segment1!F64</f>
        <v>35354</v>
      </c>
      <c r="C38" s="29">
        <f t="shared" si="1"/>
        <v>0</v>
      </c>
      <c r="D38" s="8">
        <f>VLOOKUP($B38,ShipSpeeds!$A$7:$I$888,2,FALSE)</f>
        <v>4.8742999999999999</v>
      </c>
      <c r="E38" s="8">
        <f>VLOOKUP($B38,ShipSpeeds!$A$7:$I$888,3,FALSE)</f>
        <v>4.7021000000000006</v>
      </c>
      <c r="F38" s="8">
        <f>VLOOKUP($B38,ShipSpeeds!$A$7:$I$888,4,FALSE)</f>
        <v>4.8553000000000006</v>
      </c>
      <c r="G38" s="8">
        <f>VLOOKUP($B38,ShipSpeeds!$A$7:$I$888,5,FALSE)</f>
        <v>3.9010000000000007</v>
      </c>
      <c r="H38" s="8">
        <f>VLOOKUP($B38,ShipSpeeds!$A$7:$I$888,6,FALSE)</f>
        <v>2.4801000000000002</v>
      </c>
      <c r="I38" s="8">
        <f>VLOOKUP($B38,ShipSpeeds!$A$7:$I$888,7,FALSE)</f>
        <v>1.8140000000000001</v>
      </c>
      <c r="J38" s="8">
        <f>VLOOKUP($B38,ShipSpeeds!$A$7:$I$888,8,FALSE)</f>
        <v>3.5124000000000004</v>
      </c>
      <c r="K38" s="8">
        <f>VLOOKUP($B38,ShipSpeeds!$A$7:$I$888,9,FALSE)</f>
        <v>4.5377000000000001</v>
      </c>
      <c r="L38" s="47">
        <f>VLOOKUP($B38,ShipSpeeds!$A$7:$I$888,2,FALSE)</f>
        <v>4.8742999999999999</v>
      </c>
      <c r="M38" s="8">
        <f t="shared" si="10"/>
        <v>0</v>
      </c>
      <c r="N38" s="8">
        <f t="shared" si="16"/>
        <v>0</v>
      </c>
      <c r="O38" s="8">
        <f t="shared" si="11"/>
        <v>0</v>
      </c>
      <c r="P38" s="8">
        <f t="shared" si="12"/>
        <v>0</v>
      </c>
      <c r="Q38" s="8">
        <f t="shared" si="13"/>
        <v>0</v>
      </c>
      <c r="R38" s="8">
        <f t="shared" si="14"/>
        <v>0</v>
      </c>
      <c r="S38" s="8">
        <f t="shared" si="15"/>
        <v>0</v>
      </c>
      <c r="T38" s="47">
        <f t="shared" si="8"/>
        <v>0</v>
      </c>
    </row>
    <row r="39" spans="1:20" s="3" customFormat="1" x14ac:dyDescent="0.25">
      <c r="A39" s="13" t="str">
        <f>Segment1!D65</f>
        <v/>
      </c>
      <c r="B39" s="24">
        <f>Segment1!F65</f>
        <v>35354</v>
      </c>
      <c r="C39" s="29">
        <f t="shared" si="1"/>
        <v>0</v>
      </c>
      <c r="D39" s="8">
        <f>VLOOKUP($B39,ShipSpeeds!$A$7:$I$888,2,FALSE)</f>
        <v>4.8742999999999999</v>
      </c>
      <c r="E39" s="8">
        <f>VLOOKUP($B39,ShipSpeeds!$A$7:$I$888,3,FALSE)</f>
        <v>4.7021000000000006</v>
      </c>
      <c r="F39" s="8">
        <f>VLOOKUP($B39,ShipSpeeds!$A$7:$I$888,4,FALSE)</f>
        <v>4.8553000000000006</v>
      </c>
      <c r="G39" s="8">
        <f>VLOOKUP($B39,ShipSpeeds!$A$7:$I$888,5,FALSE)</f>
        <v>3.9010000000000007</v>
      </c>
      <c r="H39" s="8">
        <f>VLOOKUP($B39,ShipSpeeds!$A$7:$I$888,6,FALSE)</f>
        <v>2.4801000000000002</v>
      </c>
      <c r="I39" s="8">
        <f>VLOOKUP($B39,ShipSpeeds!$A$7:$I$888,7,FALSE)</f>
        <v>1.8140000000000001</v>
      </c>
      <c r="J39" s="8">
        <f>VLOOKUP($B39,ShipSpeeds!$A$7:$I$888,8,FALSE)</f>
        <v>3.5124000000000004</v>
      </c>
      <c r="K39" s="8">
        <f>VLOOKUP($B39,ShipSpeeds!$A$7:$I$888,9,FALSE)</f>
        <v>4.5377000000000001</v>
      </c>
      <c r="L39" s="47">
        <f>VLOOKUP($B39,ShipSpeeds!$A$7:$I$888,2,FALSE)</f>
        <v>4.8742999999999999</v>
      </c>
      <c r="M39" s="8">
        <f t="shared" si="10"/>
        <v>0</v>
      </c>
      <c r="N39" s="8">
        <f t="shared" si="16"/>
        <v>0</v>
      </c>
      <c r="O39" s="8">
        <f t="shared" si="11"/>
        <v>0</v>
      </c>
      <c r="P39" s="8">
        <f t="shared" si="12"/>
        <v>0</v>
      </c>
      <c r="Q39" s="8">
        <f t="shared" si="13"/>
        <v>0</v>
      </c>
      <c r="R39" s="8">
        <f t="shared" si="14"/>
        <v>0</v>
      </c>
      <c r="S39" s="8">
        <f t="shared" si="15"/>
        <v>0</v>
      </c>
      <c r="T39" s="47">
        <f t="shared" si="8"/>
        <v>0</v>
      </c>
    </row>
    <row r="40" spans="1:20" s="3" customFormat="1" x14ac:dyDescent="0.25">
      <c r="A40" s="13" t="str">
        <f>Segment1!D66</f>
        <v/>
      </c>
      <c r="B40" s="24">
        <f>Segment1!F66</f>
        <v>35354</v>
      </c>
      <c r="C40" s="29">
        <f t="shared" si="1"/>
        <v>0</v>
      </c>
      <c r="D40" s="8">
        <f>VLOOKUP($B40,ShipSpeeds!$A$7:$I$888,2,FALSE)</f>
        <v>4.8742999999999999</v>
      </c>
      <c r="E40" s="8">
        <f>VLOOKUP($B40,ShipSpeeds!$A$7:$I$888,3,FALSE)</f>
        <v>4.7021000000000006</v>
      </c>
      <c r="F40" s="8">
        <f>VLOOKUP($B40,ShipSpeeds!$A$7:$I$888,4,FALSE)</f>
        <v>4.8553000000000006</v>
      </c>
      <c r="G40" s="8">
        <f>VLOOKUP($B40,ShipSpeeds!$A$7:$I$888,5,FALSE)</f>
        <v>3.9010000000000007</v>
      </c>
      <c r="H40" s="8">
        <f>VLOOKUP($B40,ShipSpeeds!$A$7:$I$888,6,FALSE)</f>
        <v>2.4801000000000002</v>
      </c>
      <c r="I40" s="8">
        <f>VLOOKUP($B40,ShipSpeeds!$A$7:$I$888,7,FALSE)</f>
        <v>1.8140000000000001</v>
      </c>
      <c r="J40" s="8">
        <f>VLOOKUP($B40,ShipSpeeds!$A$7:$I$888,8,FALSE)</f>
        <v>3.5124000000000004</v>
      </c>
      <c r="K40" s="8">
        <f>VLOOKUP($B40,ShipSpeeds!$A$7:$I$888,9,FALSE)</f>
        <v>4.5377000000000001</v>
      </c>
      <c r="L40" s="47">
        <f>VLOOKUP($B40,ShipSpeeds!$A$7:$I$888,2,FALSE)</f>
        <v>4.8742999999999999</v>
      </c>
      <c r="M40" s="8">
        <f t="shared" si="10"/>
        <v>0</v>
      </c>
      <c r="N40" s="8">
        <f t="shared" si="16"/>
        <v>0</v>
      </c>
      <c r="O40" s="8">
        <f t="shared" si="11"/>
        <v>0</v>
      </c>
      <c r="P40" s="8">
        <f t="shared" si="12"/>
        <v>0</v>
      </c>
      <c r="Q40" s="8">
        <f t="shared" si="13"/>
        <v>0</v>
      </c>
      <c r="R40" s="8">
        <f t="shared" si="14"/>
        <v>0</v>
      </c>
      <c r="S40" s="8">
        <f t="shared" si="15"/>
        <v>0</v>
      </c>
      <c r="T40" s="47">
        <f t="shared" si="8"/>
        <v>0</v>
      </c>
    </row>
    <row r="41" spans="1:20" s="3" customFormat="1" x14ac:dyDescent="0.25">
      <c r="A41" s="13" t="str">
        <f>Segment1!D67</f>
        <v/>
      </c>
      <c r="B41" s="24">
        <f>Segment1!F67</f>
        <v>35354</v>
      </c>
      <c r="C41" s="29">
        <f t="shared" si="1"/>
        <v>0</v>
      </c>
      <c r="D41" s="8">
        <f>VLOOKUP($B41,ShipSpeeds!$A$7:$I$888,2,FALSE)</f>
        <v>4.8742999999999999</v>
      </c>
      <c r="E41" s="8">
        <f>VLOOKUP($B41,ShipSpeeds!$A$7:$I$888,3,FALSE)</f>
        <v>4.7021000000000006</v>
      </c>
      <c r="F41" s="8">
        <f>VLOOKUP($B41,ShipSpeeds!$A$7:$I$888,4,FALSE)</f>
        <v>4.8553000000000006</v>
      </c>
      <c r="G41" s="8">
        <f>VLOOKUP($B41,ShipSpeeds!$A$7:$I$888,5,FALSE)</f>
        <v>3.9010000000000007</v>
      </c>
      <c r="H41" s="8">
        <f>VLOOKUP($B41,ShipSpeeds!$A$7:$I$888,6,FALSE)</f>
        <v>2.4801000000000002</v>
      </c>
      <c r="I41" s="8">
        <f>VLOOKUP($B41,ShipSpeeds!$A$7:$I$888,7,FALSE)</f>
        <v>1.8140000000000001</v>
      </c>
      <c r="J41" s="8">
        <f>VLOOKUP($B41,ShipSpeeds!$A$7:$I$888,8,FALSE)</f>
        <v>3.5124000000000004</v>
      </c>
      <c r="K41" s="8">
        <f>VLOOKUP($B41,ShipSpeeds!$A$7:$I$888,9,FALSE)</f>
        <v>4.5377000000000001</v>
      </c>
      <c r="L41" s="47">
        <f>VLOOKUP($B41,ShipSpeeds!$A$7:$I$888,2,FALSE)</f>
        <v>4.8742999999999999</v>
      </c>
      <c r="M41" s="8">
        <f t="shared" si="10"/>
        <v>0</v>
      </c>
      <c r="N41" s="8">
        <f t="shared" si="16"/>
        <v>0</v>
      </c>
      <c r="O41" s="8">
        <f t="shared" si="11"/>
        <v>0</v>
      </c>
      <c r="P41" s="8">
        <f t="shared" si="12"/>
        <v>0</v>
      </c>
      <c r="Q41" s="8">
        <f t="shared" si="13"/>
        <v>0</v>
      </c>
      <c r="R41" s="8">
        <f t="shared" si="14"/>
        <v>0</v>
      </c>
      <c r="S41" s="8">
        <f t="shared" si="15"/>
        <v>0</v>
      </c>
      <c r="T41" s="47">
        <f t="shared" si="8"/>
        <v>0</v>
      </c>
    </row>
    <row r="42" spans="1:20" s="3" customFormat="1" x14ac:dyDescent="0.25">
      <c r="A42" s="13" t="str">
        <f>Segment1!D68</f>
        <v/>
      </c>
      <c r="B42" s="24">
        <f>Segment1!F68</f>
        <v>35354</v>
      </c>
      <c r="C42" s="29">
        <f t="shared" si="1"/>
        <v>0</v>
      </c>
      <c r="D42" s="8">
        <f>VLOOKUP($B42,ShipSpeeds!$A$7:$I$888,2,FALSE)</f>
        <v>4.8742999999999999</v>
      </c>
      <c r="E42" s="8">
        <f>VLOOKUP($B42,ShipSpeeds!$A$7:$I$888,3,FALSE)</f>
        <v>4.7021000000000006</v>
      </c>
      <c r="F42" s="8">
        <f>VLOOKUP($B42,ShipSpeeds!$A$7:$I$888,4,FALSE)</f>
        <v>4.8553000000000006</v>
      </c>
      <c r="G42" s="8">
        <f>VLOOKUP($B42,ShipSpeeds!$A$7:$I$888,5,FALSE)</f>
        <v>3.9010000000000007</v>
      </c>
      <c r="H42" s="8">
        <f>VLOOKUP($B42,ShipSpeeds!$A$7:$I$888,6,FALSE)</f>
        <v>2.4801000000000002</v>
      </c>
      <c r="I42" s="8">
        <f>VLOOKUP($B42,ShipSpeeds!$A$7:$I$888,7,FALSE)</f>
        <v>1.8140000000000001</v>
      </c>
      <c r="J42" s="8">
        <f>VLOOKUP($B42,ShipSpeeds!$A$7:$I$888,8,FALSE)</f>
        <v>3.5124000000000004</v>
      </c>
      <c r="K42" s="8">
        <f>VLOOKUP($B42,ShipSpeeds!$A$7:$I$888,9,FALSE)</f>
        <v>4.5377000000000001</v>
      </c>
      <c r="L42" s="47">
        <f>VLOOKUP($B42,ShipSpeeds!$A$7:$I$888,2,FALSE)</f>
        <v>4.8742999999999999</v>
      </c>
      <c r="M42" s="8">
        <f t="shared" si="10"/>
        <v>0</v>
      </c>
      <c r="N42" s="8">
        <f t="shared" si="16"/>
        <v>0</v>
      </c>
      <c r="O42" s="8">
        <f t="shared" si="11"/>
        <v>0</v>
      </c>
      <c r="P42" s="8">
        <f t="shared" si="12"/>
        <v>0</v>
      </c>
      <c r="Q42" s="8">
        <f t="shared" si="13"/>
        <v>0</v>
      </c>
      <c r="R42" s="8">
        <f>IF(AND($A42&gt;=I$2,$A42&lt;J$2),I42+($A42-I$2)*(J42-I42)/(J$2-I$2),0)</f>
        <v>0</v>
      </c>
      <c r="S42" s="8">
        <f>IF(AND($A42&gt;=J$2,$A42&lt;K$2),J42+($A42-J$2)*(K42-J42)/(K$2-J$2),0)</f>
        <v>0</v>
      </c>
      <c r="T42" s="47">
        <f t="shared" si="8"/>
        <v>0</v>
      </c>
    </row>
    <row r="43" spans="1:20" s="3" customFormat="1" x14ac:dyDescent="0.25">
      <c r="A43" s="13">
        <f>Segment1!D69</f>
        <v>33.565414352952217</v>
      </c>
      <c r="B43" s="24">
        <f>Segment1!F69</f>
        <v>35354</v>
      </c>
      <c r="C43" s="29">
        <f t="shared" si="1"/>
        <v>4.7458563477427029</v>
      </c>
      <c r="D43" s="8">
        <f>VLOOKUP($B43,ShipSpeeds!$A$7:$I$888,2,FALSE)</f>
        <v>4.8742999999999999</v>
      </c>
      <c r="E43" s="8">
        <f>VLOOKUP($B43,ShipSpeeds!$A$7:$I$888,3,FALSE)</f>
        <v>4.7021000000000006</v>
      </c>
      <c r="F43" s="8">
        <f>VLOOKUP($B43,ShipSpeeds!$A$7:$I$888,4,FALSE)</f>
        <v>4.8553000000000006</v>
      </c>
      <c r="G43" s="8">
        <f>VLOOKUP($B43,ShipSpeeds!$A$7:$I$888,5,FALSE)</f>
        <v>3.9010000000000007</v>
      </c>
      <c r="H43" s="8">
        <f>VLOOKUP($B43,ShipSpeeds!$A$7:$I$888,6,FALSE)</f>
        <v>2.4801000000000002</v>
      </c>
      <c r="I43" s="8">
        <f>VLOOKUP($B43,ShipSpeeds!$A$7:$I$888,7,FALSE)</f>
        <v>1.8140000000000001</v>
      </c>
      <c r="J43" s="8">
        <f>VLOOKUP($B43,ShipSpeeds!$A$7:$I$888,8,FALSE)</f>
        <v>3.5124000000000004</v>
      </c>
      <c r="K43" s="8">
        <f>VLOOKUP($B43,ShipSpeeds!$A$7:$I$888,9,FALSE)</f>
        <v>4.5377000000000001</v>
      </c>
      <c r="L43" s="47">
        <f>VLOOKUP($B43,ShipSpeeds!$A$7:$I$888,2,FALSE)</f>
        <v>4.8742999999999999</v>
      </c>
      <c r="M43" s="8">
        <f t="shared" si="10"/>
        <v>4.7458563477427029</v>
      </c>
      <c r="N43" s="8">
        <f>IF(AND($A43&gt;=E$2,$A43&lt;F$2),E43+($A43-E$2)*(F43-E43)/(F$2-E$2),0)</f>
        <v>0</v>
      </c>
      <c r="O43" s="8">
        <f t="shared" si="11"/>
        <v>0</v>
      </c>
      <c r="P43" s="8">
        <f t="shared" si="12"/>
        <v>0</v>
      </c>
      <c r="Q43" s="8">
        <f t="shared" si="13"/>
        <v>0</v>
      </c>
      <c r="R43" s="8">
        <f t="shared" si="14"/>
        <v>0</v>
      </c>
      <c r="S43" s="8">
        <f>IF(AND($A43&gt;=J$2,$A43&lt;K$2),J43+($A43-J$2)*(K43-J43)/(K$2-J$2),0)</f>
        <v>0</v>
      </c>
      <c r="T43" s="47">
        <f t="shared" si="8"/>
        <v>0</v>
      </c>
    </row>
    <row r="44" spans="1:20" s="3" customFormat="1" x14ac:dyDescent="0.25">
      <c r="A44" s="13">
        <f>Segment1!D70</f>
        <v>33.565414352952217</v>
      </c>
      <c r="B44" s="24">
        <f>Segment1!F70</f>
        <v>35354</v>
      </c>
      <c r="C44" s="29">
        <f t="shared" si="1"/>
        <v>4.7458563477427029</v>
      </c>
      <c r="D44" s="8">
        <f>VLOOKUP($B44,ShipSpeeds!$A$7:$I$888,2,FALSE)</f>
        <v>4.8742999999999999</v>
      </c>
      <c r="E44" s="8">
        <f>VLOOKUP($B44,ShipSpeeds!$A$7:$I$888,3,FALSE)</f>
        <v>4.7021000000000006</v>
      </c>
      <c r="F44" s="8">
        <f>VLOOKUP($B44,ShipSpeeds!$A$7:$I$888,4,FALSE)</f>
        <v>4.8553000000000006</v>
      </c>
      <c r="G44" s="8">
        <f>VLOOKUP($B44,ShipSpeeds!$A$7:$I$888,5,FALSE)</f>
        <v>3.9010000000000007</v>
      </c>
      <c r="H44" s="8">
        <f>VLOOKUP($B44,ShipSpeeds!$A$7:$I$888,6,FALSE)</f>
        <v>2.4801000000000002</v>
      </c>
      <c r="I44" s="8">
        <f>VLOOKUP($B44,ShipSpeeds!$A$7:$I$888,7,FALSE)</f>
        <v>1.8140000000000001</v>
      </c>
      <c r="J44" s="8">
        <f>VLOOKUP($B44,ShipSpeeds!$A$7:$I$888,8,FALSE)</f>
        <v>3.5124000000000004</v>
      </c>
      <c r="K44" s="8">
        <f>VLOOKUP($B44,ShipSpeeds!$A$7:$I$888,9,FALSE)</f>
        <v>4.5377000000000001</v>
      </c>
      <c r="L44" s="47">
        <f>VLOOKUP($B44,ShipSpeeds!$A$7:$I$888,2,FALSE)</f>
        <v>4.8742999999999999</v>
      </c>
      <c r="M44" s="8">
        <f t="shared" si="10"/>
        <v>4.7458563477427029</v>
      </c>
      <c r="N44" s="8">
        <f>IF(AND($A44&gt;=E$2,$A44&lt;F$2),E44+($A44-E$2)*(F44-E44)/(F$2-E$2),0)</f>
        <v>0</v>
      </c>
      <c r="O44" s="8">
        <f t="shared" si="11"/>
        <v>0</v>
      </c>
      <c r="P44" s="8">
        <f t="shared" si="12"/>
        <v>0</v>
      </c>
      <c r="Q44" s="8">
        <f t="shared" si="13"/>
        <v>0</v>
      </c>
      <c r="R44" s="8">
        <f t="shared" si="14"/>
        <v>0</v>
      </c>
      <c r="S44" s="8">
        <f>IF(AND($A44&gt;=J$2,$A44&lt;K$2),J44+($A44-J$2)*(K44-J44)/(K$2-J$2),0)</f>
        <v>0</v>
      </c>
      <c r="T44" s="47">
        <f t="shared" si="8"/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87A68C-3DC0-420E-9E3C-5E3A629B2E7A}">
  <dimension ref="A1:T44"/>
  <sheetViews>
    <sheetView workbookViewId="0"/>
  </sheetViews>
  <sheetFormatPr baseColWidth="10" defaultRowHeight="15" x14ac:dyDescent="0.25"/>
  <cols>
    <col min="1" max="1" width="13" customWidth="1"/>
  </cols>
  <sheetData>
    <row r="1" spans="1:20" x14ac:dyDescent="0.25">
      <c r="B1" s="25"/>
      <c r="C1" s="27"/>
      <c r="D1" s="22"/>
      <c r="E1" s="23"/>
      <c r="F1" s="11" t="s">
        <v>114</v>
      </c>
      <c r="L1" s="25"/>
      <c r="O1" s="11" t="s">
        <v>113</v>
      </c>
      <c r="T1" s="25"/>
    </row>
    <row r="2" spans="1:20" s="3" customFormat="1" x14ac:dyDescent="0.25">
      <c r="A2" s="3" t="s">
        <v>72</v>
      </c>
      <c r="B2" s="24"/>
      <c r="C2" s="28"/>
      <c r="D2" s="3">
        <v>0</v>
      </c>
      <c r="E2" s="3">
        <v>45</v>
      </c>
      <c r="F2" s="3">
        <v>90</v>
      </c>
      <c r="G2" s="3">
        <v>135</v>
      </c>
      <c r="H2" s="3">
        <v>180</v>
      </c>
      <c r="I2" s="3">
        <v>225</v>
      </c>
      <c r="J2" s="3">
        <v>270</v>
      </c>
      <c r="K2" s="3">
        <v>315</v>
      </c>
      <c r="L2" s="24">
        <v>360</v>
      </c>
      <c r="M2" s="3">
        <v>0</v>
      </c>
      <c r="N2" s="3">
        <v>45</v>
      </c>
      <c r="O2" s="3">
        <v>90</v>
      </c>
      <c r="P2" s="3">
        <v>135</v>
      </c>
      <c r="Q2" s="3">
        <v>180</v>
      </c>
      <c r="R2" s="3">
        <v>225</v>
      </c>
      <c r="S2" s="3">
        <v>270</v>
      </c>
      <c r="T2" s="24">
        <v>315</v>
      </c>
    </row>
    <row r="3" spans="1:20" s="3" customFormat="1" x14ac:dyDescent="0.25">
      <c r="A3" s="3" t="s">
        <v>73</v>
      </c>
      <c r="B3" s="24" t="s">
        <v>19</v>
      </c>
      <c r="C3" s="28" t="s">
        <v>71</v>
      </c>
      <c r="D3" s="3" t="s">
        <v>20</v>
      </c>
      <c r="E3" s="3" t="s">
        <v>20</v>
      </c>
      <c r="F3" s="3" t="s">
        <v>20</v>
      </c>
      <c r="G3" s="3" t="s">
        <v>20</v>
      </c>
      <c r="H3" s="3" t="s">
        <v>20</v>
      </c>
      <c r="I3" s="3" t="s">
        <v>20</v>
      </c>
      <c r="J3" s="3" t="s">
        <v>20</v>
      </c>
      <c r="K3" s="3" t="s">
        <v>20</v>
      </c>
      <c r="L3" s="47" t="s">
        <v>20</v>
      </c>
      <c r="M3" s="3" t="s">
        <v>71</v>
      </c>
      <c r="N3" s="3" t="s">
        <v>71</v>
      </c>
      <c r="O3" s="3" t="s">
        <v>71</v>
      </c>
      <c r="P3" s="3" t="s">
        <v>71</v>
      </c>
      <c r="Q3" s="3" t="s">
        <v>71</v>
      </c>
      <c r="R3" s="3" t="s">
        <v>71</v>
      </c>
      <c r="S3" s="3" t="s">
        <v>71</v>
      </c>
      <c r="T3" s="24" t="s">
        <v>71</v>
      </c>
    </row>
    <row r="4" spans="1:20" s="3" customFormat="1" x14ac:dyDescent="0.25">
      <c r="A4" s="13">
        <f>Segment2!D30</f>
        <v>261.18454267585423</v>
      </c>
      <c r="B4" s="24">
        <f>Segment2!F30</f>
        <v>36354</v>
      </c>
      <c r="C4" s="29">
        <f>SUM(M4:T4)</f>
        <v>3.3019797502026247</v>
      </c>
      <c r="D4" s="8">
        <f>VLOOKUP($B4,ShipSpeeds!$A$7:$I$888,2,FALSE)</f>
        <v>4.4082000000000008</v>
      </c>
      <c r="E4" s="8">
        <f>VLOOKUP($B4,ShipSpeeds!$A$7:$I$888,3,FALSE)</f>
        <v>4.4523999999999999</v>
      </c>
      <c r="F4" s="8">
        <f>VLOOKUP($B4,ShipSpeeds!$A$7:$I$888,4,FALSE)</f>
        <v>4.4592999999999998</v>
      </c>
      <c r="G4" s="8">
        <f>VLOOKUP($B4,ShipSpeeds!$A$7:$I$888,5,FALSE)</f>
        <v>3.6716000000000006</v>
      </c>
      <c r="H4" s="8">
        <f>VLOOKUP($B4,ShipSpeeds!$A$7:$I$888,6,FALSE)</f>
        <v>2.3513999999999999</v>
      </c>
      <c r="I4" s="8">
        <f>VLOOKUP($B4,ShipSpeeds!$A$7:$I$888,7,FALSE)</f>
        <v>2.2589000000000006</v>
      </c>
      <c r="J4" s="8">
        <f>VLOOKUP($B4,ShipSpeeds!$A$7:$I$888,8,FALSE)</f>
        <v>3.5560999999999998</v>
      </c>
      <c r="K4" s="8">
        <f>VLOOKUP($B4,ShipSpeeds!$A$7:$I$888,9,FALSE)</f>
        <v>4.3644000000000007</v>
      </c>
      <c r="L4" s="47">
        <f>VLOOKUP($B4,ShipSpeeds!$A$7:$I$888,2,FALSE)</f>
        <v>4.4082000000000008</v>
      </c>
      <c r="M4" s="8">
        <f t="shared" ref="M4:S19" si="0">IF(AND($A4&gt;=D$2,$A4&lt;E$2),D4+($A4-D$2)*(E4-D4)/(E$2-D$2),0)</f>
        <v>0</v>
      </c>
      <c r="N4" s="8">
        <f t="shared" si="0"/>
        <v>0</v>
      </c>
      <c r="O4" s="8">
        <f t="shared" si="0"/>
        <v>0</v>
      </c>
      <c r="P4" s="8">
        <f t="shared" si="0"/>
        <v>0</v>
      </c>
      <c r="Q4" s="8">
        <f t="shared" si="0"/>
        <v>0</v>
      </c>
      <c r="R4" s="8">
        <f t="shared" si="0"/>
        <v>3.3019797502026247</v>
      </c>
      <c r="S4" s="8">
        <f>IF(AND($A4&gt;=J$2,$A4&lt;K$2),J4+($A4-J$2)*(K4-J4)/(K$2-J$2),0)</f>
        <v>0</v>
      </c>
      <c r="T4" s="47">
        <f>IF(AND($A4&gt;=K$2,$A4&lt;L$2),K4+($A4-K$2)*(L4-K4)/(L$2-K$2),0)</f>
        <v>0</v>
      </c>
    </row>
    <row r="5" spans="1:20" s="3" customFormat="1" x14ac:dyDescent="0.25">
      <c r="A5" s="13">
        <f>Segment2!D31</f>
        <v>270.29389750911372</v>
      </c>
      <c r="B5" s="24">
        <f>Segment2!F31</f>
        <v>36354</v>
      </c>
      <c r="C5" s="29">
        <f t="shared" ref="C5:C44" si="1">SUM(M5:T5)</f>
        <v>3.5613790523692579</v>
      </c>
      <c r="D5" s="8">
        <f>VLOOKUP($B5,ShipSpeeds!$A$7:$I$888,2,FALSE)</f>
        <v>4.4082000000000008</v>
      </c>
      <c r="E5" s="8">
        <f>VLOOKUP($B5,ShipSpeeds!$A$7:$I$888,3,FALSE)</f>
        <v>4.4523999999999999</v>
      </c>
      <c r="F5" s="8">
        <f>VLOOKUP($B5,ShipSpeeds!$A$7:$I$888,4,FALSE)</f>
        <v>4.4592999999999998</v>
      </c>
      <c r="G5" s="8">
        <f>VLOOKUP($B5,ShipSpeeds!$A$7:$I$888,5,FALSE)</f>
        <v>3.6716000000000006</v>
      </c>
      <c r="H5" s="8">
        <f>VLOOKUP($B5,ShipSpeeds!$A$7:$I$888,6,FALSE)</f>
        <v>2.3513999999999999</v>
      </c>
      <c r="I5" s="8">
        <f>VLOOKUP($B5,ShipSpeeds!$A$7:$I$888,7,FALSE)</f>
        <v>2.2589000000000006</v>
      </c>
      <c r="J5" s="8">
        <f>VLOOKUP($B5,ShipSpeeds!$A$7:$I$888,8,FALSE)</f>
        <v>3.5560999999999998</v>
      </c>
      <c r="K5" s="8">
        <f>VLOOKUP($B5,ShipSpeeds!$A$7:$I$888,9,FALSE)</f>
        <v>4.3644000000000007</v>
      </c>
      <c r="L5" s="47">
        <f>VLOOKUP($B5,ShipSpeeds!$A$7:$I$888,2,FALSE)</f>
        <v>4.4082000000000008</v>
      </c>
      <c r="M5" s="8">
        <f t="shared" ref="M5:M6" si="2">IF(AND($A5&gt;=D$2,$A5&lt;E$2),D5+($A5-D$2)*(E5-D5)/(E$2-D$2),0)</f>
        <v>0</v>
      </c>
      <c r="N5" s="8">
        <f t="shared" ref="N5:N6" si="3">IF(AND($A5&gt;=E$2,$A5&lt;F$2),E5+($A5-E$2)*(F5-E5)/(F$2-E$2),0)</f>
        <v>0</v>
      </c>
      <c r="O5" s="8">
        <f t="shared" ref="O5:O6" si="4">IF(AND($A5&gt;=F$2,$A5&lt;G$2),F5+($A5-F$2)*(G5-F5)/(G$2-F$2),0)</f>
        <v>0</v>
      </c>
      <c r="P5" s="8">
        <f t="shared" ref="P5:P6" si="5">IF(AND($A5&gt;=G$2,$A5&lt;H$2),G5+($A5-G$2)*(H5-G5)/(H$2-G$2),0)</f>
        <v>0</v>
      </c>
      <c r="Q5" s="8">
        <f t="shared" ref="Q5:Q6" si="6">IF(AND($A5&gt;=H$2,$A5&lt;I$2),H5+($A5-H$2)*(I5-H5)/(I$2-H$2),0)</f>
        <v>0</v>
      </c>
      <c r="R5" s="8">
        <f t="shared" ref="R5:R6" si="7">IF(AND($A5&gt;=I$2,$A5&lt;J$2),I5+($A5-I$2)*(J5-I5)/(J$2-I$2),0)</f>
        <v>0</v>
      </c>
      <c r="S5" s="8">
        <f>IF(AND($A5&gt;=J$2,$A5&lt;K$2),J5+($A5-J$2)*(K5-J5)/(K$2-J$2),0)</f>
        <v>3.5613790523692579</v>
      </c>
      <c r="T5" s="47">
        <f t="shared" ref="T5:T44" si="8">IF(AND($A5&gt;=K$2,$A5&lt;L$2),K5+($A5-K$2)*(L5-K5)/(L$2-K$2),0)</f>
        <v>0</v>
      </c>
    </row>
    <row r="6" spans="1:20" s="3" customFormat="1" x14ac:dyDescent="0.25">
      <c r="A6" s="13">
        <f>Segment2!D32</f>
        <v>270.29389750911372</v>
      </c>
      <c r="B6" s="24">
        <f>Segment2!F32</f>
        <v>36344</v>
      </c>
      <c r="C6" s="29">
        <f t="shared" si="1"/>
        <v>3.1954658815970114</v>
      </c>
      <c r="D6" s="8">
        <f>VLOOKUP($B6,ShipSpeeds!$A$7:$I$888,2,FALSE)</f>
        <v>4.0146999999999995</v>
      </c>
      <c r="E6" s="8">
        <f>VLOOKUP($B6,ShipSpeeds!$A$7:$I$888,3,FALSE)</f>
        <v>4.2397</v>
      </c>
      <c r="F6" s="8">
        <f>VLOOKUP($B6,ShipSpeeds!$A$7:$I$888,4,FALSE)</f>
        <v>4.2728999999999999</v>
      </c>
      <c r="G6" s="8">
        <f>VLOOKUP($B6,ShipSpeeds!$A$7:$I$888,5,FALSE)</f>
        <v>3.8379000000000003</v>
      </c>
      <c r="H6" s="8">
        <f>VLOOKUP($B6,ShipSpeeds!$A$7:$I$888,6,FALSE)</f>
        <v>3.024</v>
      </c>
      <c r="I6" s="8">
        <f>VLOOKUP($B6,ShipSpeeds!$A$7:$I$888,7,FALSE)</f>
        <v>2.7327999999999997</v>
      </c>
      <c r="J6" s="8">
        <f>VLOOKUP($B6,ShipSpeeds!$A$7:$I$888,8,FALSE)</f>
        <v>3.1917999999999997</v>
      </c>
      <c r="K6" s="8">
        <f>VLOOKUP($B6,ShipSpeeds!$A$7:$I$888,9,FALSE)</f>
        <v>3.7530999999999999</v>
      </c>
      <c r="L6" s="47">
        <f>VLOOKUP($B6,ShipSpeeds!$A$7:$I$888,2,FALSE)</f>
        <v>4.0146999999999995</v>
      </c>
      <c r="M6" s="8">
        <f t="shared" si="2"/>
        <v>0</v>
      </c>
      <c r="N6" s="8">
        <f t="shared" si="3"/>
        <v>0</v>
      </c>
      <c r="O6" s="8">
        <f t="shared" si="4"/>
        <v>0</v>
      </c>
      <c r="P6" s="8">
        <f t="shared" si="5"/>
        <v>0</v>
      </c>
      <c r="Q6" s="8">
        <f t="shared" si="6"/>
        <v>0</v>
      </c>
      <c r="R6" s="8">
        <f t="shared" si="7"/>
        <v>0</v>
      </c>
      <c r="S6" s="8">
        <f>IF(AND($A6&gt;=J$2,$A6&lt;K$2),J6+($A6-J$2)*(K6-J6)/(K$2-J$2),0)</f>
        <v>3.1954658815970114</v>
      </c>
      <c r="T6" s="47">
        <f t="shared" si="8"/>
        <v>0</v>
      </c>
    </row>
    <row r="7" spans="1:20" s="3" customFormat="1" x14ac:dyDescent="0.25">
      <c r="A7" s="13">
        <f>Segment2!D33</f>
        <v>270.58782431775296</v>
      </c>
      <c r="B7" s="24">
        <f>Segment2!F33</f>
        <v>36344</v>
      </c>
      <c r="C7" s="29">
        <f t="shared" si="1"/>
        <v>3.1991321286567715</v>
      </c>
      <c r="D7" s="8">
        <f>VLOOKUP($B7,ShipSpeeds!$A$7:$I$888,2,FALSE)</f>
        <v>4.0146999999999995</v>
      </c>
      <c r="E7" s="8">
        <f>VLOOKUP($B7,ShipSpeeds!$A$7:$I$888,3,FALSE)</f>
        <v>4.2397</v>
      </c>
      <c r="F7" s="8">
        <f>VLOOKUP($B7,ShipSpeeds!$A$7:$I$888,4,FALSE)</f>
        <v>4.2728999999999999</v>
      </c>
      <c r="G7" s="8">
        <f>VLOOKUP($B7,ShipSpeeds!$A$7:$I$888,5,FALSE)</f>
        <v>3.8379000000000003</v>
      </c>
      <c r="H7" s="8">
        <f>VLOOKUP($B7,ShipSpeeds!$A$7:$I$888,6,FALSE)</f>
        <v>3.024</v>
      </c>
      <c r="I7" s="8">
        <f>VLOOKUP($B7,ShipSpeeds!$A$7:$I$888,7,FALSE)</f>
        <v>2.7327999999999997</v>
      </c>
      <c r="J7" s="8">
        <f>VLOOKUP($B7,ShipSpeeds!$A$7:$I$888,8,FALSE)</f>
        <v>3.1917999999999997</v>
      </c>
      <c r="K7" s="8">
        <f>VLOOKUP($B7,ShipSpeeds!$A$7:$I$888,9,FALSE)</f>
        <v>3.7530999999999999</v>
      </c>
      <c r="L7" s="47">
        <f>VLOOKUP($B7,ShipSpeeds!$A$7:$I$888,2,FALSE)</f>
        <v>4.0146999999999995</v>
      </c>
      <c r="M7" s="8">
        <f t="shared" si="0"/>
        <v>0</v>
      </c>
      <c r="N7" s="8">
        <f t="shared" si="0"/>
        <v>0</v>
      </c>
      <c r="O7" s="8">
        <f t="shared" si="0"/>
        <v>0</v>
      </c>
      <c r="P7" s="8">
        <f t="shared" si="0"/>
        <v>0</v>
      </c>
      <c r="Q7" s="8">
        <f t="shared" si="0"/>
        <v>0</v>
      </c>
      <c r="R7" s="8">
        <f t="shared" si="0"/>
        <v>0</v>
      </c>
      <c r="S7" s="8">
        <f>IF(AND($A7&gt;=J$2,$A7&lt;K$2),J7+($A7-J$2)*(K7-J7)/(K$2-J$2),0)</f>
        <v>3.1991321286567715</v>
      </c>
      <c r="T7" s="47">
        <f t="shared" si="8"/>
        <v>0</v>
      </c>
    </row>
    <row r="8" spans="1:20" s="3" customFormat="1" x14ac:dyDescent="0.25">
      <c r="A8" s="13">
        <f>Segment2!D34</f>
        <v>270.58782431775296</v>
      </c>
      <c r="B8" s="24">
        <f>Segment2!F34</f>
        <v>36324</v>
      </c>
      <c r="C8" s="29">
        <f t="shared" si="1"/>
        <v>2.9286212592507868</v>
      </c>
      <c r="D8" s="8">
        <f>VLOOKUP($B8,ShipSpeeds!$A$7:$I$888,2,FALSE)</f>
        <v>3.8737000000000004</v>
      </c>
      <c r="E8" s="8">
        <f>VLOOKUP($B8,ShipSpeeds!$A$7:$I$888,3,FALSE)</f>
        <v>3.8028000000000004</v>
      </c>
      <c r="F8" s="8">
        <f>VLOOKUP($B8,ShipSpeeds!$A$7:$I$888,4,FALSE)</f>
        <v>3.9494999999999996</v>
      </c>
      <c r="G8" s="8">
        <f>VLOOKUP($B8,ShipSpeeds!$A$7:$I$888,5,FALSE)</f>
        <v>4.0578000000000003</v>
      </c>
      <c r="H8" s="8">
        <f>VLOOKUP($B8,ShipSpeeds!$A$7:$I$888,6,FALSE)</f>
        <v>3.6833999999999998</v>
      </c>
      <c r="I8" s="8">
        <f>VLOOKUP($B8,ShipSpeeds!$A$7:$I$888,7,FALSE)</f>
        <v>2.9490999999999996</v>
      </c>
      <c r="J8" s="8">
        <f>VLOOKUP($B8,ShipSpeeds!$A$7:$I$888,8,FALSE)</f>
        <v>2.9207000000000001</v>
      </c>
      <c r="K8" s="8">
        <f>VLOOKUP($B8,ShipSpeeds!$A$7:$I$888,9,FALSE)</f>
        <v>3.5270999999999999</v>
      </c>
      <c r="L8" s="47">
        <f>VLOOKUP($B8,ShipSpeeds!$A$7:$I$888,2,FALSE)</f>
        <v>3.8737000000000004</v>
      </c>
      <c r="M8" s="8">
        <f t="shared" si="0"/>
        <v>0</v>
      </c>
      <c r="N8" s="8">
        <f t="shared" si="0"/>
        <v>0</v>
      </c>
      <c r="O8" s="8">
        <f t="shared" si="0"/>
        <v>0</v>
      </c>
      <c r="P8" s="8">
        <f t="shared" si="0"/>
        <v>0</v>
      </c>
      <c r="Q8" s="8">
        <f t="shared" si="0"/>
        <v>0</v>
      </c>
      <c r="R8" s="8">
        <f t="shared" si="0"/>
        <v>0</v>
      </c>
      <c r="S8" s="8">
        <f t="shared" si="0"/>
        <v>2.9286212592507868</v>
      </c>
      <c r="T8" s="47">
        <f t="shared" si="8"/>
        <v>0</v>
      </c>
    </row>
    <row r="9" spans="1:20" s="3" customFormat="1" x14ac:dyDescent="0.25">
      <c r="A9" s="13">
        <f>Segment2!D35</f>
        <v>270.29389750911372</v>
      </c>
      <c r="B9" s="24">
        <f>Segment2!F35</f>
        <v>36324</v>
      </c>
      <c r="C9" s="29">
        <f t="shared" si="1"/>
        <v>2.9246604322117014</v>
      </c>
      <c r="D9" s="8">
        <f>VLOOKUP($B9,ShipSpeeds!$A$7:$I$888,2,FALSE)</f>
        <v>3.8737000000000004</v>
      </c>
      <c r="E9" s="8">
        <f>VLOOKUP($B9,ShipSpeeds!$A$7:$I$888,3,FALSE)</f>
        <v>3.8028000000000004</v>
      </c>
      <c r="F9" s="8">
        <f>VLOOKUP($B9,ShipSpeeds!$A$7:$I$888,4,FALSE)</f>
        <v>3.9494999999999996</v>
      </c>
      <c r="G9" s="8">
        <f>VLOOKUP($B9,ShipSpeeds!$A$7:$I$888,5,FALSE)</f>
        <v>4.0578000000000003</v>
      </c>
      <c r="H9" s="8">
        <f>VLOOKUP($B9,ShipSpeeds!$A$7:$I$888,6,FALSE)</f>
        <v>3.6833999999999998</v>
      </c>
      <c r="I9" s="8">
        <f>VLOOKUP($B9,ShipSpeeds!$A$7:$I$888,7,FALSE)</f>
        <v>2.9490999999999996</v>
      </c>
      <c r="J9" s="8">
        <f>VLOOKUP($B9,ShipSpeeds!$A$7:$I$888,8,FALSE)</f>
        <v>2.9207000000000001</v>
      </c>
      <c r="K9" s="8">
        <f>VLOOKUP($B9,ShipSpeeds!$A$7:$I$888,9,FALSE)</f>
        <v>3.5270999999999999</v>
      </c>
      <c r="L9" s="47">
        <f>VLOOKUP($B9,ShipSpeeds!$A$7:$I$888,2,FALSE)</f>
        <v>3.8737000000000004</v>
      </c>
      <c r="M9" s="8">
        <f t="shared" si="0"/>
        <v>0</v>
      </c>
      <c r="N9" s="8">
        <f t="shared" si="0"/>
        <v>0</v>
      </c>
      <c r="O9" s="8">
        <f t="shared" si="0"/>
        <v>0</v>
      </c>
      <c r="P9" s="8">
        <f t="shared" si="0"/>
        <v>0</v>
      </c>
      <c r="Q9" s="8">
        <f t="shared" si="0"/>
        <v>0</v>
      </c>
      <c r="R9" s="8">
        <f t="shared" si="0"/>
        <v>0</v>
      </c>
      <c r="S9" s="8">
        <f t="shared" si="0"/>
        <v>2.9246604322117014</v>
      </c>
      <c r="T9" s="47">
        <f t="shared" si="8"/>
        <v>0</v>
      </c>
    </row>
    <row r="10" spans="1:20" s="3" customFormat="1" x14ac:dyDescent="0.25">
      <c r="A10" s="13">
        <f>Segment2!D36</f>
        <v>270.29389750911372</v>
      </c>
      <c r="B10" s="24">
        <f>Segment2!F36</f>
        <v>36314</v>
      </c>
      <c r="C10" s="29">
        <f t="shared" si="1"/>
        <v>2.820383889682065</v>
      </c>
      <c r="D10" s="8">
        <f>VLOOKUP($B10,ShipSpeeds!$A$7:$I$888,2,FALSE)</f>
        <v>3.5388999999999999</v>
      </c>
      <c r="E10" s="8">
        <f>VLOOKUP($B10,ShipSpeeds!$A$7:$I$888,3,FALSE)</f>
        <v>3.8491999999999997</v>
      </c>
      <c r="F10" s="8">
        <f>VLOOKUP($B10,ShipSpeeds!$A$7:$I$888,4,FALSE)</f>
        <v>4.1456</v>
      </c>
      <c r="G10" s="8">
        <f>VLOOKUP($B10,ShipSpeeds!$A$7:$I$888,5,FALSE)</f>
        <v>4.2659000000000002</v>
      </c>
      <c r="H10" s="8">
        <f>VLOOKUP($B10,ShipSpeeds!$A$7:$I$888,6,FALSE)</f>
        <v>3.7145000000000001</v>
      </c>
      <c r="I10" s="8">
        <f>VLOOKUP($B10,ShipSpeeds!$A$7:$I$888,7,FALSE)</f>
        <v>3.0049000000000001</v>
      </c>
      <c r="J10" s="8">
        <f>VLOOKUP($B10,ShipSpeeds!$A$7:$I$888,8,FALSE)</f>
        <v>2.8171999999999997</v>
      </c>
      <c r="K10" s="8">
        <f>VLOOKUP($B10,ShipSpeeds!$A$7:$I$888,9,FALSE)</f>
        <v>3.3047</v>
      </c>
      <c r="L10" s="47">
        <f>VLOOKUP($B10,ShipSpeeds!$A$7:$I$888,2,FALSE)</f>
        <v>3.5388999999999999</v>
      </c>
      <c r="M10" s="8">
        <f t="shared" si="0"/>
        <v>0</v>
      </c>
      <c r="N10" s="8">
        <f t="shared" si="0"/>
        <v>0</v>
      </c>
      <c r="O10" s="8">
        <f t="shared" si="0"/>
        <v>0</v>
      </c>
      <c r="P10" s="8">
        <f t="shared" si="0"/>
        <v>0</v>
      </c>
      <c r="Q10" s="8">
        <f t="shared" si="0"/>
        <v>0</v>
      </c>
      <c r="R10" s="8">
        <f t="shared" si="0"/>
        <v>0</v>
      </c>
      <c r="S10" s="8">
        <f t="shared" si="0"/>
        <v>2.820383889682065</v>
      </c>
      <c r="T10" s="47">
        <f t="shared" si="8"/>
        <v>0</v>
      </c>
    </row>
    <row r="11" spans="1:20" s="3" customFormat="1" x14ac:dyDescent="0.25">
      <c r="A11" s="13">
        <f>Segment2!D37</f>
        <v>270.29389750911372</v>
      </c>
      <c r="B11" s="24">
        <f>Segment2!F37</f>
        <v>36314</v>
      </c>
      <c r="C11" s="29">
        <f t="shared" si="1"/>
        <v>2.820383889682065</v>
      </c>
      <c r="D11" s="8">
        <f>VLOOKUP($B11,ShipSpeeds!$A$7:$I$888,2,FALSE)</f>
        <v>3.5388999999999999</v>
      </c>
      <c r="E11" s="8">
        <f>VLOOKUP($B11,ShipSpeeds!$A$7:$I$888,3,FALSE)</f>
        <v>3.8491999999999997</v>
      </c>
      <c r="F11" s="8">
        <f>VLOOKUP($B11,ShipSpeeds!$A$7:$I$888,4,FALSE)</f>
        <v>4.1456</v>
      </c>
      <c r="G11" s="8">
        <f>VLOOKUP($B11,ShipSpeeds!$A$7:$I$888,5,FALSE)</f>
        <v>4.2659000000000002</v>
      </c>
      <c r="H11" s="8">
        <f>VLOOKUP($B11,ShipSpeeds!$A$7:$I$888,6,FALSE)</f>
        <v>3.7145000000000001</v>
      </c>
      <c r="I11" s="8">
        <f>VLOOKUP($B11,ShipSpeeds!$A$7:$I$888,7,FALSE)</f>
        <v>3.0049000000000001</v>
      </c>
      <c r="J11" s="8">
        <f>VLOOKUP($B11,ShipSpeeds!$A$7:$I$888,8,FALSE)</f>
        <v>2.8171999999999997</v>
      </c>
      <c r="K11" s="8">
        <f>VLOOKUP($B11,ShipSpeeds!$A$7:$I$888,9,FALSE)</f>
        <v>3.3047</v>
      </c>
      <c r="L11" s="47">
        <f>VLOOKUP($B11,ShipSpeeds!$A$7:$I$888,2,FALSE)</f>
        <v>3.5388999999999999</v>
      </c>
      <c r="M11" s="8">
        <f t="shared" si="0"/>
        <v>0</v>
      </c>
      <c r="N11" s="8">
        <f t="shared" si="0"/>
        <v>0</v>
      </c>
      <c r="O11" s="8">
        <f t="shared" si="0"/>
        <v>0</v>
      </c>
      <c r="P11" s="8">
        <f t="shared" si="0"/>
        <v>0</v>
      </c>
      <c r="Q11" s="8">
        <f t="shared" si="0"/>
        <v>0</v>
      </c>
      <c r="R11" s="8">
        <f t="shared" si="0"/>
        <v>0</v>
      </c>
      <c r="S11" s="8">
        <f t="shared" si="0"/>
        <v>2.820383889682065</v>
      </c>
      <c r="T11" s="47">
        <f t="shared" si="8"/>
        <v>0</v>
      </c>
    </row>
    <row r="12" spans="1:20" s="3" customFormat="1" x14ac:dyDescent="0.25">
      <c r="A12" s="13">
        <f>Segment2!D38</f>
        <v>270.29389750911372</v>
      </c>
      <c r="B12" s="24">
        <f>Segment2!F38</f>
        <v>36304</v>
      </c>
      <c r="C12" s="29">
        <f t="shared" si="1"/>
        <v>2.3942210080391559</v>
      </c>
      <c r="D12" s="8">
        <f>VLOOKUP($B12,ShipSpeeds!$A$7:$I$888,2,FALSE)</f>
        <v>3.3580999999999999</v>
      </c>
      <c r="E12" s="8">
        <f>VLOOKUP($B12,ShipSpeeds!$A$7:$I$888,3,FALSE)</f>
        <v>4.0658000000000003</v>
      </c>
      <c r="F12" s="8">
        <f>VLOOKUP($B12,ShipSpeeds!$A$7:$I$888,4,FALSE)</f>
        <v>4.3133999999999997</v>
      </c>
      <c r="G12" s="8">
        <f>VLOOKUP($B12,ShipSpeeds!$A$7:$I$888,5,FALSE)</f>
        <v>4.5587</v>
      </c>
      <c r="H12" s="8">
        <f>VLOOKUP($B12,ShipSpeeds!$A$7:$I$888,6,FALSE)</f>
        <v>4.2531999999999996</v>
      </c>
      <c r="I12" s="8">
        <f>VLOOKUP($B12,ShipSpeeds!$A$7:$I$888,7,FALSE)</f>
        <v>3.4610000000000003</v>
      </c>
      <c r="J12" s="8">
        <f>VLOOKUP($B12,ShipSpeeds!$A$7:$I$888,8,FALSE)</f>
        <v>2.3925999999999998</v>
      </c>
      <c r="K12" s="8">
        <f>VLOOKUP($B12,ShipSpeeds!$A$7:$I$888,9,FALSE)</f>
        <v>2.6408</v>
      </c>
      <c r="L12" s="47">
        <f>VLOOKUP($B12,ShipSpeeds!$A$7:$I$888,2,FALSE)</f>
        <v>3.3580999999999999</v>
      </c>
      <c r="M12" s="8">
        <f>IF(AND($A12&gt;=D$2,$A12&lt;E$2),D12+($A12-D$2)*(E12-D12)/(E$2-D$2),0)</f>
        <v>0</v>
      </c>
      <c r="N12" s="8">
        <f>IF(AND($A12&gt;=E$2,$A12&lt;F$2),E12+($A12-E$2)*(F12-E12)/(F$2-E$2),0)</f>
        <v>0</v>
      </c>
      <c r="O12" s="8">
        <f>IF(AND($A12&gt;=F$2,$A12&lt;G$2),F12+($A12-F$2)*(G12-F12)/(G$2-F$2),0)</f>
        <v>0</v>
      </c>
      <c r="P12" s="8">
        <f t="shared" si="0"/>
        <v>0</v>
      </c>
      <c r="Q12" s="8">
        <f t="shared" si="0"/>
        <v>0</v>
      </c>
      <c r="R12" s="8">
        <f t="shared" si="0"/>
        <v>0</v>
      </c>
      <c r="S12" s="8">
        <f t="shared" si="0"/>
        <v>2.3942210080391559</v>
      </c>
      <c r="T12" s="47">
        <f t="shared" si="8"/>
        <v>0</v>
      </c>
    </row>
    <row r="13" spans="1:20" s="3" customFormat="1" x14ac:dyDescent="0.25">
      <c r="A13" s="13">
        <f>Segment2!D39</f>
        <v>270.29389750911372</v>
      </c>
      <c r="B13" s="24">
        <f>Segment2!F39</f>
        <v>36304</v>
      </c>
      <c r="C13" s="29">
        <f t="shared" si="1"/>
        <v>2.3942210080391559</v>
      </c>
      <c r="D13" s="8">
        <f>VLOOKUP($B13,ShipSpeeds!$A$7:$I$888,2,FALSE)</f>
        <v>3.3580999999999999</v>
      </c>
      <c r="E13" s="8">
        <f>VLOOKUP($B13,ShipSpeeds!$A$7:$I$888,3,FALSE)</f>
        <v>4.0658000000000003</v>
      </c>
      <c r="F13" s="8">
        <f>VLOOKUP($B13,ShipSpeeds!$A$7:$I$888,4,FALSE)</f>
        <v>4.3133999999999997</v>
      </c>
      <c r="G13" s="8">
        <f>VLOOKUP($B13,ShipSpeeds!$A$7:$I$888,5,FALSE)</f>
        <v>4.5587</v>
      </c>
      <c r="H13" s="8">
        <f>VLOOKUP($B13,ShipSpeeds!$A$7:$I$888,6,FALSE)</f>
        <v>4.2531999999999996</v>
      </c>
      <c r="I13" s="8">
        <f>VLOOKUP($B13,ShipSpeeds!$A$7:$I$888,7,FALSE)</f>
        <v>3.4610000000000003</v>
      </c>
      <c r="J13" s="8">
        <f>VLOOKUP($B13,ShipSpeeds!$A$7:$I$888,8,FALSE)</f>
        <v>2.3925999999999998</v>
      </c>
      <c r="K13" s="8">
        <f>VLOOKUP($B13,ShipSpeeds!$A$7:$I$888,9,FALSE)</f>
        <v>2.6408</v>
      </c>
      <c r="L13" s="47">
        <f>VLOOKUP($B13,ShipSpeeds!$A$7:$I$888,2,FALSE)</f>
        <v>3.3580999999999999</v>
      </c>
      <c r="M13" s="8">
        <f t="shared" si="0"/>
        <v>0</v>
      </c>
      <c r="N13" s="8">
        <f t="shared" si="0"/>
        <v>0</v>
      </c>
      <c r="O13" s="8">
        <f t="shared" si="0"/>
        <v>0</v>
      </c>
      <c r="P13" s="8">
        <f t="shared" si="0"/>
        <v>0</v>
      </c>
      <c r="Q13" s="8">
        <f t="shared" si="0"/>
        <v>0</v>
      </c>
      <c r="R13" s="8">
        <f t="shared" si="0"/>
        <v>0</v>
      </c>
      <c r="S13" s="8">
        <f t="shared" si="0"/>
        <v>2.3942210080391559</v>
      </c>
      <c r="T13" s="47">
        <f t="shared" si="8"/>
        <v>0</v>
      </c>
    </row>
    <row r="14" spans="1:20" s="3" customFormat="1" x14ac:dyDescent="0.25">
      <c r="A14" s="13">
        <f>Segment2!D40</f>
        <v>270.29389750911372</v>
      </c>
      <c r="B14" s="24">
        <f>Segment2!F40</f>
        <v>36294</v>
      </c>
      <c r="C14" s="29">
        <f t="shared" si="1"/>
        <v>2.6428163758917114</v>
      </c>
      <c r="D14" s="8">
        <f>VLOOKUP($B14,ShipSpeeds!$A$7:$I$888,2,FALSE)</f>
        <v>3.1742999999999997</v>
      </c>
      <c r="E14" s="8">
        <f>VLOOKUP($B14,ShipSpeeds!$A$7:$I$888,3,FALSE)</f>
        <v>4.274</v>
      </c>
      <c r="F14" s="8">
        <f>VLOOKUP($B14,ShipSpeeds!$A$7:$I$888,4,FALSE)</f>
        <v>4.8157000000000005</v>
      </c>
      <c r="G14" s="8">
        <f>VLOOKUP($B14,ShipSpeeds!$A$7:$I$888,5,FALSE)</f>
        <v>4.7370999999999999</v>
      </c>
      <c r="H14" s="8">
        <f>VLOOKUP($B14,ShipSpeeds!$A$7:$I$888,6,FALSE)</f>
        <v>4.8355000000000006</v>
      </c>
      <c r="I14" s="8">
        <f>VLOOKUP($B14,ShipSpeeds!$A$7:$I$888,7,FALSE)</f>
        <v>4.0029000000000003</v>
      </c>
      <c r="J14" s="8">
        <f>VLOOKUP($B14,ShipSpeeds!$A$7:$I$888,8,FALSE)</f>
        <v>2.6481000000000003</v>
      </c>
      <c r="K14" s="8">
        <f>VLOOKUP($B14,ShipSpeeds!$A$7:$I$888,9,FALSE)</f>
        <v>1.8391000000000002</v>
      </c>
      <c r="L14" s="47">
        <f>VLOOKUP($B14,ShipSpeeds!$A$7:$I$888,2,FALSE)</f>
        <v>3.1742999999999997</v>
      </c>
      <c r="M14" s="8">
        <f t="shared" si="0"/>
        <v>0</v>
      </c>
      <c r="N14" s="8">
        <f t="shared" si="0"/>
        <v>0</v>
      </c>
      <c r="O14" s="8">
        <f t="shared" si="0"/>
        <v>0</v>
      </c>
      <c r="P14" s="8">
        <f t="shared" si="0"/>
        <v>0</v>
      </c>
      <c r="Q14" s="8">
        <f t="shared" si="0"/>
        <v>0</v>
      </c>
      <c r="R14" s="8">
        <f t="shared" si="0"/>
        <v>0</v>
      </c>
      <c r="S14" s="8">
        <f t="shared" si="0"/>
        <v>2.6428163758917114</v>
      </c>
      <c r="T14" s="47">
        <f t="shared" si="8"/>
        <v>0</v>
      </c>
    </row>
    <row r="15" spans="1:20" s="3" customFormat="1" x14ac:dyDescent="0.25">
      <c r="A15" s="13" t="str">
        <f>Segment2!D41</f>
        <v/>
      </c>
      <c r="B15" s="24">
        <f>Segment2!F41</f>
        <v>36294</v>
      </c>
      <c r="C15" s="29">
        <f t="shared" si="1"/>
        <v>0</v>
      </c>
      <c r="D15" s="8">
        <f>VLOOKUP($B15,ShipSpeeds!$A$7:$I$888,2,FALSE)</f>
        <v>3.1742999999999997</v>
      </c>
      <c r="E15" s="8">
        <f>VLOOKUP($B15,ShipSpeeds!$A$7:$I$888,3,FALSE)</f>
        <v>4.274</v>
      </c>
      <c r="F15" s="8">
        <f>VLOOKUP($B15,ShipSpeeds!$A$7:$I$888,4,FALSE)</f>
        <v>4.8157000000000005</v>
      </c>
      <c r="G15" s="8">
        <f>VLOOKUP($B15,ShipSpeeds!$A$7:$I$888,5,FALSE)</f>
        <v>4.7370999999999999</v>
      </c>
      <c r="H15" s="8">
        <f>VLOOKUP($B15,ShipSpeeds!$A$7:$I$888,6,FALSE)</f>
        <v>4.8355000000000006</v>
      </c>
      <c r="I15" s="8">
        <f>VLOOKUP($B15,ShipSpeeds!$A$7:$I$888,7,FALSE)</f>
        <v>4.0029000000000003</v>
      </c>
      <c r="J15" s="8">
        <f>VLOOKUP($B15,ShipSpeeds!$A$7:$I$888,8,FALSE)</f>
        <v>2.6481000000000003</v>
      </c>
      <c r="K15" s="8">
        <f>VLOOKUP($B15,ShipSpeeds!$A$7:$I$888,9,FALSE)</f>
        <v>1.8391000000000002</v>
      </c>
      <c r="L15" s="47">
        <f>VLOOKUP($B15,ShipSpeeds!$A$7:$I$888,2,FALSE)</f>
        <v>3.1742999999999997</v>
      </c>
      <c r="M15" s="8">
        <f t="shared" si="0"/>
        <v>0</v>
      </c>
      <c r="N15" s="8">
        <f t="shared" si="0"/>
        <v>0</v>
      </c>
      <c r="O15" s="8">
        <f t="shared" si="0"/>
        <v>0</v>
      </c>
      <c r="P15" s="8">
        <f t="shared" si="0"/>
        <v>0</v>
      </c>
      <c r="Q15" s="8">
        <f t="shared" si="0"/>
        <v>0</v>
      </c>
      <c r="R15" s="8">
        <f t="shared" si="0"/>
        <v>0</v>
      </c>
      <c r="S15" s="8">
        <f t="shared" si="0"/>
        <v>0</v>
      </c>
      <c r="T15" s="47">
        <f t="shared" si="8"/>
        <v>0</v>
      </c>
    </row>
    <row r="16" spans="1:20" s="3" customFormat="1" x14ac:dyDescent="0.25">
      <c r="A16" s="13" t="str">
        <f>Segment2!D42</f>
        <v/>
      </c>
      <c r="B16" s="24">
        <f>Segment2!F42</f>
        <v>36294</v>
      </c>
      <c r="C16" s="29">
        <f t="shared" si="1"/>
        <v>0</v>
      </c>
      <c r="D16" s="8">
        <f>VLOOKUP($B16,ShipSpeeds!$A$7:$I$888,2,FALSE)</f>
        <v>3.1742999999999997</v>
      </c>
      <c r="E16" s="8">
        <f>VLOOKUP($B16,ShipSpeeds!$A$7:$I$888,3,FALSE)</f>
        <v>4.274</v>
      </c>
      <c r="F16" s="8">
        <f>VLOOKUP($B16,ShipSpeeds!$A$7:$I$888,4,FALSE)</f>
        <v>4.8157000000000005</v>
      </c>
      <c r="G16" s="8">
        <f>VLOOKUP($B16,ShipSpeeds!$A$7:$I$888,5,FALSE)</f>
        <v>4.7370999999999999</v>
      </c>
      <c r="H16" s="8">
        <f>VLOOKUP($B16,ShipSpeeds!$A$7:$I$888,6,FALSE)</f>
        <v>4.8355000000000006</v>
      </c>
      <c r="I16" s="8">
        <f>VLOOKUP($B16,ShipSpeeds!$A$7:$I$888,7,FALSE)</f>
        <v>4.0029000000000003</v>
      </c>
      <c r="J16" s="8">
        <f>VLOOKUP($B16,ShipSpeeds!$A$7:$I$888,8,FALSE)</f>
        <v>2.6481000000000003</v>
      </c>
      <c r="K16" s="8">
        <f>VLOOKUP($B16,ShipSpeeds!$A$7:$I$888,9,FALSE)</f>
        <v>1.8391000000000002</v>
      </c>
      <c r="L16" s="47">
        <f>VLOOKUP($B16,ShipSpeeds!$A$7:$I$888,2,FALSE)</f>
        <v>3.1742999999999997</v>
      </c>
      <c r="M16" s="8">
        <f t="shared" si="0"/>
        <v>0</v>
      </c>
      <c r="N16" s="8">
        <f t="shared" si="0"/>
        <v>0</v>
      </c>
      <c r="O16" s="8">
        <f t="shared" si="0"/>
        <v>0</v>
      </c>
      <c r="P16" s="8">
        <f t="shared" si="0"/>
        <v>0</v>
      </c>
      <c r="Q16" s="8">
        <f t="shared" si="0"/>
        <v>0</v>
      </c>
      <c r="R16" s="8">
        <f t="shared" si="0"/>
        <v>0</v>
      </c>
      <c r="S16" s="8">
        <f t="shared" si="0"/>
        <v>0</v>
      </c>
      <c r="T16" s="47">
        <f t="shared" si="8"/>
        <v>0</v>
      </c>
    </row>
    <row r="17" spans="1:20" s="3" customFormat="1" x14ac:dyDescent="0.25">
      <c r="A17" s="13" t="str">
        <f>Segment2!D43</f>
        <v/>
      </c>
      <c r="B17" s="24">
        <f>Segment2!F43</f>
        <v>36294</v>
      </c>
      <c r="C17" s="29">
        <f t="shared" si="1"/>
        <v>0</v>
      </c>
      <c r="D17" s="8">
        <f>VLOOKUP($B17,ShipSpeeds!$A$7:$I$888,2,FALSE)</f>
        <v>3.1742999999999997</v>
      </c>
      <c r="E17" s="8">
        <f>VLOOKUP($B17,ShipSpeeds!$A$7:$I$888,3,FALSE)</f>
        <v>4.274</v>
      </c>
      <c r="F17" s="8">
        <f>VLOOKUP($B17,ShipSpeeds!$A$7:$I$888,4,FALSE)</f>
        <v>4.8157000000000005</v>
      </c>
      <c r="G17" s="8">
        <f>VLOOKUP($B17,ShipSpeeds!$A$7:$I$888,5,FALSE)</f>
        <v>4.7370999999999999</v>
      </c>
      <c r="H17" s="8">
        <f>VLOOKUP($B17,ShipSpeeds!$A$7:$I$888,6,FALSE)</f>
        <v>4.8355000000000006</v>
      </c>
      <c r="I17" s="8">
        <f>VLOOKUP($B17,ShipSpeeds!$A$7:$I$888,7,FALSE)</f>
        <v>4.0029000000000003</v>
      </c>
      <c r="J17" s="8">
        <f>VLOOKUP($B17,ShipSpeeds!$A$7:$I$888,8,FALSE)</f>
        <v>2.6481000000000003</v>
      </c>
      <c r="K17" s="8">
        <f>VLOOKUP($B17,ShipSpeeds!$A$7:$I$888,9,FALSE)</f>
        <v>1.8391000000000002</v>
      </c>
      <c r="L17" s="47">
        <f>VLOOKUP($B17,ShipSpeeds!$A$7:$I$888,2,FALSE)</f>
        <v>3.1742999999999997</v>
      </c>
      <c r="M17" s="8">
        <f t="shared" si="0"/>
        <v>0</v>
      </c>
      <c r="N17" s="8">
        <f t="shared" si="0"/>
        <v>0</v>
      </c>
      <c r="O17" s="8">
        <f t="shared" si="0"/>
        <v>0</v>
      </c>
      <c r="P17" s="8">
        <f t="shared" si="0"/>
        <v>0</v>
      </c>
      <c r="Q17" s="8">
        <f t="shared" si="0"/>
        <v>0</v>
      </c>
      <c r="R17" s="8">
        <f t="shared" si="0"/>
        <v>0</v>
      </c>
      <c r="S17" s="8">
        <f t="shared" si="0"/>
        <v>0</v>
      </c>
      <c r="T17" s="47">
        <f t="shared" si="8"/>
        <v>0</v>
      </c>
    </row>
    <row r="18" spans="1:20" s="3" customFormat="1" x14ac:dyDescent="0.25">
      <c r="A18" s="13" t="str">
        <f>Segment2!D44</f>
        <v/>
      </c>
      <c r="B18" s="24">
        <f>Segment2!F44</f>
        <v>36294</v>
      </c>
      <c r="C18" s="29">
        <f t="shared" si="1"/>
        <v>0</v>
      </c>
      <c r="D18" s="8">
        <f>VLOOKUP($B18,ShipSpeeds!$A$7:$I$888,2,FALSE)</f>
        <v>3.1742999999999997</v>
      </c>
      <c r="E18" s="8">
        <f>VLOOKUP($B18,ShipSpeeds!$A$7:$I$888,3,FALSE)</f>
        <v>4.274</v>
      </c>
      <c r="F18" s="8">
        <f>VLOOKUP($B18,ShipSpeeds!$A$7:$I$888,4,FALSE)</f>
        <v>4.8157000000000005</v>
      </c>
      <c r="G18" s="8">
        <f>VLOOKUP($B18,ShipSpeeds!$A$7:$I$888,5,FALSE)</f>
        <v>4.7370999999999999</v>
      </c>
      <c r="H18" s="8">
        <f>VLOOKUP($B18,ShipSpeeds!$A$7:$I$888,6,FALSE)</f>
        <v>4.8355000000000006</v>
      </c>
      <c r="I18" s="8">
        <f>VLOOKUP($B18,ShipSpeeds!$A$7:$I$888,7,FALSE)</f>
        <v>4.0029000000000003</v>
      </c>
      <c r="J18" s="8">
        <f>VLOOKUP($B18,ShipSpeeds!$A$7:$I$888,8,FALSE)</f>
        <v>2.6481000000000003</v>
      </c>
      <c r="K18" s="8">
        <f>VLOOKUP($B18,ShipSpeeds!$A$7:$I$888,9,FALSE)</f>
        <v>1.8391000000000002</v>
      </c>
      <c r="L18" s="47">
        <f>VLOOKUP($B18,ShipSpeeds!$A$7:$I$888,2,FALSE)</f>
        <v>3.1742999999999997</v>
      </c>
      <c r="M18" s="8">
        <f t="shared" si="0"/>
        <v>0</v>
      </c>
      <c r="N18" s="8">
        <f t="shared" si="0"/>
        <v>0</v>
      </c>
      <c r="O18" s="8">
        <f t="shared" si="0"/>
        <v>0</v>
      </c>
      <c r="P18" s="8">
        <f t="shared" si="0"/>
        <v>0</v>
      </c>
      <c r="Q18" s="8">
        <f t="shared" si="0"/>
        <v>0</v>
      </c>
      <c r="R18" s="8">
        <f t="shared" si="0"/>
        <v>0</v>
      </c>
      <c r="S18" s="8">
        <f t="shared" si="0"/>
        <v>0</v>
      </c>
      <c r="T18" s="47">
        <f t="shared" si="8"/>
        <v>0</v>
      </c>
    </row>
    <row r="19" spans="1:20" s="3" customFormat="1" x14ac:dyDescent="0.25">
      <c r="A19" s="13" t="str">
        <f>Segment2!D45</f>
        <v/>
      </c>
      <c r="B19" s="24">
        <f>Segment2!F45</f>
        <v>36294</v>
      </c>
      <c r="C19" s="29">
        <f t="shared" si="1"/>
        <v>0</v>
      </c>
      <c r="D19" s="8">
        <f>VLOOKUP($B19,ShipSpeeds!$A$7:$I$888,2,FALSE)</f>
        <v>3.1742999999999997</v>
      </c>
      <c r="E19" s="8">
        <f>VLOOKUP($B19,ShipSpeeds!$A$7:$I$888,3,FALSE)</f>
        <v>4.274</v>
      </c>
      <c r="F19" s="8">
        <f>VLOOKUP($B19,ShipSpeeds!$A$7:$I$888,4,FALSE)</f>
        <v>4.8157000000000005</v>
      </c>
      <c r="G19" s="8">
        <f>VLOOKUP($B19,ShipSpeeds!$A$7:$I$888,5,FALSE)</f>
        <v>4.7370999999999999</v>
      </c>
      <c r="H19" s="8">
        <f>VLOOKUP($B19,ShipSpeeds!$A$7:$I$888,6,FALSE)</f>
        <v>4.8355000000000006</v>
      </c>
      <c r="I19" s="8">
        <f>VLOOKUP($B19,ShipSpeeds!$A$7:$I$888,7,FALSE)</f>
        <v>4.0029000000000003</v>
      </c>
      <c r="J19" s="8">
        <f>VLOOKUP($B19,ShipSpeeds!$A$7:$I$888,8,FALSE)</f>
        <v>2.6481000000000003</v>
      </c>
      <c r="K19" s="8">
        <f>VLOOKUP($B19,ShipSpeeds!$A$7:$I$888,9,FALSE)</f>
        <v>1.8391000000000002</v>
      </c>
      <c r="L19" s="47">
        <f>VLOOKUP($B19,ShipSpeeds!$A$7:$I$888,2,FALSE)</f>
        <v>3.1742999999999997</v>
      </c>
      <c r="M19" s="8">
        <f>IF(AND($A19&gt;=D$2,$A19&lt;E$2),D19+($A19-D$2)*(E19-D19)/(E$2-D$2),0)</f>
        <v>0</v>
      </c>
      <c r="N19" s="8">
        <f t="shared" si="0"/>
        <v>0</v>
      </c>
      <c r="O19" s="8">
        <f t="shared" si="0"/>
        <v>0</v>
      </c>
      <c r="P19" s="8">
        <f t="shared" si="0"/>
        <v>0</v>
      </c>
      <c r="Q19" s="8">
        <f t="shared" si="0"/>
        <v>0</v>
      </c>
      <c r="R19" s="8">
        <f t="shared" si="0"/>
        <v>0</v>
      </c>
      <c r="S19" s="8">
        <f t="shared" si="0"/>
        <v>0</v>
      </c>
      <c r="T19" s="47">
        <f t="shared" si="8"/>
        <v>0</v>
      </c>
    </row>
    <row r="20" spans="1:20" s="3" customFormat="1" x14ac:dyDescent="0.25">
      <c r="A20" s="13" t="str">
        <f>Segment2!D46</f>
        <v/>
      </c>
      <c r="B20" s="24">
        <f>Segment2!F46</f>
        <v>36294</v>
      </c>
      <c r="C20" s="29">
        <f t="shared" si="1"/>
        <v>0</v>
      </c>
      <c r="D20" s="8">
        <f>VLOOKUP($B20,ShipSpeeds!$A$7:$I$888,2,FALSE)</f>
        <v>3.1742999999999997</v>
      </c>
      <c r="E20" s="8">
        <f>VLOOKUP($B20,ShipSpeeds!$A$7:$I$888,3,FALSE)</f>
        <v>4.274</v>
      </c>
      <c r="F20" s="8">
        <f>VLOOKUP($B20,ShipSpeeds!$A$7:$I$888,4,FALSE)</f>
        <v>4.8157000000000005</v>
      </c>
      <c r="G20" s="8">
        <f>VLOOKUP($B20,ShipSpeeds!$A$7:$I$888,5,FALSE)</f>
        <v>4.7370999999999999</v>
      </c>
      <c r="H20" s="8">
        <f>VLOOKUP($B20,ShipSpeeds!$A$7:$I$888,6,FALSE)</f>
        <v>4.8355000000000006</v>
      </c>
      <c r="I20" s="8">
        <f>VLOOKUP($B20,ShipSpeeds!$A$7:$I$888,7,FALSE)</f>
        <v>4.0029000000000003</v>
      </c>
      <c r="J20" s="8">
        <f>VLOOKUP($B20,ShipSpeeds!$A$7:$I$888,8,FALSE)</f>
        <v>2.6481000000000003</v>
      </c>
      <c r="K20" s="8">
        <f>VLOOKUP($B20,ShipSpeeds!$A$7:$I$888,9,FALSE)</f>
        <v>1.8391000000000002</v>
      </c>
      <c r="L20" s="47">
        <f>VLOOKUP($B20,ShipSpeeds!$A$7:$I$888,2,FALSE)</f>
        <v>3.1742999999999997</v>
      </c>
      <c r="M20" s="8">
        <f t="shared" ref="M20:N44" si="9">IF(AND($A20&gt;=D$2,$A20&lt;E$2),D20+($A20-D$2)*(E20-D20)/(E$2-D$2),0)</f>
        <v>0</v>
      </c>
      <c r="N20" s="8">
        <f>IF(AND($A20&gt;=E$2,$A20&lt;F$2),E20+($A20-E$2)*(F20-E20)/(F$2-E$2),0)</f>
        <v>0</v>
      </c>
      <c r="O20" s="8">
        <f t="shared" ref="O20:S44" si="10">IF(AND($A20&gt;=F$2,$A20&lt;G$2),F20+($A20-F$2)*(G20-F20)/(G$2-F$2),0)</f>
        <v>0</v>
      </c>
      <c r="P20" s="8">
        <f t="shared" si="10"/>
        <v>0</v>
      </c>
      <c r="Q20" s="8">
        <f t="shared" si="10"/>
        <v>0</v>
      </c>
      <c r="R20" s="8">
        <f t="shared" si="10"/>
        <v>0</v>
      </c>
      <c r="S20" s="8">
        <f t="shared" si="10"/>
        <v>0</v>
      </c>
      <c r="T20" s="47">
        <f t="shared" si="8"/>
        <v>0</v>
      </c>
    </row>
    <row r="21" spans="1:20" s="3" customFormat="1" x14ac:dyDescent="0.25">
      <c r="A21" s="13" t="str">
        <f>Segment2!D47</f>
        <v/>
      </c>
      <c r="B21" s="24">
        <f>Segment2!F47</f>
        <v>36294</v>
      </c>
      <c r="C21" s="29">
        <f t="shared" si="1"/>
        <v>0</v>
      </c>
      <c r="D21" s="8">
        <f>VLOOKUP($B21,ShipSpeeds!$A$7:$I$888,2,FALSE)</f>
        <v>3.1742999999999997</v>
      </c>
      <c r="E21" s="8">
        <f>VLOOKUP($B21,ShipSpeeds!$A$7:$I$888,3,FALSE)</f>
        <v>4.274</v>
      </c>
      <c r="F21" s="8">
        <f>VLOOKUP($B21,ShipSpeeds!$A$7:$I$888,4,FALSE)</f>
        <v>4.8157000000000005</v>
      </c>
      <c r="G21" s="8">
        <f>VLOOKUP($B21,ShipSpeeds!$A$7:$I$888,5,FALSE)</f>
        <v>4.7370999999999999</v>
      </c>
      <c r="H21" s="8">
        <f>VLOOKUP($B21,ShipSpeeds!$A$7:$I$888,6,FALSE)</f>
        <v>4.8355000000000006</v>
      </c>
      <c r="I21" s="8">
        <f>VLOOKUP($B21,ShipSpeeds!$A$7:$I$888,7,FALSE)</f>
        <v>4.0029000000000003</v>
      </c>
      <c r="J21" s="8">
        <f>VLOOKUP($B21,ShipSpeeds!$A$7:$I$888,8,FALSE)</f>
        <v>2.6481000000000003</v>
      </c>
      <c r="K21" s="8">
        <f>VLOOKUP($B21,ShipSpeeds!$A$7:$I$888,9,FALSE)</f>
        <v>1.8391000000000002</v>
      </c>
      <c r="L21" s="47">
        <f>VLOOKUP($B21,ShipSpeeds!$A$7:$I$888,2,FALSE)</f>
        <v>3.1742999999999997</v>
      </c>
      <c r="M21" s="8">
        <f t="shared" si="9"/>
        <v>0</v>
      </c>
      <c r="N21" s="8">
        <f t="shared" si="9"/>
        <v>0</v>
      </c>
      <c r="O21" s="8">
        <f t="shared" si="10"/>
        <v>0</v>
      </c>
      <c r="P21" s="8">
        <f t="shared" si="10"/>
        <v>0</v>
      </c>
      <c r="Q21" s="8">
        <f t="shared" si="10"/>
        <v>0</v>
      </c>
      <c r="R21" s="8">
        <f t="shared" si="10"/>
        <v>0</v>
      </c>
      <c r="S21" s="8">
        <f t="shared" si="10"/>
        <v>0</v>
      </c>
      <c r="T21" s="47">
        <f t="shared" si="8"/>
        <v>0</v>
      </c>
    </row>
    <row r="22" spans="1:20" s="3" customFormat="1" x14ac:dyDescent="0.25">
      <c r="A22" s="13" t="str">
        <f>Segment2!D48</f>
        <v/>
      </c>
      <c r="B22" s="24">
        <f>Segment2!F48</f>
        <v>36294</v>
      </c>
      <c r="C22" s="29">
        <f t="shared" si="1"/>
        <v>0</v>
      </c>
      <c r="D22" s="8">
        <f>VLOOKUP($B22,ShipSpeeds!$A$7:$I$888,2,FALSE)</f>
        <v>3.1742999999999997</v>
      </c>
      <c r="E22" s="8">
        <f>VLOOKUP($B22,ShipSpeeds!$A$7:$I$888,3,FALSE)</f>
        <v>4.274</v>
      </c>
      <c r="F22" s="8">
        <f>VLOOKUP($B22,ShipSpeeds!$A$7:$I$888,4,FALSE)</f>
        <v>4.8157000000000005</v>
      </c>
      <c r="G22" s="8">
        <f>VLOOKUP($B22,ShipSpeeds!$A$7:$I$888,5,FALSE)</f>
        <v>4.7370999999999999</v>
      </c>
      <c r="H22" s="8">
        <f>VLOOKUP($B22,ShipSpeeds!$A$7:$I$888,6,FALSE)</f>
        <v>4.8355000000000006</v>
      </c>
      <c r="I22" s="8">
        <f>VLOOKUP($B22,ShipSpeeds!$A$7:$I$888,7,FALSE)</f>
        <v>4.0029000000000003</v>
      </c>
      <c r="J22" s="8">
        <f>VLOOKUP($B22,ShipSpeeds!$A$7:$I$888,8,FALSE)</f>
        <v>2.6481000000000003</v>
      </c>
      <c r="K22" s="8">
        <f>VLOOKUP($B22,ShipSpeeds!$A$7:$I$888,9,FALSE)</f>
        <v>1.8391000000000002</v>
      </c>
      <c r="L22" s="47">
        <f>VLOOKUP($B22,ShipSpeeds!$A$7:$I$888,2,FALSE)</f>
        <v>3.1742999999999997</v>
      </c>
      <c r="M22" s="8">
        <f t="shared" si="9"/>
        <v>0</v>
      </c>
      <c r="N22" s="8">
        <f t="shared" si="9"/>
        <v>0</v>
      </c>
      <c r="O22" s="8">
        <f t="shared" si="10"/>
        <v>0</v>
      </c>
      <c r="P22" s="8">
        <f t="shared" si="10"/>
        <v>0</v>
      </c>
      <c r="Q22" s="8">
        <f t="shared" si="10"/>
        <v>0</v>
      </c>
      <c r="R22" s="8">
        <f t="shared" si="10"/>
        <v>0</v>
      </c>
      <c r="S22" s="8">
        <f t="shared" si="10"/>
        <v>0</v>
      </c>
      <c r="T22" s="47">
        <f t="shared" si="8"/>
        <v>0</v>
      </c>
    </row>
    <row r="23" spans="1:20" s="3" customFormat="1" x14ac:dyDescent="0.25">
      <c r="A23" s="13" t="str">
        <f>Segment2!D49</f>
        <v/>
      </c>
      <c r="B23" s="24">
        <f>Segment2!F49</f>
        <v>36294</v>
      </c>
      <c r="C23" s="29">
        <f t="shared" si="1"/>
        <v>0</v>
      </c>
      <c r="D23" s="8">
        <f>VLOOKUP($B23,ShipSpeeds!$A$7:$I$888,2,FALSE)</f>
        <v>3.1742999999999997</v>
      </c>
      <c r="E23" s="8">
        <f>VLOOKUP($B23,ShipSpeeds!$A$7:$I$888,3,FALSE)</f>
        <v>4.274</v>
      </c>
      <c r="F23" s="8">
        <f>VLOOKUP($B23,ShipSpeeds!$A$7:$I$888,4,FALSE)</f>
        <v>4.8157000000000005</v>
      </c>
      <c r="G23" s="8">
        <f>VLOOKUP($B23,ShipSpeeds!$A$7:$I$888,5,FALSE)</f>
        <v>4.7370999999999999</v>
      </c>
      <c r="H23" s="8">
        <f>VLOOKUP($B23,ShipSpeeds!$A$7:$I$888,6,FALSE)</f>
        <v>4.8355000000000006</v>
      </c>
      <c r="I23" s="8">
        <f>VLOOKUP($B23,ShipSpeeds!$A$7:$I$888,7,FALSE)</f>
        <v>4.0029000000000003</v>
      </c>
      <c r="J23" s="8">
        <f>VLOOKUP($B23,ShipSpeeds!$A$7:$I$888,8,FALSE)</f>
        <v>2.6481000000000003</v>
      </c>
      <c r="K23" s="8">
        <f>VLOOKUP($B23,ShipSpeeds!$A$7:$I$888,9,FALSE)</f>
        <v>1.8391000000000002</v>
      </c>
      <c r="L23" s="47">
        <f>VLOOKUP($B23,ShipSpeeds!$A$7:$I$888,2,FALSE)</f>
        <v>3.1742999999999997</v>
      </c>
      <c r="M23" s="8">
        <f t="shared" si="9"/>
        <v>0</v>
      </c>
      <c r="N23" s="8">
        <f t="shared" si="9"/>
        <v>0</v>
      </c>
      <c r="O23" s="8">
        <f t="shared" si="10"/>
        <v>0</v>
      </c>
      <c r="P23" s="8">
        <f t="shared" si="10"/>
        <v>0</v>
      </c>
      <c r="Q23" s="8">
        <f t="shared" si="10"/>
        <v>0</v>
      </c>
      <c r="R23" s="8">
        <f t="shared" si="10"/>
        <v>0</v>
      </c>
      <c r="S23" s="8">
        <f t="shared" si="10"/>
        <v>0</v>
      </c>
      <c r="T23" s="47">
        <f t="shared" si="8"/>
        <v>0</v>
      </c>
    </row>
    <row r="24" spans="1:20" s="3" customFormat="1" x14ac:dyDescent="0.25">
      <c r="A24" s="13" t="str">
        <f>Segment2!D50</f>
        <v/>
      </c>
      <c r="B24" s="24">
        <f>Segment2!F50</f>
        <v>36294</v>
      </c>
      <c r="C24" s="29">
        <f t="shared" si="1"/>
        <v>0</v>
      </c>
      <c r="D24" s="8">
        <f>VLOOKUP($B24,ShipSpeeds!$A$7:$I$888,2,FALSE)</f>
        <v>3.1742999999999997</v>
      </c>
      <c r="E24" s="8">
        <f>VLOOKUP($B24,ShipSpeeds!$A$7:$I$888,3,FALSE)</f>
        <v>4.274</v>
      </c>
      <c r="F24" s="8">
        <f>VLOOKUP($B24,ShipSpeeds!$A$7:$I$888,4,FALSE)</f>
        <v>4.8157000000000005</v>
      </c>
      <c r="G24" s="8">
        <f>VLOOKUP($B24,ShipSpeeds!$A$7:$I$888,5,FALSE)</f>
        <v>4.7370999999999999</v>
      </c>
      <c r="H24" s="8">
        <f>VLOOKUP($B24,ShipSpeeds!$A$7:$I$888,6,FALSE)</f>
        <v>4.8355000000000006</v>
      </c>
      <c r="I24" s="8">
        <f>VLOOKUP($B24,ShipSpeeds!$A$7:$I$888,7,FALSE)</f>
        <v>4.0029000000000003</v>
      </c>
      <c r="J24" s="8">
        <f>VLOOKUP($B24,ShipSpeeds!$A$7:$I$888,8,FALSE)</f>
        <v>2.6481000000000003</v>
      </c>
      <c r="K24" s="8">
        <f>VLOOKUP($B24,ShipSpeeds!$A$7:$I$888,9,FALSE)</f>
        <v>1.8391000000000002</v>
      </c>
      <c r="L24" s="47">
        <f>VLOOKUP($B24,ShipSpeeds!$A$7:$I$888,2,FALSE)</f>
        <v>3.1742999999999997</v>
      </c>
      <c r="M24" s="8">
        <f t="shared" si="9"/>
        <v>0</v>
      </c>
      <c r="N24" s="8">
        <f t="shared" si="9"/>
        <v>0</v>
      </c>
      <c r="O24" s="8">
        <f t="shared" si="10"/>
        <v>0</v>
      </c>
      <c r="P24" s="8">
        <f t="shared" si="10"/>
        <v>0</v>
      </c>
      <c r="Q24" s="8">
        <f t="shared" si="10"/>
        <v>0</v>
      </c>
      <c r="R24" s="8">
        <f t="shared" si="10"/>
        <v>0</v>
      </c>
      <c r="S24" s="8">
        <f t="shared" si="10"/>
        <v>0</v>
      </c>
      <c r="T24" s="47">
        <f t="shared" si="8"/>
        <v>0</v>
      </c>
    </row>
    <row r="25" spans="1:20" s="26" customFormat="1" x14ac:dyDescent="0.25">
      <c r="A25" s="13" t="str">
        <f>Segment2!D51</f>
        <v/>
      </c>
      <c r="B25" s="24">
        <f>Segment2!F51</f>
        <v>36294</v>
      </c>
      <c r="C25" s="29">
        <f t="shared" si="1"/>
        <v>0</v>
      </c>
      <c r="D25" s="8">
        <f>VLOOKUP($B25,ShipSpeeds!$A$7:$I$888,2,FALSE)</f>
        <v>3.1742999999999997</v>
      </c>
      <c r="E25" s="8">
        <f>VLOOKUP($B25,ShipSpeeds!$A$7:$I$888,3,FALSE)</f>
        <v>4.274</v>
      </c>
      <c r="F25" s="8">
        <f>VLOOKUP($B25,ShipSpeeds!$A$7:$I$888,4,FALSE)</f>
        <v>4.8157000000000005</v>
      </c>
      <c r="G25" s="8">
        <f>VLOOKUP($B25,ShipSpeeds!$A$7:$I$888,5,FALSE)</f>
        <v>4.7370999999999999</v>
      </c>
      <c r="H25" s="8">
        <f>VLOOKUP($B25,ShipSpeeds!$A$7:$I$888,6,FALSE)</f>
        <v>4.8355000000000006</v>
      </c>
      <c r="I25" s="8">
        <f>VLOOKUP($B25,ShipSpeeds!$A$7:$I$888,7,FALSE)</f>
        <v>4.0029000000000003</v>
      </c>
      <c r="J25" s="8">
        <f>VLOOKUP($B25,ShipSpeeds!$A$7:$I$888,8,FALSE)</f>
        <v>2.6481000000000003</v>
      </c>
      <c r="K25" s="8">
        <f>VLOOKUP($B25,ShipSpeeds!$A$7:$I$888,9,FALSE)</f>
        <v>1.8391000000000002</v>
      </c>
      <c r="L25" s="47">
        <f>VLOOKUP($B25,ShipSpeeds!$A$7:$I$888,2,FALSE)</f>
        <v>3.1742999999999997</v>
      </c>
      <c r="M25" s="8">
        <f t="shared" si="9"/>
        <v>0</v>
      </c>
      <c r="N25" s="8">
        <f t="shared" si="9"/>
        <v>0</v>
      </c>
      <c r="O25" s="8">
        <f t="shared" si="10"/>
        <v>0</v>
      </c>
      <c r="P25" s="8">
        <f t="shared" si="10"/>
        <v>0</v>
      </c>
      <c r="Q25" s="8">
        <f t="shared" si="10"/>
        <v>0</v>
      </c>
      <c r="R25" s="8">
        <f t="shared" si="10"/>
        <v>0</v>
      </c>
      <c r="S25" s="8">
        <f t="shared" si="10"/>
        <v>0</v>
      </c>
      <c r="T25" s="47">
        <f t="shared" si="8"/>
        <v>0</v>
      </c>
    </row>
    <row r="26" spans="1:20" s="26" customFormat="1" x14ac:dyDescent="0.25">
      <c r="A26" s="13" t="str">
        <f>Segment2!D52</f>
        <v/>
      </c>
      <c r="B26" s="24">
        <f>Segment2!F52</f>
        <v>36294</v>
      </c>
      <c r="C26" s="29">
        <f t="shared" si="1"/>
        <v>0</v>
      </c>
      <c r="D26" s="8">
        <f>VLOOKUP($B26,ShipSpeeds!$A$7:$I$888,2,FALSE)</f>
        <v>3.1742999999999997</v>
      </c>
      <c r="E26" s="8">
        <f>VLOOKUP($B26,ShipSpeeds!$A$7:$I$888,3,FALSE)</f>
        <v>4.274</v>
      </c>
      <c r="F26" s="8">
        <f>VLOOKUP($B26,ShipSpeeds!$A$7:$I$888,4,FALSE)</f>
        <v>4.8157000000000005</v>
      </c>
      <c r="G26" s="8">
        <f>VLOOKUP($B26,ShipSpeeds!$A$7:$I$888,5,FALSE)</f>
        <v>4.7370999999999999</v>
      </c>
      <c r="H26" s="8">
        <f>VLOOKUP($B26,ShipSpeeds!$A$7:$I$888,6,FALSE)</f>
        <v>4.8355000000000006</v>
      </c>
      <c r="I26" s="8">
        <f>VLOOKUP($B26,ShipSpeeds!$A$7:$I$888,7,FALSE)</f>
        <v>4.0029000000000003</v>
      </c>
      <c r="J26" s="8">
        <f>VLOOKUP($B26,ShipSpeeds!$A$7:$I$888,8,FALSE)</f>
        <v>2.6481000000000003</v>
      </c>
      <c r="K26" s="8">
        <f>VLOOKUP($B26,ShipSpeeds!$A$7:$I$888,9,FALSE)</f>
        <v>1.8391000000000002</v>
      </c>
      <c r="L26" s="47">
        <f>VLOOKUP($B26,ShipSpeeds!$A$7:$I$888,2,FALSE)</f>
        <v>3.1742999999999997</v>
      </c>
      <c r="M26" s="8">
        <f t="shared" si="9"/>
        <v>0</v>
      </c>
      <c r="N26" s="8">
        <f t="shared" si="9"/>
        <v>0</v>
      </c>
      <c r="O26" s="8">
        <f t="shared" si="10"/>
        <v>0</v>
      </c>
      <c r="P26" s="8">
        <f t="shared" si="10"/>
        <v>0</v>
      </c>
      <c r="Q26" s="8">
        <f t="shared" si="10"/>
        <v>0</v>
      </c>
      <c r="R26" s="8">
        <f t="shared" si="10"/>
        <v>0</v>
      </c>
      <c r="S26" s="8">
        <f t="shared" si="10"/>
        <v>0</v>
      </c>
      <c r="T26" s="47">
        <f t="shared" si="8"/>
        <v>0</v>
      </c>
    </row>
    <row r="27" spans="1:20" s="3" customFormat="1" x14ac:dyDescent="0.25">
      <c r="A27" s="13" t="str">
        <f>Segment2!D53</f>
        <v/>
      </c>
      <c r="B27" s="24">
        <f>Segment2!F53</f>
        <v>36294</v>
      </c>
      <c r="C27" s="29">
        <f t="shared" si="1"/>
        <v>0</v>
      </c>
      <c r="D27" s="8">
        <f>VLOOKUP($B27,ShipSpeeds!$A$7:$I$888,2,FALSE)</f>
        <v>3.1742999999999997</v>
      </c>
      <c r="E27" s="8">
        <f>VLOOKUP($B27,ShipSpeeds!$A$7:$I$888,3,FALSE)</f>
        <v>4.274</v>
      </c>
      <c r="F27" s="8">
        <f>VLOOKUP($B27,ShipSpeeds!$A$7:$I$888,4,FALSE)</f>
        <v>4.8157000000000005</v>
      </c>
      <c r="G27" s="8">
        <f>VLOOKUP($B27,ShipSpeeds!$A$7:$I$888,5,FALSE)</f>
        <v>4.7370999999999999</v>
      </c>
      <c r="H27" s="8">
        <f>VLOOKUP($B27,ShipSpeeds!$A$7:$I$888,6,FALSE)</f>
        <v>4.8355000000000006</v>
      </c>
      <c r="I27" s="8">
        <f>VLOOKUP($B27,ShipSpeeds!$A$7:$I$888,7,FALSE)</f>
        <v>4.0029000000000003</v>
      </c>
      <c r="J27" s="8">
        <f>VLOOKUP($B27,ShipSpeeds!$A$7:$I$888,8,FALSE)</f>
        <v>2.6481000000000003</v>
      </c>
      <c r="K27" s="8">
        <f>VLOOKUP($B27,ShipSpeeds!$A$7:$I$888,9,FALSE)</f>
        <v>1.8391000000000002</v>
      </c>
      <c r="L27" s="47">
        <f>VLOOKUP($B27,ShipSpeeds!$A$7:$I$888,2,FALSE)</f>
        <v>3.1742999999999997</v>
      </c>
      <c r="M27" s="8">
        <f t="shared" si="9"/>
        <v>0</v>
      </c>
      <c r="N27" s="8">
        <f t="shared" si="9"/>
        <v>0</v>
      </c>
      <c r="O27" s="8">
        <f t="shared" si="10"/>
        <v>0</v>
      </c>
      <c r="P27" s="8">
        <f t="shared" si="10"/>
        <v>0</v>
      </c>
      <c r="Q27" s="8">
        <f t="shared" si="10"/>
        <v>0</v>
      </c>
      <c r="R27" s="8">
        <f t="shared" si="10"/>
        <v>0</v>
      </c>
      <c r="S27" s="8">
        <f t="shared" si="10"/>
        <v>0</v>
      </c>
      <c r="T27" s="47">
        <f t="shared" si="8"/>
        <v>0</v>
      </c>
    </row>
    <row r="28" spans="1:20" s="3" customFormat="1" x14ac:dyDescent="0.25">
      <c r="A28" s="13" t="str">
        <f>Segment2!D54</f>
        <v/>
      </c>
      <c r="B28" s="24">
        <f>Segment2!F54</f>
        <v>36294</v>
      </c>
      <c r="C28" s="29">
        <f t="shared" si="1"/>
        <v>0</v>
      </c>
      <c r="D28" s="8">
        <f>VLOOKUP($B28,ShipSpeeds!$A$7:$I$888,2,FALSE)</f>
        <v>3.1742999999999997</v>
      </c>
      <c r="E28" s="8">
        <f>VLOOKUP($B28,ShipSpeeds!$A$7:$I$888,3,FALSE)</f>
        <v>4.274</v>
      </c>
      <c r="F28" s="8">
        <f>VLOOKUP($B28,ShipSpeeds!$A$7:$I$888,4,FALSE)</f>
        <v>4.8157000000000005</v>
      </c>
      <c r="G28" s="8">
        <f>VLOOKUP($B28,ShipSpeeds!$A$7:$I$888,5,FALSE)</f>
        <v>4.7370999999999999</v>
      </c>
      <c r="H28" s="8">
        <f>VLOOKUP($B28,ShipSpeeds!$A$7:$I$888,6,FALSE)</f>
        <v>4.8355000000000006</v>
      </c>
      <c r="I28" s="8">
        <f>VLOOKUP($B28,ShipSpeeds!$A$7:$I$888,7,FALSE)</f>
        <v>4.0029000000000003</v>
      </c>
      <c r="J28" s="8">
        <f>VLOOKUP($B28,ShipSpeeds!$A$7:$I$888,8,FALSE)</f>
        <v>2.6481000000000003</v>
      </c>
      <c r="K28" s="8">
        <f>VLOOKUP($B28,ShipSpeeds!$A$7:$I$888,9,FALSE)</f>
        <v>1.8391000000000002</v>
      </c>
      <c r="L28" s="47">
        <f>VLOOKUP($B28,ShipSpeeds!$A$7:$I$888,2,FALSE)</f>
        <v>3.1742999999999997</v>
      </c>
      <c r="M28" s="8">
        <f t="shared" si="9"/>
        <v>0</v>
      </c>
      <c r="N28" s="8">
        <f t="shared" si="9"/>
        <v>0</v>
      </c>
      <c r="O28" s="8">
        <f t="shared" si="10"/>
        <v>0</v>
      </c>
      <c r="P28" s="8">
        <f t="shared" si="10"/>
        <v>0</v>
      </c>
      <c r="Q28" s="8">
        <f t="shared" si="10"/>
        <v>0</v>
      </c>
      <c r="R28" s="8">
        <f t="shared" si="10"/>
        <v>0</v>
      </c>
      <c r="S28" s="8">
        <f t="shared" si="10"/>
        <v>0</v>
      </c>
      <c r="T28" s="47">
        <f t="shared" si="8"/>
        <v>0</v>
      </c>
    </row>
    <row r="29" spans="1:20" s="3" customFormat="1" x14ac:dyDescent="0.25">
      <c r="A29" s="13" t="str">
        <f>Segment2!D55</f>
        <v/>
      </c>
      <c r="B29" s="24">
        <f>Segment2!F55</f>
        <v>36294</v>
      </c>
      <c r="C29" s="29">
        <f t="shared" si="1"/>
        <v>0</v>
      </c>
      <c r="D29" s="8">
        <f>VLOOKUP($B29,ShipSpeeds!$A$7:$I$888,2,FALSE)</f>
        <v>3.1742999999999997</v>
      </c>
      <c r="E29" s="8">
        <f>VLOOKUP($B29,ShipSpeeds!$A$7:$I$888,3,FALSE)</f>
        <v>4.274</v>
      </c>
      <c r="F29" s="8">
        <f>VLOOKUP($B29,ShipSpeeds!$A$7:$I$888,4,FALSE)</f>
        <v>4.8157000000000005</v>
      </c>
      <c r="G29" s="8">
        <f>VLOOKUP($B29,ShipSpeeds!$A$7:$I$888,5,FALSE)</f>
        <v>4.7370999999999999</v>
      </c>
      <c r="H29" s="8">
        <f>VLOOKUP($B29,ShipSpeeds!$A$7:$I$888,6,FALSE)</f>
        <v>4.8355000000000006</v>
      </c>
      <c r="I29" s="8">
        <f>VLOOKUP($B29,ShipSpeeds!$A$7:$I$888,7,FALSE)</f>
        <v>4.0029000000000003</v>
      </c>
      <c r="J29" s="8">
        <f>VLOOKUP($B29,ShipSpeeds!$A$7:$I$888,8,FALSE)</f>
        <v>2.6481000000000003</v>
      </c>
      <c r="K29" s="8">
        <f>VLOOKUP($B29,ShipSpeeds!$A$7:$I$888,9,FALSE)</f>
        <v>1.8391000000000002</v>
      </c>
      <c r="L29" s="47">
        <f>VLOOKUP($B29,ShipSpeeds!$A$7:$I$888,2,FALSE)</f>
        <v>3.1742999999999997</v>
      </c>
      <c r="M29" s="8">
        <f t="shared" si="9"/>
        <v>0</v>
      </c>
      <c r="N29" s="8">
        <f t="shared" si="9"/>
        <v>0</v>
      </c>
      <c r="O29" s="8">
        <f t="shared" si="10"/>
        <v>0</v>
      </c>
      <c r="P29" s="8">
        <f t="shared" si="10"/>
        <v>0</v>
      </c>
      <c r="Q29" s="8">
        <f t="shared" si="10"/>
        <v>0</v>
      </c>
      <c r="R29" s="8">
        <f t="shared" si="10"/>
        <v>0</v>
      </c>
      <c r="S29" s="8">
        <f t="shared" si="10"/>
        <v>0</v>
      </c>
      <c r="T29" s="47">
        <f t="shared" si="8"/>
        <v>0</v>
      </c>
    </row>
    <row r="30" spans="1:20" s="3" customFormat="1" x14ac:dyDescent="0.25">
      <c r="A30" s="13" t="str">
        <f>Segment2!D56</f>
        <v/>
      </c>
      <c r="B30" s="24">
        <f>Segment2!F56</f>
        <v>36294</v>
      </c>
      <c r="C30" s="29">
        <f t="shared" si="1"/>
        <v>0</v>
      </c>
      <c r="D30" s="8">
        <f>VLOOKUP($B30,ShipSpeeds!$A$7:$I$888,2,FALSE)</f>
        <v>3.1742999999999997</v>
      </c>
      <c r="E30" s="8">
        <f>VLOOKUP($B30,ShipSpeeds!$A$7:$I$888,3,FALSE)</f>
        <v>4.274</v>
      </c>
      <c r="F30" s="8">
        <f>VLOOKUP($B30,ShipSpeeds!$A$7:$I$888,4,FALSE)</f>
        <v>4.8157000000000005</v>
      </c>
      <c r="G30" s="8">
        <f>VLOOKUP($B30,ShipSpeeds!$A$7:$I$888,5,FALSE)</f>
        <v>4.7370999999999999</v>
      </c>
      <c r="H30" s="8">
        <f>VLOOKUP($B30,ShipSpeeds!$A$7:$I$888,6,FALSE)</f>
        <v>4.8355000000000006</v>
      </c>
      <c r="I30" s="8">
        <f>VLOOKUP($B30,ShipSpeeds!$A$7:$I$888,7,FALSE)</f>
        <v>4.0029000000000003</v>
      </c>
      <c r="J30" s="8">
        <f>VLOOKUP($B30,ShipSpeeds!$A$7:$I$888,8,FALSE)</f>
        <v>2.6481000000000003</v>
      </c>
      <c r="K30" s="8">
        <f>VLOOKUP($B30,ShipSpeeds!$A$7:$I$888,9,FALSE)</f>
        <v>1.8391000000000002</v>
      </c>
      <c r="L30" s="47">
        <f>VLOOKUP($B30,ShipSpeeds!$A$7:$I$888,2,FALSE)</f>
        <v>3.1742999999999997</v>
      </c>
      <c r="M30" s="8">
        <f t="shared" si="9"/>
        <v>0</v>
      </c>
      <c r="N30" s="8">
        <f t="shared" si="9"/>
        <v>0</v>
      </c>
      <c r="O30" s="8">
        <f t="shared" si="10"/>
        <v>0</v>
      </c>
      <c r="P30" s="8">
        <f t="shared" si="10"/>
        <v>0</v>
      </c>
      <c r="Q30" s="8">
        <f t="shared" si="10"/>
        <v>0</v>
      </c>
      <c r="R30" s="8">
        <f t="shared" si="10"/>
        <v>0</v>
      </c>
      <c r="S30" s="8">
        <f t="shared" si="10"/>
        <v>0</v>
      </c>
      <c r="T30" s="47">
        <f t="shared" si="8"/>
        <v>0</v>
      </c>
    </row>
    <row r="31" spans="1:20" s="3" customFormat="1" x14ac:dyDescent="0.25">
      <c r="A31" s="13" t="str">
        <f>Segment2!D57</f>
        <v/>
      </c>
      <c r="B31" s="24">
        <f>Segment2!F57</f>
        <v>36294</v>
      </c>
      <c r="C31" s="29">
        <f t="shared" si="1"/>
        <v>0</v>
      </c>
      <c r="D31" s="8">
        <f>VLOOKUP($B31,ShipSpeeds!$A$7:$I$888,2,FALSE)</f>
        <v>3.1742999999999997</v>
      </c>
      <c r="E31" s="8">
        <f>VLOOKUP($B31,ShipSpeeds!$A$7:$I$888,3,FALSE)</f>
        <v>4.274</v>
      </c>
      <c r="F31" s="8">
        <f>VLOOKUP($B31,ShipSpeeds!$A$7:$I$888,4,FALSE)</f>
        <v>4.8157000000000005</v>
      </c>
      <c r="G31" s="8">
        <f>VLOOKUP($B31,ShipSpeeds!$A$7:$I$888,5,FALSE)</f>
        <v>4.7370999999999999</v>
      </c>
      <c r="H31" s="8">
        <f>VLOOKUP($B31,ShipSpeeds!$A$7:$I$888,6,FALSE)</f>
        <v>4.8355000000000006</v>
      </c>
      <c r="I31" s="8">
        <f>VLOOKUP($B31,ShipSpeeds!$A$7:$I$888,7,FALSE)</f>
        <v>4.0029000000000003</v>
      </c>
      <c r="J31" s="8">
        <f>VLOOKUP($B31,ShipSpeeds!$A$7:$I$888,8,FALSE)</f>
        <v>2.6481000000000003</v>
      </c>
      <c r="K31" s="8">
        <f>VLOOKUP($B31,ShipSpeeds!$A$7:$I$888,9,FALSE)</f>
        <v>1.8391000000000002</v>
      </c>
      <c r="L31" s="47">
        <f>VLOOKUP($B31,ShipSpeeds!$A$7:$I$888,2,FALSE)</f>
        <v>3.1742999999999997</v>
      </c>
      <c r="M31" s="8">
        <f t="shared" si="9"/>
        <v>0</v>
      </c>
      <c r="N31" s="8">
        <f t="shared" si="9"/>
        <v>0</v>
      </c>
      <c r="O31" s="8">
        <f t="shared" si="10"/>
        <v>0</v>
      </c>
      <c r="P31" s="8">
        <f t="shared" si="10"/>
        <v>0</v>
      </c>
      <c r="Q31" s="8">
        <f t="shared" si="10"/>
        <v>0</v>
      </c>
      <c r="R31" s="8">
        <f t="shared" si="10"/>
        <v>0</v>
      </c>
      <c r="S31" s="8">
        <f t="shared" si="10"/>
        <v>0</v>
      </c>
      <c r="T31" s="47">
        <f t="shared" si="8"/>
        <v>0</v>
      </c>
    </row>
    <row r="32" spans="1:20" s="3" customFormat="1" x14ac:dyDescent="0.25">
      <c r="A32" s="13" t="str">
        <f>Segment2!D58</f>
        <v/>
      </c>
      <c r="B32" s="24">
        <f>Segment2!F58</f>
        <v>36294</v>
      </c>
      <c r="C32" s="29">
        <f t="shared" si="1"/>
        <v>0</v>
      </c>
      <c r="D32" s="8">
        <f>VLOOKUP($B32,ShipSpeeds!$A$7:$I$888,2,FALSE)</f>
        <v>3.1742999999999997</v>
      </c>
      <c r="E32" s="8">
        <f>VLOOKUP($B32,ShipSpeeds!$A$7:$I$888,3,FALSE)</f>
        <v>4.274</v>
      </c>
      <c r="F32" s="8">
        <f>VLOOKUP($B32,ShipSpeeds!$A$7:$I$888,4,FALSE)</f>
        <v>4.8157000000000005</v>
      </c>
      <c r="G32" s="8">
        <f>VLOOKUP($B32,ShipSpeeds!$A$7:$I$888,5,FALSE)</f>
        <v>4.7370999999999999</v>
      </c>
      <c r="H32" s="8">
        <f>VLOOKUP($B32,ShipSpeeds!$A$7:$I$888,6,FALSE)</f>
        <v>4.8355000000000006</v>
      </c>
      <c r="I32" s="8">
        <f>VLOOKUP($B32,ShipSpeeds!$A$7:$I$888,7,FALSE)</f>
        <v>4.0029000000000003</v>
      </c>
      <c r="J32" s="8">
        <f>VLOOKUP($B32,ShipSpeeds!$A$7:$I$888,8,FALSE)</f>
        <v>2.6481000000000003</v>
      </c>
      <c r="K32" s="8">
        <f>VLOOKUP($B32,ShipSpeeds!$A$7:$I$888,9,FALSE)</f>
        <v>1.8391000000000002</v>
      </c>
      <c r="L32" s="47">
        <f>VLOOKUP($B32,ShipSpeeds!$A$7:$I$888,2,FALSE)</f>
        <v>3.1742999999999997</v>
      </c>
      <c r="M32" s="8">
        <f t="shared" si="9"/>
        <v>0</v>
      </c>
      <c r="N32" s="8">
        <f t="shared" si="9"/>
        <v>0</v>
      </c>
      <c r="O32" s="8">
        <f t="shared" si="10"/>
        <v>0</v>
      </c>
      <c r="P32" s="8">
        <f t="shared" si="10"/>
        <v>0</v>
      </c>
      <c r="Q32" s="8">
        <f t="shared" si="10"/>
        <v>0</v>
      </c>
      <c r="R32" s="8">
        <f t="shared" si="10"/>
        <v>0</v>
      </c>
      <c r="S32" s="8">
        <f t="shared" si="10"/>
        <v>0</v>
      </c>
      <c r="T32" s="47">
        <f t="shared" si="8"/>
        <v>0</v>
      </c>
    </row>
    <row r="33" spans="1:20" s="3" customFormat="1" x14ac:dyDescent="0.25">
      <c r="A33" s="13" t="str">
        <f>Segment2!D59</f>
        <v/>
      </c>
      <c r="B33" s="24">
        <f>Segment2!F59</f>
        <v>36294</v>
      </c>
      <c r="C33" s="29">
        <f t="shared" si="1"/>
        <v>0</v>
      </c>
      <c r="D33" s="8">
        <f>VLOOKUP($B33,ShipSpeeds!$A$7:$I$888,2,FALSE)</f>
        <v>3.1742999999999997</v>
      </c>
      <c r="E33" s="8">
        <f>VLOOKUP($B33,ShipSpeeds!$A$7:$I$888,3,FALSE)</f>
        <v>4.274</v>
      </c>
      <c r="F33" s="8">
        <f>VLOOKUP($B33,ShipSpeeds!$A$7:$I$888,4,FALSE)</f>
        <v>4.8157000000000005</v>
      </c>
      <c r="G33" s="8">
        <f>VLOOKUP($B33,ShipSpeeds!$A$7:$I$888,5,FALSE)</f>
        <v>4.7370999999999999</v>
      </c>
      <c r="H33" s="8">
        <f>VLOOKUP($B33,ShipSpeeds!$A$7:$I$888,6,FALSE)</f>
        <v>4.8355000000000006</v>
      </c>
      <c r="I33" s="8">
        <f>VLOOKUP($B33,ShipSpeeds!$A$7:$I$888,7,FALSE)</f>
        <v>4.0029000000000003</v>
      </c>
      <c r="J33" s="8">
        <f>VLOOKUP($B33,ShipSpeeds!$A$7:$I$888,8,FALSE)</f>
        <v>2.6481000000000003</v>
      </c>
      <c r="K33" s="8">
        <f>VLOOKUP($B33,ShipSpeeds!$A$7:$I$888,9,FALSE)</f>
        <v>1.8391000000000002</v>
      </c>
      <c r="L33" s="47">
        <f>VLOOKUP($B33,ShipSpeeds!$A$7:$I$888,2,FALSE)</f>
        <v>3.1742999999999997</v>
      </c>
      <c r="M33" s="8">
        <f t="shared" si="9"/>
        <v>0</v>
      </c>
      <c r="N33" s="8">
        <f t="shared" si="9"/>
        <v>0</v>
      </c>
      <c r="O33" s="8">
        <f t="shared" si="10"/>
        <v>0</v>
      </c>
      <c r="P33" s="8">
        <f t="shared" si="10"/>
        <v>0</v>
      </c>
      <c r="Q33" s="8">
        <f t="shared" si="10"/>
        <v>0</v>
      </c>
      <c r="R33" s="8">
        <f t="shared" si="10"/>
        <v>0</v>
      </c>
      <c r="S33" s="8">
        <f t="shared" si="10"/>
        <v>0</v>
      </c>
      <c r="T33" s="47">
        <f t="shared" si="8"/>
        <v>0</v>
      </c>
    </row>
    <row r="34" spans="1:20" s="3" customFormat="1" x14ac:dyDescent="0.25">
      <c r="A34" s="13" t="str">
        <f>Segment2!D60</f>
        <v/>
      </c>
      <c r="B34" s="24">
        <f>Segment2!F60</f>
        <v>36294</v>
      </c>
      <c r="C34" s="29">
        <f t="shared" si="1"/>
        <v>0</v>
      </c>
      <c r="D34" s="8">
        <f>VLOOKUP($B34,ShipSpeeds!$A$7:$I$888,2,FALSE)</f>
        <v>3.1742999999999997</v>
      </c>
      <c r="E34" s="8">
        <f>VLOOKUP($B34,ShipSpeeds!$A$7:$I$888,3,FALSE)</f>
        <v>4.274</v>
      </c>
      <c r="F34" s="8">
        <f>VLOOKUP($B34,ShipSpeeds!$A$7:$I$888,4,FALSE)</f>
        <v>4.8157000000000005</v>
      </c>
      <c r="G34" s="8">
        <f>VLOOKUP($B34,ShipSpeeds!$A$7:$I$888,5,FALSE)</f>
        <v>4.7370999999999999</v>
      </c>
      <c r="H34" s="8">
        <f>VLOOKUP($B34,ShipSpeeds!$A$7:$I$888,6,FALSE)</f>
        <v>4.8355000000000006</v>
      </c>
      <c r="I34" s="8">
        <f>VLOOKUP($B34,ShipSpeeds!$A$7:$I$888,7,FALSE)</f>
        <v>4.0029000000000003</v>
      </c>
      <c r="J34" s="8">
        <f>VLOOKUP($B34,ShipSpeeds!$A$7:$I$888,8,FALSE)</f>
        <v>2.6481000000000003</v>
      </c>
      <c r="K34" s="8">
        <f>VLOOKUP($B34,ShipSpeeds!$A$7:$I$888,9,FALSE)</f>
        <v>1.8391000000000002</v>
      </c>
      <c r="L34" s="47">
        <f>VLOOKUP($B34,ShipSpeeds!$A$7:$I$888,2,FALSE)</f>
        <v>3.1742999999999997</v>
      </c>
      <c r="M34" s="8">
        <f t="shared" si="9"/>
        <v>0</v>
      </c>
      <c r="N34" s="8">
        <f t="shared" si="9"/>
        <v>0</v>
      </c>
      <c r="O34" s="8">
        <f t="shared" si="10"/>
        <v>0</v>
      </c>
      <c r="P34" s="8">
        <f t="shared" si="10"/>
        <v>0</v>
      </c>
      <c r="Q34" s="8">
        <f t="shared" si="10"/>
        <v>0</v>
      </c>
      <c r="R34" s="8">
        <f t="shared" si="10"/>
        <v>0</v>
      </c>
      <c r="S34" s="8">
        <f t="shared" si="10"/>
        <v>0</v>
      </c>
      <c r="T34" s="47">
        <f t="shared" si="8"/>
        <v>0</v>
      </c>
    </row>
    <row r="35" spans="1:20" s="3" customFormat="1" x14ac:dyDescent="0.25">
      <c r="A35" s="13" t="str">
        <f>Segment2!D61</f>
        <v/>
      </c>
      <c r="B35" s="24">
        <f>Segment2!F61</f>
        <v>36294</v>
      </c>
      <c r="C35" s="29">
        <f t="shared" si="1"/>
        <v>0</v>
      </c>
      <c r="D35" s="8">
        <f>VLOOKUP($B35,ShipSpeeds!$A$7:$I$888,2,FALSE)</f>
        <v>3.1742999999999997</v>
      </c>
      <c r="E35" s="8">
        <f>VLOOKUP($B35,ShipSpeeds!$A$7:$I$888,3,FALSE)</f>
        <v>4.274</v>
      </c>
      <c r="F35" s="8">
        <f>VLOOKUP($B35,ShipSpeeds!$A$7:$I$888,4,FALSE)</f>
        <v>4.8157000000000005</v>
      </c>
      <c r="G35" s="8">
        <f>VLOOKUP($B35,ShipSpeeds!$A$7:$I$888,5,FALSE)</f>
        <v>4.7370999999999999</v>
      </c>
      <c r="H35" s="8">
        <f>VLOOKUP($B35,ShipSpeeds!$A$7:$I$888,6,FALSE)</f>
        <v>4.8355000000000006</v>
      </c>
      <c r="I35" s="8">
        <f>VLOOKUP($B35,ShipSpeeds!$A$7:$I$888,7,FALSE)</f>
        <v>4.0029000000000003</v>
      </c>
      <c r="J35" s="8">
        <f>VLOOKUP($B35,ShipSpeeds!$A$7:$I$888,8,FALSE)</f>
        <v>2.6481000000000003</v>
      </c>
      <c r="K35" s="8">
        <f>VLOOKUP($B35,ShipSpeeds!$A$7:$I$888,9,FALSE)</f>
        <v>1.8391000000000002</v>
      </c>
      <c r="L35" s="47">
        <f>VLOOKUP($B35,ShipSpeeds!$A$7:$I$888,2,FALSE)</f>
        <v>3.1742999999999997</v>
      </c>
      <c r="M35" s="8">
        <f t="shared" si="9"/>
        <v>0</v>
      </c>
      <c r="N35" s="8">
        <f t="shared" si="9"/>
        <v>0</v>
      </c>
      <c r="O35" s="8">
        <f t="shared" si="10"/>
        <v>0</v>
      </c>
      <c r="P35" s="8">
        <f t="shared" si="10"/>
        <v>0</v>
      </c>
      <c r="Q35" s="8">
        <f t="shared" si="10"/>
        <v>0</v>
      </c>
      <c r="R35" s="8">
        <f t="shared" si="10"/>
        <v>0</v>
      </c>
      <c r="S35" s="8">
        <f t="shared" si="10"/>
        <v>0</v>
      </c>
      <c r="T35" s="47">
        <f t="shared" si="8"/>
        <v>0</v>
      </c>
    </row>
    <row r="36" spans="1:20" s="3" customFormat="1" x14ac:dyDescent="0.25">
      <c r="A36" s="13" t="str">
        <f>Segment2!D62</f>
        <v/>
      </c>
      <c r="B36" s="24">
        <f>Segment2!F62</f>
        <v>36294</v>
      </c>
      <c r="C36" s="29">
        <f t="shared" si="1"/>
        <v>0</v>
      </c>
      <c r="D36" s="8">
        <f>VLOOKUP($B36,ShipSpeeds!$A$7:$I$888,2,FALSE)</f>
        <v>3.1742999999999997</v>
      </c>
      <c r="E36" s="8">
        <f>VLOOKUP($B36,ShipSpeeds!$A$7:$I$888,3,FALSE)</f>
        <v>4.274</v>
      </c>
      <c r="F36" s="8">
        <f>VLOOKUP($B36,ShipSpeeds!$A$7:$I$888,4,FALSE)</f>
        <v>4.8157000000000005</v>
      </c>
      <c r="G36" s="8">
        <f>VLOOKUP($B36,ShipSpeeds!$A$7:$I$888,5,FALSE)</f>
        <v>4.7370999999999999</v>
      </c>
      <c r="H36" s="8">
        <f>VLOOKUP($B36,ShipSpeeds!$A$7:$I$888,6,FALSE)</f>
        <v>4.8355000000000006</v>
      </c>
      <c r="I36" s="8">
        <f>VLOOKUP($B36,ShipSpeeds!$A$7:$I$888,7,FALSE)</f>
        <v>4.0029000000000003</v>
      </c>
      <c r="J36" s="8">
        <f>VLOOKUP($B36,ShipSpeeds!$A$7:$I$888,8,FALSE)</f>
        <v>2.6481000000000003</v>
      </c>
      <c r="K36" s="8">
        <f>VLOOKUP($B36,ShipSpeeds!$A$7:$I$888,9,FALSE)</f>
        <v>1.8391000000000002</v>
      </c>
      <c r="L36" s="47">
        <f>VLOOKUP($B36,ShipSpeeds!$A$7:$I$888,2,FALSE)</f>
        <v>3.1742999999999997</v>
      </c>
      <c r="M36" s="8">
        <f t="shared" si="9"/>
        <v>0</v>
      </c>
      <c r="N36" s="8">
        <f t="shared" si="9"/>
        <v>0</v>
      </c>
      <c r="O36" s="8">
        <f t="shared" si="10"/>
        <v>0</v>
      </c>
      <c r="P36" s="8">
        <f t="shared" si="10"/>
        <v>0</v>
      </c>
      <c r="Q36" s="8">
        <f t="shared" si="10"/>
        <v>0</v>
      </c>
      <c r="R36" s="8">
        <f t="shared" si="10"/>
        <v>0</v>
      </c>
      <c r="S36" s="8">
        <f t="shared" si="10"/>
        <v>0</v>
      </c>
      <c r="T36" s="47">
        <f t="shared" si="8"/>
        <v>0</v>
      </c>
    </row>
    <row r="37" spans="1:20" s="3" customFormat="1" x14ac:dyDescent="0.25">
      <c r="A37" s="13" t="str">
        <f>Segment2!D63</f>
        <v/>
      </c>
      <c r="B37" s="24">
        <f>Segment2!F63</f>
        <v>36294</v>
      </c>
      <c r="C37" s="29">
        <f t="shared" si="1"/>
        <v>0</v>
      </c>
      <c r="D37" s="8">
        <f>VLOOKUP($B37,ShipSpeeds!$A$7:$I$888,2,FALSE)</f>
        <v>3.1742999999999997</v>
      </c>
      <c r="E37" s="8">
        <f>VLOOKUP($B37,ShipSpeeds!$A$7:$I$888,3,FALSE)</f>
        <v>4.274</v>
      </c>
      <c r="F37" s="8">
        <f>VLOOKUP($B37,ShipSpeeds!$A$7:$I$888,4,FALSE)</f>
        <v>4.8157000000000005</v>
      </c>
      <c r="G37" s="8">
        <f>VLOOKUP($B37,ShipSpeeds!$A$7:$I$888,5,FALSE)</f>
        <v>4.7370999999999999</v>
      </c>
      <c r="H37" s="8">
        <f>VLOOKUP($B37,ShipSpeeds!$A$7:$I$888,6,FALSE)</f>
        <v>4.8355000000000006</v>
      </c>
      <c r="I37" s="8">
        <f>VLOOKUP($B37,ShipSpeeds!$A$7:$I$888,7,FALSE)</f>
        <v>4.0029000000000003</v>
      </c>
      <c r="J37" s="8">
        <f>VLOOKUP($B37,ShipSpeeds!$A$7:$I$888,8,FALSE)</f>
        <v>2.6481000000000003</v>
      </c>
      <c r="K37" s="8">
        <f>VLOOKUP($B37,ShipSpeeds!$A$7:$I$888,9,FALSE)</f>
        <v>1.8391000000000002</v>
      </c>
      <c r="L37" s="47">
        <f>VLOOKUP($B37,ShipSpeeds!$A$7:$I$888,2,FALSE)</f>
        <v>3.1742999999999997</v>
      </c>
      <c r="M37" s="8">
        <f t="shared" si="9"/>
        <v>0</v>
      </c>
      <c r="N37" s="8">
        <f t="shared" si="9"/>
        <v>0</v>
      </c>
      <c r="O37" s="8">
        <f t="shared" si="10"/>
        <v>0</v>
      </c>
      <c r="P37" s="8">
        <f t="shared" si="10"/>
        <v>0</v>
      </c>
      <c r="Q37" s="8">
        <f t="shared" si="10"/>
        <v>0</v>
      </c>
      <c r="R37" s="8">
        <f t="shared" si="10"/>
        <v>0</v>
      </c>
      <c r="S37" s="8">
        <f t="shared" si="10"/>
        <v>0</v>
      </c>
      <c r="T37" s="47">
        <f t="shared" si="8"/>
        <v>0</v>
      </c>
    </row>
    <row r="38" spans="1:20" s="3" customFormat="1" x14ac:dyDescent="0.25">
      <c r="A38" s="13" t="str">
        <f>Segment2!D64</f>
        <v/>
      </c>
      <c r="B38" s="24">
        <f>Segment2!F64</f>
        <v>36294</v>
      </c>
      <c r="C38" s="29">
        <f t="shared" si="1"/>
        <v>0</v>
      </c>
      <c r="D38" s="8">
        <f>VLOOKUP($B38,ShipSpeeds!$A$7:$I$888,2,FALSE)</f>
        <v>3.1742999999999997</v>
      </c>
      <c r="E38" s="8">
        <f>VLOOKUP($B38,ShipSpeeds!$A$7:$I$888,3,FALSE)</f>
        <v>4.274</v>
      </c>
      <c r="F38" s="8">
        <f>VLOOKUP($B38,ShipSpeeds!$A$7:$I$888,4,FALSE)</f>
        <v>4.8157000000000005</v>
      </c>
      <c r="G38" s="8">
        <f>VLOOKUP($B38,ShipSpeeds!$A$7:$I$888,5,FALSE)</f>
        <v>4.7370999999999999</v>
      </c>
      <c r="H38" s="8">
        <f>VLOOKUP($B38,ShipSpeeds!$A$7:$I$888,6,FALSE)</f>
        <v>4.8355000000000006</v>
      </c>
      <c r="I38" s="8">
        <f>VLOOKUP($B38,ShipSpeeds!$A$7:$I$888,7,FALSE)</f>
        <v>4.0029000000000003</v>
      </c>
      <c r="J38" s="8">
        <f>VLOOKUP($B38,ShipSpeeds!$A$7:$I$888,8,FALSE)</f>
        <v>2.6481000000000003</v>
      </c>
      <c r="K38" s="8">
        <f>VLOOKUP($B38,ShipSpeeds!$A$7:$I$888,9,FALSE)</f>
        <v>1.8391000000000002</v>
      </c>
      <c r="L38" s="47">
        <f>VLOOKUP($B38,ShipSpeeds!$A$7:$I$888,2,FALSE)</f>
        <v>3.1742999999999997</v>
      </c>
      <c r="M38" s="8">
        <f t="shared" si="9"/>
        <v>0</v>
      </c>
      <c r="N38" s="8">
        <f t="shared" si="9"/>
        <v>0</v>
      </c>
      <c r="O38" s="8">
        <f t="shared" si="10"/>
        <v>0</v>
      </c>
      <c r="P38" s="8">
        <f t="shared" si="10"/>
        <v>0</v>
      </c>
      <c r="Q38" s="8">
        <f t="shared" si="10"/>
        <v>0</v>
      </c>
      <c r="R38" s="8">
        <f t="shared" si="10"/>
        <v>0</v>
      </c>
      <c r="S38" s="8">
        <f t="shared" si="10"/>
        <v>0</v>
      </c>
      <c r="T38" s="47">
        <f t="shared" si="8"/>
        <v>0</v>
      </c>
    </row>
    <row r="39" spans="1:20" s="3" customFormat="1" x14ac:dyDescent="0.25">
      <c r="A39" s="13" t="str">
        <f>Segment2!D65</f>
        <v/>
      </c>
      <c r="B39" s="24">
        <f>Segment2!F65</f>
        <v>36294</v>
      </c>
      <c r="C39" s="29">
        <f t="shared" si="1"/>
        <v>0</v>
      </c>
      <c r="D39" s="8">
        <f>VLOOKUP($B39,ShipSpeeds!$A$7:$I$888,2,FALSE)</f>
        <v>3.1742999999999997</v>
      </c>
      <c r="E39" s="8">
        <f>VLOOKUP($B39,ShipSpeeds!$A$7:$I$888,3,FALSE)</f>
        <v>4.274</v>
      </c>
      <c r="F39" s="8">
        <f>VLOOKUP($B39,ShipSpeeds!$A$7:$I$888,4,FALSE)</f>
        <v>4.8157000000000005</v>
      </c>
      <c r="G39" s="8">
        <f>VLOOKUP($B39,ShipSpeeds!$A$7:$I$888,5,FALSE)</f>
        <v>4.7370999999999999</v>
      </c>
      <c r="H39" s="8">
        <f>VLOOKUP($B39,ShipSpeeds!$A$7:$I$888,6,FALSE)</f>
        <v>4.8355000000000006</v>
      </c>
      <c r="I39" s="8">
        <f>VLOOKUP($B39,ShipSpeeds!$A$7:$I$888,7,FALSE)</f>
        <v>4.0029000000000003</v>
      </c>
      <c r="J39" s="8">
        <f>VLOOKUP($B39,ShipSpeeds!$A$7:$I$888,8,FALSE)</f>
        <v>2.6481000000000003</v>
      </c>
      <c r="K39" s="8">
        <f>VLOOKUP($B39,ShipSpeeds!$A$7:$I$888,9,FALSE)</f>
        <v>1.8391000000000002</v>
      </c>
      <c r="L39" s="47">
        <f>VLOOKUP($B39,ShipSpeeds!$A$7:$I$888,2,FALSE)</f>
        <v>3.1742999999999997</v>
      </c>
      <c r="M39" s="8">
        <f t="shared" si="9"/>
        <v>0</v>
      </c>
      <c r="N39" s="8">
        <f t="shared" si="9"/>
        <v>0</v>
      </c>
      <c r="O39" s="8">
        <f t="shared" si="10"/>
        <v>0</v>
      </c>
      <c r="P39" s="8">
        <f t="shared" si="10"/>
        <v>0</v>
      </c>
      <c r="Q39" s="8">
        <f t="shared" si="10"/>
        <v>0</v>
      </c>
      <c r="R39" s="8">
        <f t="shared" si="10"/>
        <v>0</v>
      </c>
      <c r="S39" s="8">
        <f t="shared" si="10"/>
        <v>0</v>
      </c>
      <c r="T39" s="47">
        <f t="shared" si="8"/>
        <v>0</v>
      </c>
    </row>
    <row r="40" spans="1:20" s="3" customFormat="1" x14ac:dyDescent="0.25">
      <c r="A40" s="13" t="str">
        <f>Segment2!D66</f>
        <v/>
      </c>
      <c r="B40" s="24">
        <f>Segment2!F66</f>
        <v>36294</v>
      </c>
      <c r="C40" s="29">
        <f t="shared" si="1"/>
        <v>0</v>
      </c>
      <c r="D40" s="8">
        <f>VLOOKUP($B40,ShipSpeeds!$A$7:$I$888,2,FALSE)</f>
        <v>3.1742999999999997</v>
      </c>
      <c r="E40" s="8">
        <f>VLOOKUP($B40,ShipSpeeds!$A$7:$I$888,3,FALSE)</f>
        <v>4.274</v>
      </c>
      <c r="F40" s="8">
        <f>VLOOKUP($B40,ShipSpeeds!$A$7:$I$888,4,FALSE)</f>
        <v>4.8157000000000005</v>
      </c>
      <c r="G40" s="8">
        <f>VLOOKUP($B40,ShipSpeeds!$A$7:$I$888,5,FALSE)</f>
        <v>4.7370999999999999</v>
      </c>
      <c r="H40" s="8">
        <f>VLOOKUP($B40,ShipSpeeds!$A$7:$I$888,6,FALSE)</f>
        <v>4.8355000000000006</v>
      </c>
      <c r="I40" s="8">
        <f>VLOOKUP($B40,ShipSpeeds!$A$7:$I$888,7,FALSE)</f>
        <v>4.0029000000000003</v>
      </c>
      <c r="J40" s="8">
        <f>VLOOKUP($B40,ShipSpeeds!$A$7:$I$888,8,FALSE)</f>
        <v>2.6481000000000003</v>
      </c>
      <c r="K40" s="8">
        <f>VLOOKUP($B40,ShipSpeeds!$A$7:$I$888,9,FALSE)</f>
        <v>1.8391000000000002</v>
      </c>
      <c r="L40" s="47">
        <f>VLOOKUP($B40,ShipSpeeds!$A$7:$I$888,2,FALSE)</f>
        <v>3.1742999999999997</v>
      </c>
      <c r="M40" s="8">
        <f t="shared" si="9"/>
        <v>0</v>
      </c>
      <c r="N40" s="8">
        <f t="shared" si="9"/>
        <v>0</v>
      </c>
      <c r="O40" s="8">
        <f t="shared" si="10"/>
        <v>0</v>
      </c>
      <c r="P40" s="8">
        <f t="shared" si="10"/>
        <v>0</v>
      </c>
      <c r="Q40" s="8">
        <f t="shared" si="10"/>
        <v>0</v>
      </c>
      <c r="R40" s="8">
        <f t="shared" si="10"/>
        <v>0</v>
      </c>
      <c r="S40" s="8">
        <f t="shared" si="10"/>
        <v>0</v>
      </c>
      <c r="T40" s="47">
        <f t="shared" si="8"/>
        <v>0</v>
      </c>
    </row>
    <row r="41" spans="1:20" s="3" customFormat="1" x14ac:dyDescent="0.25">
      <c r="A41" s="13" t="str">
        <f>Segment2!D67</f>
        <v/>
      </c>
      <c r="B41" s="24">
        <f>Segment2!F67</f>
        <v>36294</v>
      </c>
      <c r="C41" s="29">
        <f t="shared" si="1"/>
        <v>0</v>
      </c>
      <c r="D41" s="8">
        <f>VLOOKUP($B41,ShipSpeeds!$A$7:$I$888,2,FALSE)</f>
        <v>3.1742999999999997</v>
      </c>
      <c r="E41" s="8">
        <f>VLOOKUP($B41,ShipSpeeds!$A$7:$I$888,3,FALSE)</f>
        <v>4.274</v>
      </c>
      <c r="F41" s="8">
        <f>VLOOKUP($B41,ShipSpeeds!$A$7:$I$888,4,FALSE)</f>
        <v>4.8157000000000005</v>
      </c>
      <c r="G41" s="8">
        <f>VLOOKUP($B41,ShipSpeeds!$A$7:$I$888,5,FALSE)</f>
        <v>4.7370999999999999</v>
      </c>
      <c r="H41" s="8">
        <f>VLOOKUP($B41,ShipSpeeds!$A$7:$I$888,6,FALSE)</f>
        <v>4.8355000000000006</v>
      </c>
      <c r="I41" s="8">
        <f>VLOOKUP($B41,ShipSpeeds!$A$7:$I$888,7,FALSE)</f>
        <v>4.0029000000000003</v>
      </c>
      <c r="J41" s="8">
        <f>VLOOKUP($B41,ShipSpeeds!$A$7:$I$888,8,FALSE)</f>
        <v>2.6481000000000003</v>
      </c>
      <c r="K41" s="8">
        <f>VLOOKUP($B41,ShipSpeeds!$A$7:$I$888,9,FALSE)</f>
        <v>1.8391000000000002</v>
      </c>
      <c r="L41" s="47">
        <f>VLOOKUP($B41,ShipSpeeds!$A$7:$I$888,2,FALSE)</f>
        <v>3.1742999999999997</v>
      </c>
      <c r="M41" s="8">
        <f t="shared" si="9"/>
        <v>0</v>
      </c>
      <c r="N41" s="8">
        <f t="shared" si="9"/>
        <v>0</v>
      </c>
      <c r="O41" s="8">
        <f t="shared" si="10"/>
        <v>0</v>
      </c>
      <c r="P41" s="8">
        <f t="shared" si="10"/>
        <v>0</v>
      </c>
      <c r="Q41" s="8">
        <f t="shared" si="10"/>
        <v>0</v>
      </c>
      <c r="R41" s="8">
        <f t="shared" si="10"/>
        <v>0</v>
      </c>
      <c r="S41" s="8">
        <f t="shared" si="10"/>
        <v>0</v>
      </c>
      <c r="T41" s="47">
        <f t="shared" si="8"/>
        <v>0</v>
      </c>
    </row>
    <row r="42" spans="1:20" s="3" customFormat="1" x14ac:dyDescent="0.25">
      <c r="A42" s="13" t="str">
        <f>Segment2!D68</f>
        <v/>
      </c>
      <c r="B42" s="24">
        <f>Segment2!F68</f>
        <v>36294</v>
      </c>
      <c r="C42" s="29">
        <f t="shared" si="1"/>
        <v>0</v>
      </c>
      <c r="D42" s="8">
        <f>VLOOKUP($B42,ShipSpeeds!$A$7:$I$888,2,FALSE)</f>
        <v>3.1742999999999997</v>
      </c>
      <c r="E42" s="8">
        <f>VLOOKUP($B42,ShipSpeeds!$A$7:$I$888,3,FALSE)</f>
        <v>4.274</v>
      </c>
      <c r="F42" s="8">
        <f>VLOOKUP($B42,ShipSpeeds!$A$7:$I$888,4,FALSE)</f>
        <v>4.8157000000000005</v>
      </c>
      <c r="G42" s="8">
        <f>VLOOKUP($B42,ShipSpeeds!$A$7:$I$888,5,FALSE)</f>
        <v>4.7370999999999999</v>
      </c>
      <c r="H42" s="8">
        <f>VLOOKUP($B42,ShipSpeeds!$A$7:$I$888,6,FALSE)</f>
        <v>4.8355000000000006</v>
      </c>
      <c r="I42" s="8">
        <f>VLOOKUP($B42,ShipSpeeds!$A$7:$I$888,7,FALSE)</f>
        <v>4.0029000000000003</v>
      </c>
      <c r="J42" s="8">
        <f>VLOOKUP($B42,ShipSpeeds!$A$7:$I$888,8,FALSE)</f>
        <v>2.6481000000000003</v>
      </c>
      <c r="K42" s="8">
        <f>VLOOKUP($B42,ShipSpeeds!$A$7:$I$888,9,FALSE)</f>
        <v>1.8391000000000002</v>
      </c>
      <c r="L42" s="47">
        <f>VLOOKUP($B42,ShipSpeeds!$A$7:$I$888,2,FALSE)</f>
        <v>3.1742999999999997</v>
      </c>
      <c r="M42" s="8">
        <f t="shared" si="9"/>
        <v>0</v>
      </c>
      <c r="N42" s="8">
        <f t="shared" si="9"/>
        <v>0</v>
      </c>
      <c r="O42" s="8">
        <f t="shared" si="10"/>
        <v>0</v>
      </c>
      <c r="P42" s="8">
        <f t="shared" si="10"/>
        <v>0</v>
      </c>
      <c r="Q42" s="8">
        <f t="shared" si="10"/>
        <v>0</v>
      </c>
      <c r="R42" s="8">
        <f t="shared" si="10"/>
        <v>0</v>
      </c>
      <c r="S42" s="8">
        <f t="shared" si="10"/>
        <v>0</v>
      </c>
      <c r="T42" s="47">
        <f t="shared" si="8"/>
        <v>0</v>
      </c>
    </row>
    <row r="43" spans="1:20" s="3" customFormat="1" x14ac:dyDescent="0.25">
      <c r="A43" s="13">
        <f>Segment2!D69</f>
        <v>305.8450085351227</v>
      </c>
      <c r="B43" s="24">
        <f>Segment2!F69</f>
        <v>36294</v>
      </c>
      <c r="C43" s="29">
        <f t="shared" si="1"/>
        <v>2.0036864021130167</v>
      </c>
      <c r="D43" s="8">
        <f>VLOOKUP($B43,ShipSpeeds!$A$7:$I$888,2,FALSE)</f>
        <v>3.1742999999999997</v>
      </c>
      <c r="E43" s="8">
        <f>VLOOKUP($B43,ShipSpeeds!$A$7:$I$888,3,FALSE)</f>
        <v>4.274</v>
      </c>
      <c r="F43" s="8">
        <f>VLOOKUP($B43,ShipSpeeds!$A$7:$I$888,4,FALSE)</f>
        <v>4.8157000000000005</v>
      </c>
      <c r="G43" s="8">
        <f>VLOOKUP($B43,ShipSpeeds!$A$7:$I$888,5,FALSE)</f>
        <v>4.7370999999999999</v>
      </c>
      <c r="H43" s="8">
        <f>VLOOKUP($B43,ShipSpeeds!$A$7:$I$888,6,FALSE)</f>
        <v>4.8355000000000006</v>
      </c>
      <c r="I43" s="8">
        <f>VLOOKUP($B43,ShipSpeeds!$A$7:$I$888,7,FALSE)</f>
        <v>4.0029000000000003</v>
      </c>
      <c r="J43" s="8">
        <f>VLOOKUP($B43,ShipSpeeds!$A$7:$I$888,8,FALSE)</f>
        <v>2.6481000000000003</v>
      </c>
      <c r="K43" s="8">
        <f>VLOOKUP($B43,ShipSpeeds!$A$7:$I$888,9,FALSE)</f>
        <v>1.8391000000000002</v>
      </c>
      <c r="L43" s="47">
        <f>VLOOKUP($B43,ShipSpeeds!$A$7:$I$888,2,FALSE)</f>
        <v>3.1742999999999997</v>
      </c>
      <c r="M43" s="8">
        <f t="shared" si="9"/>
        <v>0</v>
      </c>
      <c r="N43" s="8">
        <f>IF(AND($A43&gt;=E$2,$A43&lt;F$2),E43+($A43-E$2)*(F43-E43)/(F$2-E$2),0)</f>
        <v>0</v>
      </c>
      <c r="O43" s="8">
        <f t="shared" si="10"/>
        <v>0</v>
      </c>
      <c r="P43" s="8">
        <f t="shared" si="10"/>
        <v>0</v>
      </c>
      <c r="Q43" s="8">
        <f t="shared" si="10"/>
        <v>0</v>
      </c>
      <c r="R43" s="8">
        <f t="shared" si="10"/>
        <v>0</v>
      </c>
      <c r="S43" s="8">
        <f t="shared" si="10"/>
        <v>2.0036864021130167</v>
      </c>
      <c r="T43" s="47">
        <f t="shared" si="8"/>
        <v>0</v>
      </c>
    </row>
    <row r="44" spans="1:20" s="3" customFormat="1" x14ac:dyDescent="0.25">
      <c r="A44" s="13">
        <f>Segment2!D70</f>
        <v>305.8450085351227</v>
      </c>
      <c r="B44" s="24">
        <f>Segment2!F70</f>
        <v>36294</v>
      </c>
      <c r="C44" s="29">
        <f t="shared" si="1"/>
        <v>2.0036864021130167</v>
      </c>
      <c r="D44" s="8">
        <f>VLOOKUP($B44,ShipSpeeds!$A$7:$I$888,2,FALSE)</f>
        <v>3.1742999999999997</v>
      </c>
      <c r="E44" s="8">
        <f>VLOOKUP($B44,ShipSpeeds!$A$7:$I$888,3,FALSE)</f>
        <v>4.274</v>
      </c>
      <c r="F44" s="8">
        <f>VLOOKUP($B44,ShipSpeeds!$A$7:$I$888,4,FALSE)</f>
        <v>4.8157000000000005</v>
      </c>
      <c r="G44" s="8">
        <f>VLOOKUP($B44,ShipSpeeds!$A$7:$I$888,5,FALSE)</f>
        <v>4.7370999999999999</v>
      </c>
      <c r="H44" s="8">
        <f>VLOOKUP($B44,ShipSpeeds!$A$7:$I$888,6,FALSE)</f>
        <v>4.8355000000000006</v>
      </c>
      <c r="I44" s="8">
        <f>VLOOKUP($B44,ShipSpeeds!$A$7:$I$888,7,FALSE)</f>
        <v>4.0029000000000003</v>
      </c>
      <c r="J44" s="8">
        <f>VLOOKUP($B44,ShipSpeeds!$A$7:$I$888,8,FALSE)</f>
        <v>2.6481000000000003</v>
      </c>
      <c r="K44" s="8">
        <f>VLOOKUP($B44,ShipSpeeds!$A$7:$I$888,9,FALSE)</f>
        <v>1.8391000000000002</v>
      </c>
      <c r="L44" s="47">
        <f>VLOOKUP($B44,ShipSpeeds!$A$7:$I$888,2,FALSE)</f>
        <v>3.1742999999999997</v>
      </c>
      <c r="M44" s="8">
        <f t="shared" si="9"/>
        <v>0</v>
      </c>
      <c r="N44" s="8">
        <f>IF(AND($A44&gt;=E$2,$A44&lt;F$2),E44+($A44-E$2)*(F44-E44)/(F$2-E$2),0)</f>
        <v>0</v>
      </c>
      <c r="O44" s="8">
        <f t="shared" si="10"/>
        <v>0</v>
      </c>
      <c r="P44" s="8">
        <f t="shared" si="10"/>
        <v>0</v>
      </c>
      <c r="Q44" s="8">
        <f t="shared" si="10"/>
        <v>0</v>
      </c>
      <c r="R44" s="8">
        <f t="shared" si="10"/>
        <v>0</v>
      </c>
      <c r="S44" s="8">
        <f t="shared" si="10"/>
        <v>2.0036864021130167</v>
      </c>
      <c r="T44" s="47">
        <f t="shared" si="8"/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8E89C1-6936-49A5-B2BF-6F142F02CE7D}">
  <dimension ref="A1:T44"/>
  <sheetViews>
    <sheetView workbookViewId="0"/>
  </sheetViews>
  <sheetFormatPr baseColWidth="10" defaultRowHeight="15" x14ac:dyDescent="0.25"/>
  <cols>
    <col min="1" max="1" width="13" customWidth="1"/>
  </cols>
  <sheetData>
    <row r="1" spans="1:20" x14ac:dyDescent="0.25">
      <c r="B1" s="25"/>
      <c r="C1" s="27"/>
      <c r="D1" s="22"/>
      <c r="E1" s="23"/>
      <c r="F1" s="11" t="s">
        <v>114</v>
      </c>
      <c r="L1" s="25"/>
      <c r="O1" s="11" t="s">
        <v>113</v>
      </c>
      <c r="T1" s="25"/>
    </row>
    <row r="2" spans="1:20" s="3" customFormat="1" x14ac:dyDescent="0.25">
      <c r="A2" s="3" t="s">
        <v>72</v>
      </c>
      <c r="B2" s="24"/>
      <c r="C2" s="28"/>
      <c r="D2" s="3">
        <v>0</v>
      </c>
      <c r="E2" s="3">
        <v>45</v>
      </c>
      <c r="F2" s="3">
        <v>90</v>
      </c>
      <c r="G2" s="3">
        <v>135</v>
      </c>
      <c r="H2" s="3">
        <v>180</v>
      </c>
      <c r="I2" s="3">
        <v>225</v>
      </c>
      <c r="J2" s="3">
        <v>270</v>
      </c>
      <c r="K2" s="3">
        <v>315</v>
      </c>
      <c r="L2" s="24">
        <v>360</v>
      </c>
      <c r="M2" s="3">
        <v>0</v>
      </c>
      <c r="N2" s="3">
        <v>45</v>
      </c>
      <c r="O2" s="3">
        <v>90</v>
      </c>
      <c r="P2" s="3">
        <v>135</v>
      </c>
      <c r="Q2" s="3">
        <v>180</v>
      </c>
      <c r="R2" s="3">
        <v>225</v>
      </c>
      <c r="S2" s="3">
        <v>270</v>
      </c>
      <c r="T2" s="24">
        <v>315</v>
      </c>
    </row>
    <row r="3" spans="1:20" s="3" customFormat="1" x14ac:dyDescent="0.25">
      <c r="A3" s="3" t="s">
        <v>73</v>
      </c>
      <c r="B3" s="24" t="s">
        <v>19</v>
      </c>
      <c r="C3" s="28" t="s">
        <v>71</v>
      </c>
      <c r="D3" s="3" t="s">
        <v>20</v>
      </c>
      <c r="E3" s="3" t="s">
        <v>20</v>
      </c>
      <c r="F3" s="3" t="s">
        <v>20</v>
      </c>
      <c r="G3" s="3" t="s">
        <v>20</v>
      </c>
      <c r="H3" s="3" t="s">
        <v>20</v>
      </c>
      <c r="I3" s="3" t="s">
        <v>20</v>
      </c>
      <c r="J3" s="3" t="s">
        <v>20</v>
      </c>
      <c r="K3" s="3" t="s">
        <v>20</v>
      </c>
      <c r="L3" s="47" t="s">
        <v>20</v>
      </c>
      <c r="M3" s="3" t="s">
        <v>71</v>
      </c>
      <c r="N3" s="3" t="s">
        <v>71</v>
      </c>
      <c r="O3" s="3" t="s">
        <v>71</v>
      </c>
      <c r="P3" s="3" t="s">
        <v>71</v>
      </c>
      <c r="Q3" s="3" t="s">
        <v>71</v>
      </c>
      <c r="R3" s="3" t="s">
        <v>71</v>
      </c>
      <c r="S3" s="3" t="s">
        <v>71</v>
      </c>
      <c r="T3" s="24" t="s">
        <v>71</v>
      </c>
    </row>
    <row r="4" spans="1:20" s="3" customFormat="1" x14ac:dyDescent="0.25">
      <c r="A4" s="13">
        <f>Segment3!D30</f>
        <v>222.1056278605972</v>
      </c>
      <c r="B4" s="24">
        <f>Segment3!F30</f>
        <v>4</v>
      </c>
      <c r="C4" s="29" t="e">
        <f>SUM(M4:T4)</f>
        <v>#N/A</v>
      </c>
      <c r="D4" s="8" t="e">
        <f>VLOOKUP($B4,ShipSpeeds!$A$7:$I$888,2,FALSE)</f>
        <v>#N/A</v>
      </c>
      <c r="E4" s="8" t="e">
        <f>VLOOKUP($B4,ShipSpeeds!$A$7:$I$888,3,FALSE)</f>
        <v>#N/A</v>
      </c>
      <c r="F4" s="8" t="e">
        <f>VLOOKUP($B4,ShipSpeeds!$A$7:$I$888,4,FALSE)</f>
        <v>#N/A</v>
      </c>
      <c r="G4" s="8" t="e">
        <f>VLOOKUP($B4,ShipSpeeds!$A$7:$I$888,5,FALSE)</f>
        <v>#N/A</v>
      </c>
      <c r="H4" s="8" t="e">
        <f>VLOOKUP($B4,ShipSpeeds!$A$7:$I$888,6,FALSE)</f>
        <v>#N/A</v>
      </c>
      <c r="I4" s="8" t="e">
        <f>VLOOKUP($B4,ShipSpeeds!$A$7:$I$888,7,FALSE)</f>
        <v>#N/A</v>
      </c>
      <c r="J4" s="8" t="e">
        <f>VLOOKUP($B4,ShipSpeeds!$A$7:$I$888,8,FALSE)</f>
        <v>#N/A</v>
      </c>
      <c r="K4" s="8" t="e">
        <f>VLOOKUP($B4,ShipSpeeds!$A$7:$I$888,9,FALSE)</f>
        <v>#N/A</v>
      </c>
      <c r="L4" s="47" t="e">
        <f>VLOOKUP($B4,ShipSpeeds!$A$7:$I$888,2,FALSE)</f>
        <v>#N/A</v>
      </c>
      <c r="M4" s="8">
        <f t="shared" ref="M4:S19" si="0">IF(AND($A4&gt;=D$2,$A4&lt;E$2),D4+($A4-D$2)*(E4-D4)/(E$2-D$2),0)</f>
        <v>0</v>
      </c>
      <c r="N4" s="8">
        <f t="shared" si="0"/>
        <v>0</v>
      </c>
      <c r="O4" s="8">
        <f t="shared" si="0"/>
        <v>0</v>
      </c>
      <c r="P4" s="8">
        <f t="shared" si="0"/>
        <v>0</v>
      </c>
      <c r="Q4" s="8" t="e">
        <f t="shared" si="0"/>
        <v>#N/A</v>
      </c>
      <c r="R4" s="8">
        <f t="shared" si="0"/>
        <v>0</v>
      </c>
      <c r="S4" s="8">
        <f t="shared" si="0"/>
        <v>0</v>
      </c>
      <c r="T4" s="47">
        <f>IF(AND($A4&gt;=K$2,$A4&lt;L$2),K4+($A4-K$2)*(L4-K4)/(L$2-K$2),0)</f>
        <v>0</v>
      </c>
    </row>
    <row r="5" spans="1:20" s="3" customFormat="1" x14ac:dyDescent="0.25">
      <c r="A5" s="13" t="str">
        <f>Segment3!D31</f>
        <v/>
      </c>
      <c r="B5" s="24">
        <f>Segment3!F31</f>
        <v>4</v>
      </c>
      <c r="C5" s="29">
        <f t="shared" ref="C5:C44" si="1">SUM(M5:T5)</f>
        <v>0</v>
      </c>
      <c r="D5" s="8" t="e">
        <f>VLOOKUP($B5,ShipSpeeds!$A$7:$I$888,2,FALSE)</f>
        <v>#N/A</v>
      </c>
      <c r="E5" s="8" t="e">
        <f>VLOOKUP($B5,ShipSpeeds!$A$7:$I$888,3,FALSE)</f>
        <v>#N/A</v>
      </c>
      <c r="F5" s="8" t="e">
        <f>VLOOKUP($B5,ShipSpeeds!$A$7:$I$888,4,FALSE)</f>
        <v>#N/A</v>
      </c>
      <c r="G5" s="8" t="e">
        <f>VLOOKUP($B5,ShipSpeeds!$A$7:$I$888,5,FALSE)</f>
        <v>#N/A</v>
      </c>
      <c r="H5" s="8" t="e">
        <f>VLOOKUP($B5,ShipSpeeds!$A$7:$I$888,6,FALSE)</f>
        <v>#N/A</v>
      </c>
      <c r="I5" s="8" t="e">
        <f>VLOOKUP($B5,ShipSpeeds!$A$7:$I$888,7,FALSE)</f>
        <v>#N/A</v>
      </c>
      <c r="J5" s="8" t="e">
        <f>VLOOKUP($B5,ShipSpeeds!$A$7:$I$888,8,FALSE)</f>
        <v>#N/A</v>
      </c>
      <c r="K5" s="8" t="e">
        <f>VLOOKUP($B5,ShipSpeeds!$A$7:$I$888,9,FALSE)</f>
        <v>#N/A</v>
      </c>
      <c r="L5" s="47" t="e">
        <f>VLOOKUP($B5,ShipSpeeds!$A$7:$I$888,2,FALSE)</f>
        <v>#N/A</v>
      </c>
      <c r="M5" s="8">
        <f t="shared" si="0"/>
        <v>0</v>
      </c>
      <c r="N5" s="8">
        <f t="shared" si="0"/>
        <v>0</v>
      </c>
      <c r="O5" s="8">
        <f t="shared" si="0"/>
        <v>0</v>
      </c>
      <c r="P5" s="8">
        <f t="shared" si="0"/>
        <v>0</v>
      </c>
      <c r="Q5" s="8">
        <f t="shared" si="0"/>
        <v>0</v>
      </c>
      <c r="R5" s="8">
        <f t="shared" si="0"/>
        <v>0</v>
      </c>
      <c r="S5" s="8">
        <f t="shared" si="0"/>
        <v>0</v>
      </c>
      <c r="T5" s="47">
        <f t="shared" ref="T5:T44" si="2">IF(AND($A5&gt;=K$2,$A5&lt;L$2),K5+($A5-K$2)*(L5-K5)/(L$2-K$2),0)</f>
        <v>0</v>
      </c>
    </row>
    <row r="6" spans="1:20" s="3" customFormat="1" x14ac:dyDescent="0.25">
      <c r="A6" s="13" t="str">
        <f>Segment3!D32</f>
        <v/>
      </c>
      <c r="B6" s="24">
        <f>Segment3!F32</f>
        <v>4</v>
      </c>
      <c r="C6" s="29">
        <f t="shared" si="1"/>
        <v>0</v>
      </c>
      <c r="D6" s="8" t="e">
        <f>VLOOKUP($B6,ShipSpeeds!$A$7:$I$888,2,FALSE)</f>
        <v>#N/A</v>
      </c>
      <c r="E6" s="8" t="e">
        <f>VLOOKUP($B6,ShipSpeeds!$A$7:$I$888,3,FALSE)</f>
        <v>#N/A</v>
      </c>
      <c r="F6" s="8" t="e">
        <f>VLOOKUP($B6,ShipSpeeds!$A$7:$I$888,4,FALSE)</f>
        <v>#N/A</v>
      </c>
      <c r="G6" s="8" t="e">
        <f>VLOOKUP($B6,ShipSpeeds!$A$7:$I$888,5,FALSE)</f>
        <v>#N/A</v>
      </c>
      <c r="H6" s="8" t="e">
        <f>VLOOKUP($B6,ShipSpeeds!$A$7:$I$888,6,FALSE)</f>
        <v>#N/A</v>
      </c>
      <c r="I6" s="8" t="e">
        <f>VLOOKUP($B6,ShipSpeeds!$A$7:$I$888,7,FALSE)</f>
        <v>#N/A</v>
      </c>
      <c r="J6" s="8" t="e">
        <f>VLOOKUP($B6,ShipSpeeds!$A$7:$I$888,8,FALSE)</f>
        <v>#N/A</v>
      </c>
      <c r="K6" s="8" t="e">
        <f>VLOOKUP($B6,ShipSpeeds!$A$7:$I$888,9,FALSE)</f>
        <v>#N/A</v>
      </c>
      <c r="L6" s="47" t="e">
        <f>VLOOKUP($B6,ShipSpeeds!$A$7:$I$888,2,FALSE)</f>
        <v>#N/A</v>
      </c>
      <c r="M6" s="8">
        <f t="shared" si="0"/>
        <v>0</v>
      </c>
      <c r="N6" s="8">
        <f t="shared" si="0"/>
        <v>0</v>
      </c>
      <c r="O6" s="8">
        <f t="shared" si="0"/>
        <v>0</v>
      </c>
      <c r="P6" s="8">
        <f t="shared" si="0"/>
        <v>0</v>
      </c>
      <c r="Q6" s="8">
        <f t="shared" si="0"/>
        <v>0</v>
      </c>
      <c r="R6" s="8">
        <f t="shared" si="0"/>
        <v>0</v>
      </c>
      <c r="S6" s="8">
        <f t="shared" si="0"/>
        <v>0</v>
      </c>
      <c r="T6" s="47">
        <f t="shared" si="2"/>
        <v>0</v>
      </c>
    </row>
    <row r="7" spans="1:20" s="3" customFormat="1" x14ac:dyDescent="0.25">
      <c r="A7" s="13" t="str">
        <f>Segment3!D33</f>
        <v/>
      </c>
      <c r="B7" s="24">
        <f>Segment3!F33</f>
        <v>4</v>
      </c>
      <c r="C7" s="29">
        <f t="shared" si="1"/>
        <v>0</v>
      </c>
      <c r="D7" s="8" t="e">
        <f>VLOOKUP($B7,ShipSpeeds!$A$7:$I$888,2,FALSE)</f>
        <v>#N/A</v>
      </c>
      <c r="E7" s="8" t="e">
        <f>VLOOKUP($B7,ShipSpeeds!$A$7:$I$888,3,FALSE)</f>
        <v>#N/A</v>
      </c>
      <c r="F7" s="8" t="e">
        <f>VLOOKUP($B7,ShipSpeeds!$A$7:$I$888,4,FALSE)</f>
        <v>#N/A</v>
      </c>
      <c r="G7" s="8" t="e">
        <f>VLOOKUP($B7,ShipSpeeds!$A$7:$I$888,5,FALSE)</f>
        <v>#N/A</v>
      </c>
      <c r="H7" s="8" t="e">
        <f>VLOOKUP($B7,ShipSpeeds!$A$7:$I$888,6,FALSE)</f>
        <v>#N/A</v>
      </c>
      <c r="I7" s="8" t="e">
        <f>VLOOKUP($B7,ShipSpeeds!$A$7:$I$888,7,FALSE)</f>
        <v>#N/A</v>
      </c>
      <c r="J7" s="8" t="e">
        <f>VLOOKUP($B7,ShipSpeeds!$A$7:$I$888,8,FALSE)</f>
        <v>#N/A</v>
      </c>
      <c r="K7" s="8" t="e">
        <f>VLOOKUP($B7,ShipSpeeds!$A$7:$I$888,9,FALSE)</f>
        <v>#N/A</v>
      </c>
      <c r="L7" s="47" t="e">
        <f>VLOOKUP($B7,ShipSpeeds!$A$7:$I$888,2,FALSE)</f>
        <v>#N/A</v>
      </c>
      <c r="M7" s="8">
        <f t="shared" si="0"/>
        <v>0</v>
      </c>
      <c r="N7" s="8">
        <f t="shared" si="0"/>
        <v>0</v>
      </c>
      <c r="O7" s="8">
        <f t="shared" si="0"/>
        <v>0</v>
      </c>
      <c r="P7" s="8">
        <f t="shared" si="0"/>
        <v>0</v>
      </c>
      <c r="Q7" s="8">
        <f t="shared" si="0"/>
        <v>0</v>
      </c>
      <c r="R7" s="8">
        <f t="shared" si="0"/>
        <v>0</v>
      </c>
      <c r="S7" s="8">
        <f t="shared" si="0"/>
        <v>0</v>
      </c>
      <c r="T7" s="47">
        <f t="shared" si="2"/>
        <v>0</v>
      </c>
    </row>
    <row r="8" spans="1:20" s="3" customFormat="1" x14ac:dyDescent="0.25">
      <c r="A8" s="13" t="str">
        <f>Segment3!D34</f>
        <v/>
      </c>
      <c r="B8" s="24">
        <f>Segment3!F34</f>
        <v>4</v>
      </c>
      <c r="C8" s="29">
        <f t="shared" si="1"/>
        <v>0</v>
      </c>
      <c r="D8" s="8" t="e">
        <f>VLOOKUP($B8,ShipSpeeds!$A$7:$I$888,2,FALSE)</f>
        <v>#N/A</v>
      </c>
      <c r="E8" s="8" t="e">
        <f>VLOOKUP($B8,ShipSpeeds!$A$7:$I$888,3,FALSE)</f>
        <v>#N/A</v>
      </c>
      <c r="F8" s="8" t="e">
        <f>VLOOKUP($B8,ShipSpeeds!$A$7:$I$888,4,FALSE)</f>
        <v>#N/A</v>
      </c>
      <c r="G8" s="8" t="e">
        <f>VLOOKUP($B8,ShipSpeeds!$A$7:$I$888,5,FALSE)</f>
        <v>#N/A</v>
      </c>
      <c r="H8" s="8" t="e">
        <f>VLOOKUP($B8,ShipSpeeds!$A$7:$I$888,6,FALSE)</f>
        <v>#N/A</v>
      </c>
      <c r="I8" s="8" t="e">
        <f>VLOOKUP($B8,ShipSpeeds!$A$7:$I$888,7,FALSE)</f>
        <v>#N/A</v>
      </c>
      <c r="J8" s="8" t="e">
        <f>VLOOKUP($B8,ShipSpeeds!$A$7:$I$888,8,FALSE)</f>
        <v>#N/A</v>
      </c>
      <c r="K8" s="8" t="e">
        <f>VLOOKUP($B8,ShipSpeeds!$A$7:$I$888,9,FALSE)</f>
        <v>#N/A</v>
      </c>
      <c r="L8" s="47" t="e">
        <f>VLOOKUP($B8,ShipSpeeds!$A$7:$I$888,2,FALSE)</f>
        <v>#N/A</v>
      </c>
      <c r="M8" s="8">
        <f t="shared" si="0"/>
        <v>0</v>
      </c>
      <c r="N8" s="8">
        <f t="shared" si="0"/>
        <v>0</v>
      </c>
      <c r="O8" s="8">
        <f t="shared" si="0"/>
        <v>0</v>
      </c>
      <c r="P8" s="8">
        <f t="shared" si="0"/>
        <v>0</v>
      </c>
      <c r="Q8" s="8">
        <f t="shared" si="0"/>
        <v>0</v>
      </c>
      <c r="R8" s="8">
        <f t="shared" si="0"/>
        <v>0</v>
      </c>
      <c r="S8" s="8">
        <f t="shared" si="0"/>
        <v>0</v>
      </c>
      <c r="T8" s="47">
        <f t="shared" si="2"/>
        <v>0</v>
      </c>
    </row>
    <row r="9" spans="1:20" s="3" customFormat="1" x14ac:dyDescent="0.25">
      <c r="A9" s="13" t="str">
        <f>Segment3!D35</f>
        <v/>
      </c>
      <c r="B9" s="24">
        <f>Segment3!F35</f>
        <v>4</v>
      </c>
      <c r="C9" s="29">
        <f t="shared" si="1"/>
        <v>0</v>
      </c>
      <c r="D9" s="8" t="e">
        <f>VLOOKUP($B9,ShipSpeeds!$A$7:$I$888,2,FALSE)</f>
        <v>#N/A</v>
      </c>
      <c r="E9" s="8" t="e">
        <f>VLOOKUP($B9,ShipSpeeds!$A$7:$I$888,3,FALSE)</f>
        <v>#N/A</v>
      </c>
      <c r="F9" s="8" t="e">
        <f>VLOOKUP($B9,ShipSpeeds!$A$7:$I$888,4,FALSE)</f>
        <v>#N/A</v>
      </c>
      <c r="G9" s="8" t="e">
        <f>VLOOKUP($B9,ShipSpeeds!$A$7:$I$888,5,FALSE)</f>
        <v>#N/A</v>
      </c>
      <c r="H9" s="8" t="e">
        <f>VLOOKUP($B9,ShipSpeeds!$A$7:$I$888,6,FALSE)</f>
        <v>#N/A</v>
      </c>
      <c r="I9" s="8" t="e">
        <f>VLOOKUP($B9,ShipSpeeds!$A$7:$I$888,7,FALSE)</f>
        <v>#N/A</v>
      </c>
      <c r="J9" s="8" t="e">
        <f>VLOOKUP($B9,ShipSpeeds!$A$7:$I$888,8,FALSE)</f>
        <v>#N/A</v>
      </c>
      <c r="K9" s="8" t="e">
        <f>VLOOKUP($B9,ShipSpeeds!$A$7:$I$888,9,FALSE)</f>
        <v>#N/A</v>
      </c>
      <c r="L9" s="47" t="e">
        <f>VLOOKUP($B9,ShipSpeeds!$A$7:$I$888,2,FALSE)</f>
        <v>#N/A</v>
      </c>
      <c r="M9" s="8">
        <f t="shared" si="0"/>
        <v>0</v>
      </c>
      <c r="N9" s="8">
        <f t="shared" si="0"/>
        <v>0</v>
      </c>
      <c r="O9" s="8">
        <f t="shared" si="0"/>
        <v>0</v>
      </c>
      <c r="P9" s="8">
        <f t="shared" si="0"/>
        <v>0</v>
      </c>
      <c r="Q9" s="8">
        <f t="shared" si="0"/>
        <v>0</v>
      </c>
      <c r="R9" s="8">
        <f t="shared" si="0"/>
        <v>0</v>
      </c>
      <c r="S9" s="8">
        <f t="shared" si="0"/>
        <v>0</v>
      </c>
      <c r="T9" s="47">
        <f t="shared" si="2"/>
        <v>0</v>
      </c>
    </row>
    <row r="10" spans="1:20" s="3" customFormat="1" x14ac:dyDescent="0.25">
      <c r="A10" s="13" t="str">
        <f>Segment3!D36</f>
        <v/>
      </c>
      <c r="B10" s="24">
        <f>Segment3!F36</f>
        <v>4</v>
      </c>
      <c r="C10" s="29">
        <f t="shared" si="1"/>
        <v>0</v>
      </c>
      <c r="D10" s="8" t="e">
        <f>VLOOKUP($B10,ShipSpeeds!$A$7:$I$888,2,FALSE)</f>
        <v>#N/A</v>
      </c>
      <c r="E10" s="8" t="e">
        <f>VLOOKUP($B10,ShipSpeeds!$A$7:$I$888,3,FALSE)</f>
        <v>#N/A</v>
      </c>
      <c r="F10" s="8" t="e">
        <f>VLOOKUP($B10,ShipSpeeds!$A$7:$I$888,4,FALSE)</f>
        <v>#N/A</v>
      </c>
      <c r="G10" s="8" t="e">
        <f>VLOOKUP($B10,ShipSpeeds!$A$7:$I$888,5,FALSE)</f>
        <v>#N/A</v>
      </c>
      <c r="H10" s="8" t="e">
        <f>VLOOKUP($B10,ShipSpeeds!$A$7:$I$888,6,FALSE)</f>
        <v>#N/A</v>
      </c>
      <c r="I10" s="8" t="e">
        <f>VLOOKUP($B10,ShipSpeeds!$A$7:$I$888,7,FALSE)</f>
        <v>#N/A</v>
      </c>
      <c r="J10" s="8" t="e">
        <f>VLOOKUP($B10,ShipSpeeds!$A$7:$I$888,8,FALSE)</f>
        <v>#N/A</v>
      </c>
      <c r="K10" s="8" t="e">
        <f>VLOOKUP($B10,ShipSpeeds!$A$7:$I$888,9,FALSE)</f>
        <v>#N/A</v>
      </c>
      <c r="L10" s="47" t="e">
        <f>VLOOKUP($B10,ShipSpeeds!$A$7:$I$888,2,FALSE)</f>
        <v>#N/A</v>
      </c>
      <c r="M10" s="8">
        <f t="shared" si="0"/>
        <v>0</v>
      </c>
      <c r="N10" s="8">
        <f t="shared" si="0"/>
        <v>0</v>
      </c>
      <c r="O10" s="8">
        <f t="shared" si="0"/>
        <v>0</v>
      </c>
      <c r="P10" s="8">
        <f t="shared" si="0"/>
        <v>0</v>
      </c>
      <c r="Q10" s="8">
        <f t="shared" si="0"/>
        <v>0</v>
      </c>
      <c r="R10" s="8">
        <f t="shared" si="0"/>
        <v>0</v>
      </c>
      <c r="S10" s="8">
        <f t="shared" si="0"/>
        <v>0</v>
      </c>
      <c r="T10" s="47">
        <f t="shared" si="2"/>
        <v>0</v>
      </c>
    </row>
    <row r="11" spans="1:20" s="3" customFormat="1" x14ac:dyDescent="0.25">
      <c r="A11" s="13" t="str">
        <f>Segment3!D37</f>
        <v/>
      </c>
      <c r="B11" s="24">
        <f>Segment3!F37</f>
        <v>4</v>
      </c>
      <c r="C11" s="29">
        <f t="shared" si="1"/>
        <v>0</v>
      </c>
      <c r="D11" s="8" t="e">
        <f>VLOOKUP($B11,ShipSpeeds!$A$7:$I$888,2,FALSE)</f>
        <v>#N/A</v>
      </c>
      <c r="E11" s="8" t="e">
        <f>VLOOKUP($B11,ShipSpeeds!$A$7:$I$888,3,FALSE)</f>
        <v>#N/A</v>
      </c>
      <c r="F11" s="8" t="e">
        <f>VLOOKUP($B11,ShipSpeeds!$A$7:$I$888,4,FALSE)</f>
        <v>#N/A</v>
      </c>
      <c r="G11" s="8" t="e">
        <f>VLOOKUP($B11,ShipSpeeds!$A$7:$I$888,5,FALSE)</f>
        <v>#N/A</v>
      </c>
      <c r="H11" s="8" t="e">
        <f>VLOOKUP($B11,ShipSpeeds!$A$7:$I$888,6,FALSE)</f>
        <v>#N/A</v>
      </c>
      <c r="I11" s="8" t="e">
        <f>VLOOKUP($B11,ShipSpeeds!$A$7:$I$888,7,FALSE)</f>
        <v>#N/A</v>
      </c>
      <c r="J11" s="8" t="e">
        <f>VLOOKUP($B11,ShipSpeeds!$A$7:$I$888,8,FALSE)</f>
        <v>#N/A</v>
      </c>
      <c r="K11" s="8" t="e">
        <f>VLOOKUP($B11,ShipSpeeds!$A$7:$I$888,9,FALSE)</f>
        <v>#N/A</v>
      </c>
      <c r="L11" s="47" t="e">
        <f>VLOOKUP($B11,ShipSpeeds!$A$7:$I$888,2,FALSE)</f>
        <v>#N/A</v>
      </c>
      <c r="M11" s="8">
        <f t="shared" si="0"/>
        <v>0</v>
      </c>
      <c r="N11" s="8">
        <f t="shared" si="0"/>
        <v>0</v>
      </c>
      <c r="O11" s="8">
        <f t="shared" si="0"/>
        <v>0</v>
      </c>
      <c r="P11" s="8">
        <f t="shared" si="0"/>
        <v>0</v>
      </c>
      <c r="Q11" s="8">
        <f t="shared" si="0"/>
        <v>0</v>
      </c>
      <c r="R11" s="8">
        <f t="shared" si="0"/>
        <v>0</v>
      </c>
      <c r="S11" s="8">
        <f t="shared" si="0"/>
        <v>0</v>
      </c>
      <c r="T11" s="47">
        <f t="shared" si="2"/>
        <v>0</v>
      </c>
    </row>
    <row r="12" spans="1:20" s="3" customFormat="1" x14ac:dyDescent="0.25">
      <c r="A12" s="13" t="str">
        <f>Segment3!D38</f>
        <v/>
      </c>
      <c r="B12" s="24">
        <f>Segment3!F38</f>
        <v>4</v>
      </c>
      <c r="C12" s="29">
        <f t="shared" si="1"/>
        <v>0</v>
      </c>
      <c r="D12" s="8" t="e">
        <f>VLOOKUP($B12,ShipSpeeds!$A$7:$I$888,2,FALSE)</f>
        <v>#N/A</v>
      </c>
      <c r="E12" s="8" t="e">
        <f>VLOOKUP($B12,ShipSpeeds!$A$7:$I$888,3,FALSE)</f>
        <v>#N/A</v>
      </c>
      <c r="F12" s="8" t="e">
        <f>VLOOKUP($B12,ShipSpeeds!$A$7:$I$888,4,FALSE)</f>
        <v>#N/A</v>
      </c>
      <c r="G12" s="8" t="e">
        <f>VLOOKUP($B12,ShipSpeeds!$A$7:$I$888,5,FALSE)</f>
        <v>#N/A</v>
      </c>
      <c r="H12" s="8" t="e">
        <f>VLOOKUP($B12,ShipSpeeds!$A$7:$I$888,6,FALSE)</f>
        <v>#N/A</v>
      </c>
      <c r="I12" s="8" t="e">
        <f>VLOOKUP($B12,ShipSpeeds!$A$7:$I$888,7,FALSE)</f>
        <v>#N/A</v>
      </c>
      <c r="J12" s="8" t="e">
        <f>VLOOKUP($B12,ShipSpeeds!$A$7:$I$888,8,FALSE)</f>
        <v>#N/A</v>
      </c>
      <c r="K12" s="8" t="e">
        <f>VLOOKUP($B12,ShipSpeeds!$A$7:$I$888,9,FALSE)</f>
        <v>#N/A</v>
      </c>
      <c r="L12" s="47" t="e">
        <f>VLOOKUP($B12,ShipSpeeds!$A$7:$I$888,2,FALSE)</f>
        <v>#N/A</v>
      </c>
      <c r="M12" s="8">
        <f>IF(AND($A12&gt;=D$2,$A12&lt;E$2),D12+($A12-D$2)*(E12-D12)/(E$2-D$2),0)</f>
        <v>0</v>
      </c>
      <c r="N12" s="8">
        <f>IF(AND($A12&gt;=E$2,$A12&lt;F$2),E12+($A12-E$2)*(F12-E12)/(F$2-E$2),0)</f>
        <v>0</v>
      </c>
      <c r="O12" s="8">
        <f>IF(AND($A12&gt;=F$2,$A12&lt;G$2),F12+($A12-F$2)*(G12-F12)/(G$2-F$2),0)</f>
        <v>0</v>
      </c>
      <c r="P12" s="8">
        <f t="shared" si="0"/>
        <v>0</v>
      </c>
      <c r="Q12" s="8">
        <f t="shared" si="0"/>
        <v>0</v>
      </c>
      <c r="R12" s="8">
        <f t="shared" si="0"/>
        <v>0</v>
      </c>
      <c r="S12" s="8">
        <f t="shared" si="0"/>
        <v>0</v>
      </c>
      <c r="T12" s="47">
        <f t="shared" si="2"/>
        <v>0</v>
      </c>
    </row>
    <row r="13" spans="1:20" s="3" customFormat="1" x14ac:dyDescent="0.25">
      <c r="A13" s="13" t="str">
        <f>Segment3!D39</f>
        <v/>
      </c>
      <c r="B13" s="24">
        <f>Segment3!F39</f>
        <v>4</v>
      </c>
      <c r="C13" s="29">
        <f t="shared" si="1"/>
        <v>0</v>
      </c>
      <c r="D13" s="8" t="e">
        <f>VLOOKUP($B13,ShipSpeeds!$A$7:$I$888,2,FALSE)</f>
        <v>#N/A</v>
      </c>
      <c r="E13" s="8" t="e">
        <f>VLOOKUP($B13,ShipSpeeds!$A$7:$I$888,3,FALSE)</f>
        <v>#N/A</v>
      </c>
      <c r="F13" s="8" t="e">
        <f>VLOOKUP($B13,ShipSpeeds!$A$7:$I$888,4,FALSE)</f>
        <v>#N/A</v>
      </c>
      <c r="G13" s="8" t="e">
        <f>VLOOKUP($B13,ShipSpeeds!$A$7:$I$888,5,FALSE)</f>
        <v>#N/A</v>
      </c>
      <c r="H13" s="8" t="e">
        <f>VLOOKUP($B13,ShipSpeeds!$A$7:$I$888,6,FALSE)</f>
        <v>#N/A</v>
      </c>
      <c r="I13" s="8" t="e">
        <f>VLOOKUP($B13,ShipSpeeds!$A$7:$I$888,7,FALSE)</f>
        <v>#N/A</v>
      </c>
      <c r="J13" s="8" t="e">
        <f>VLOOKUP($B13,ShipSpeeds!$A$7:$I$888,8,FALSE)</f>
        <v>#N/A</v>
      </c>
      <c r="K13" s="8" t="e">
        <f>VLOOKUP($B13,ShipSpeeds!$A$7:$I$888,9,FALSE)</f>
        <v>#N/A</v>
      </c>
      <c r="L13" s="47" t="e">
        <f>VLOOKUP($B13,ShipSpeeds!$A$7:$I$888,2,FALSE)</f>
        <v>#N/A</v>
      </c>
      <c r="M13" s="8">
        <f t="shared" si="0"/>
        <v>0</v>
      </c>
      <c r="N13" s="8">
        <f t="shared" si="0"/>
        <v>0</v>
      </c>
      <c r="O13" s="8">
        <f t="shared" si="0"/>
        <v>0</v>
      </c>
      <c r="P13" s="8">
        <f t="shared" si="0"/>
        <v>0</v>
      </c>
      <c r="Q13" s="8">
        <f t="shared" si="0"/>
        <v>0</v>
      </c>
      <c r="R13" s="8">
        <f t="shared" si="0"/>
        <v>0</v>
      </c>
      <c r="S13" s="8">
        <f t="shared" si="0"/>
        <v>0</v>
      </c>
      <c r="T13" s="47">
        <f t="shared" si="2"/>
        <v>0</v>
      </c>
    </row>
    <row r="14" spans="1:20" s="3" customFormat="1" x14ac:dyDescent="0.25">
      <c r="A14" s="13" t="str">
        <f>Segment3!D40</f>
        <v/>
      </c>
      <c r="B14" s="24">
        <f>Segment3!F40</f>
        <v>4</v>
      </c>
      <c r="C14" s="29">
        <f t="shared" si="1"/>
        <v>0</v>
      </c>
      <c r="D14" s="8" t="e">
        <f>VLOOKUP($B14,ShipSpeeds!$A$7:$I$888,2,FALSE)</f>
        <v>#N/A</v>
      </c>
      <c r="E14" s="8" t="e">
        <f>VLOOKUP($B14,ShipSpeeds!$A$7:$I$888,3,FALSE)</f>
        <v>#N/A</v>
      </c>
      <c r="F14" s="8" t="e">
        <f>VLOOKUP($B14,ShipSpeeds!$A$7:$I$888,4,FALSE)</f>
        <v>#N/A</v>
      </c>
      <c r="G14" s="8" t="e">
        <f>VLOOKUP($B14,ShipSpeeds!$A$7:$I$888,5,FALSE)</f>
        <v>#N/A</v>
      </c>
      <c r="H14" s="8" t="e">
        <f>VLOOKUP($B14,ShipSpeeds!$A$7:$I$888,6,FALSE)</f>
        <v>#N/A</v>
      </c>
      <c r="I14" s="8" t="e">
        <f>VLOOKUP($B14,ShipSpeeds!$A$7:$I$888,7,FALSE)</f>
        <v>#N/A</v>
      </c>
      <c r="J14" s="8" t="e">
        <f>VLOOKUP($B14,ShipSpeeds!$A$7:$I$888,8,FALSE)</f>
        <v>#N/A</v>
      </c>
      <c r="K14" s="8" t="e">
        <f>VLOOKUP($B14,ShipSpeeds!$A$7:$I$888,9,FALSE)</f>
        <v>#N/A</v>
      </c>
      <c r="L14" s="47" t="e">
        <f>VLOOKUP($B14,ShipSpeeds!$A$7:$I$888,2,FALSE)</f>
        <v>#N/A</v>
      </c>
      <c r="M14" s="8">
        <f t="shared" si="0"/>
        <v>0</v>
      </c>
      <c r="N14" s="8">
        <f t="shared" si="0"/>
        <v>0</v>
      </c>
      <c r="O14" s="8">
        <f t="shared" si="0"/>
        <v>0</v>
      </c>
      <c r="P14" s="8">
        <f t="shared" si="0"/>
        <v>0</v>
      </c>
      <c r="Q14" s="8">
        <f t="shared" si="0"/>
        <v>0</v>
      </c>
      <c r="R14" s="8">
        <f t="shared" si="0"/>
        <v>0</v>
      </c>
      <c r="S14" s="8">
        <f t="shared" si="0"/>
        <v>0</v>
      </c>
      <c r="T14" s="47">
        <f t="shared" si="2"/>
        <v>0</v>
      </c>
    </row>
    <row r="15" spans="1:20" s="3" customFormat="1" x14ac:dyDescent="0.25">
      <c r="A15" s="13" t="str">
        <f>Segment3!D41</f>
        <v/>
      </c>
      <c r="B15" s="24">
        <f>Segment3!F41</f>
        <v>4</v>
      </c>
      <c r="C15" s="29">
        <f t="shared" si="1"/>
        <v>0</v>
      </c>
      <c r="D15" s="8" t="e">
        <f>VLOOKUP($B15,ShipSpeeds!$A$7:$I$888,2,FALSE)</f>
        <v>#N/A</v>
      </c>
      <c r="E15" s="8" t="e">
        <f>VLOOKUP($B15,ShipSpeeds!$A$7:$I$888,3,FALSE)</f>
        <v>#N/A</v>
      </c>
      <c r="F15" s="8" t="e">
        <f>VLOOKUP($B15,ShipSpeeds!$A$7:$I$888,4,FALSE)</f>
        <v>#N/A</v>
      </c>
      <c r="G15" s="8" t="e">
        <f>VLOOKUP($B15,ShipSpeeds!$A$7:$I$888,5,FALSE)</f>
        <v>#N/A</v>
      </c>
      <c r="H15" s="8" t="e">
        <f>VLOOKUP($B15,ShipSpeeds!$A$7:$I$888,6,FALSE)</f>
        <v>#N/A</v>
      </c>
      <c r="I15" s="8" t="e">
        <f>VLOOKUP($B15,ShipSpeeds!$A$7:$I$888,7,FALSE)</f>
        <v>#N/A</v>
      </c>
      <c r="J15" s="8" t="e">
        <f>VLOOKUP($B15,ShipSpeeds!$A$7:$I$888,8,FALSE)</f>
        <v>#N/A</v>
      </c>
      <c r="K15" s="8" t="e">
        <f>VLOOKUP($B15,ShipSpeeds!$A$7:$I$888,9,FALSE)</f>
        <v>#N/A</v>
      </c>
      <c r="L15" s="47" t="e">
        <f>VLOOKUP($B15,ShipSpeeds!$A$7:$I$888,2,FALSE)</f>
        <v>#N/A</v>
      </c>
      <c r="M15" s="8">
        <f t="shared" si="0"/>
        <v>0</v>
      </c>
      <c r="N15" s="8">
        <f t="shared" si="0"/>
        <v>0</v>
      </c>
      <c r="O15" s="8">
        <f t="shared" si="0"/>
        <v>0</v>
      </c>
      <c r="P15" s="8">
        <f t="shared" si="0"/>
        <v>0</v>
      </c>
      <c r="Q15" s="8">
        <f t="shared" si="0"/>
        <v>0</v>
      </c>
      <c r="R15" s="8">
        <f t="shared" si="0"/>
        <v>0</v>
      </c>
      <c r="S15" s="8">
        <f t="shared" si="0"/>
        <v>0</v>
      </c>
      <c r="T15" s="47">
        <f t="shared" si="2"/>
        <v>0</v>
      </c>
    </row>
    <row r="16" spans="1:20" s="3" customFormat="1" x14ac:dyDescent="0.25">
      <c r="A16" s="13" t="str">
        <f>Segment3!D42</f>
        <v/>
      </c>
      <c r="B16" s="24">
        <f>Segment3!F42</f>
        <v>4</v>
      </c>
      <c r="C16" s="29">
        <f t="shared" si="1"/>
        <v>0</v>
      </c>
      <c r="D16" s="8" t="e">
        <f>VLOOKUP($B16,ShipSpeeds!$A$7:$I$888,2,FALSE)</f>
        <v>#N/A</v>
      </c>
      <c r="E16" s="8" t="e">
        <f>VLOOKUP($B16,ShipSpeeds!$A$7:$I$888,3,FALSE)</f>
        <v>#N/A</v>
      </c>
      <c r="F16" s="8" t="e">
        <f>VLOOKUP($B16,ShipSpeeds!$A$7:$I$888,4,FALSE)</f>
        <v>#N/A</v>
      </c>
      <c r="G16" s="8" t="e">
        <f>VLOOKUP($B16,ShipSpeeds!$A$7:$I$888,5,FALSE)</f>
        <v>#N/A</v>
      </c>
      <c r="H16" s="8" t="e">
        <f>VLOOKUP($B16,ShipSpeeds!$A$7:$I$888,6,FALSE)</f>
        <v>#N/A</v>
      </c>
      <c r="I16" s="8" t="e">
        <f>VLOOKUP($B16,ShipSpeeds!$A$7:$I$888,7,FALSE)</f>
        <v>#N/A</v>
      </c>
      <c r="J16" s="8" t="e">
        <f>VLOOKUP($B16,ShipSpeeds!$A$7:$I$888,8,FALSE)</f>
        <v>#N/A</v>
      </c>
      <c r="K16" s="8" t="e">
        <f>VLOOKUP($B16,ShipSpeeds!$A$7:$I$888,9,FALSE)</f>
        <v>#N/A</v>
      </c>
      <c r="L16" s="47" t="e">
        <f>VLOOKUP($B16,ShipSpeeds!$A$7:$I$888,2,FALSE)</f>
        <v>#N/A</v>
      </c>
      <c r="M16" s="8">
        <f t="shared" si="0"/>
        <v>0</v>
      </c>
      <c r="N16" s="8">
        <f t="shared" si="0"/>
        <v>0</v>
      </c>
      <c r="O16" s="8">
        <f t="shared" si="0"/>
        <v>0</v>
      </c>
      <c r="P16" s="8">
        <f t="shared" si="0"/>
        <v>0</v>
      </c>
      <c r="Q16" s="8">
        <f t="shared" si="0"/>
        <v>0</v>
      </c>
      <c r="R16" s="8">
        <f t="shared" si="0"/>
        <v>0</v>
      </c>
      <c r="S16" s="8">
        <f t="shared" si="0"/>
        <v>0</v>
      </c>
      <c r="T16" s="47">
        <f t="shared" si="2"/>
        <v>0</v>
      </c>
    </row>
    <row r="17" spans="1:20" s="3" customFormat="1" x14ac:dyDescent="0.25">
      <c r="A17" s="13" t="str">
        <f>Segment3!D43</f>
        <v/>
      </c>
      <c r="B17" s="24">
        <f>Segment3!F43</f>
        <v>4</v>
      </c>
      <c r="C17" s="29">
        <f t="shared" si="1"/>
        <v>0</v>
      </c>
      <c r="D17" s="8" t="e">
        <f>VLOOKUP($B17,ShipSpeeds!$A$7:$I$888,2,FALSE)</f>
        <v>#N/A</v>
      </c>
      <c r="E17" s="8" t="e">
        <f>VLOOKUP($B17,ShipSpeeds!$A$7:$I$888,3,FALSE)</f>
        <v>#N/A</v>
      </c>
      <c r="F17" s="8" t="e">
        <f>VLOOKUP($B17,ShipSpeeds!$A$7:$I$888,4,FALSE)</f>
        <v>#N/A</v>
      </c>
      <c r="G17" s="8" t="e">
        <f>VLOOKUP($B17,ShipSpeeds!$A$7:$I$888,5,FALSE)</f>
        <v>#N/A</v>
      </c>
      <c r="H17" s="8" t="e">
        <f>VLOOKUP($B17,ShipSpeeds!$A$7:$I$888,6,FALSE)</f>
        <v>#N/A</v>
      </c>
      <c r="I17" s="8" t="e">
        <f>VLOOKUP($B17,ShipSpeeds!$A$7:$I$888,7,FALSE)</f>
        <v>#N/A</v>
      </c>
      <c r="J17" s="8" t="e">
        <f>VLOOKUP($B17,ShipSpeeds!$A$7:$I$888,8,FALSE)</f>
        <v>#N/A</v>
      </c>
      <c r="K17" s="8" t="e">
        <f>VLOOKUP($B17,ShipSpeeds!$A$7:$I$888,9,FALSE)</f>
        <v>#N/A</v>
      </c>
      <c r="L17" s="47" t="e">
        <f>VLOOKUP($B17,ShipSpeeds!$A$7:$I$888,2,FALSE)</f>
        <v>#N/A</v>
      </c>
      <c r="M17" s="8">
        <f t="shared" si="0"/>
        <v>0</v>
      </c>
      <c r="N17" s="8">
        <f t="shared" si="0"/>
        <v>0</v>
      </c>
      <c r="O17" s="8">
        <f t="shared" si="0"/>
        <v>0</v>
      </c>
      <c r="P17" s="8">
        <f t="shared" si="0"/>
        <v>0</v>
      </c>
      <c r="Q17" s="8">
        <f t="shared" si="0"/>
        <v>0</v>
      </c>
      <c r="R17" s="8">
        <f t="shared" si="0"/>
        <v>0</v>
      </c>
      <c r="S17" s="8">
        <f t="shared" si="0"/>
        <v>0</v>
      </c>
      <c r="T17" s="47">
        <f t="shared" si="2"/>
        <v>0</v>
      </c>
    </row>
    <row r="18" spans="1:20" s="3" customFormat="1" x14ac:dyDescent="0.25">
      <c r="A18" s="13" t="str">
        <f>Segment3!D44</f>
        <v/>
      </c>
      <c r="B18" s="24">
        <f>Segment3!F44</f>
        <v>4</v>
      </c>
      <c r="C18" s="29">
        <f t="shared" si="1"/>
        <v>0</v>
      </c>
      <c r="D18" s="8" t="e">
        <f>VLOOKUP($B18,ShipSpeeds!$A$7:$I$888,2,FALSE)</f>
        <v>#N/A</v>
      </c>
      <c r="E18" s="8" t="e">
        <f>VLOOKUP($B18,ShipSpeeds!$A$7:$I$888,3,FALSE)</f>
        <v>#N/A</v>
      </c>
      <c r="F18" s="8" t="e">
        <f>VLOOKUP($B18,ShipSpeeds!$A$7:$I$888,4,FALSE)</f>
        <v>#N/A</v>
      </c>
      <c r="G18" s="8" t="e">
        <f>VLOOKUP($B18,ShipSpeeds!$A$7:$I$888,5,FALSE)</f>
        <v>#N/A</v>
      </c>
      <c r="H18" s="8" t="e">
        <f>VLOOKUP($B18,ShipSpeeds!$A$7:$I$888,6,FALSE)</f>
        <v>#N/A</v>
      </c>
      <c r="I18" s="8" t="e">
        <f>VLOOKUP($B18,ShipSpeeds!$A$7:$I$888,7,FALSE)</f>
        <v>#N/A</v>
      </c>
      <c r="J18" s="8" t="e">
        <f>VLOOKUP($B18,ShipSpeeds!$A$7:$I$888,8,FALSE)</f>
        <v>#N/A</v>
      </c>
      <c r="K18" s="8" t="e">
        <f>VLOOKUP($B18,ShipSpeeds!$A$7:$I$888,9,FALSE)</f>
        <v>#N/A</v>
      </c>
      <c r="L18" s="47" t="e">
        <f>VLOOKUP($B18,ShipSpeeds!$A$7:$I$888,2,FALSE)</f>
        <v>#N/A</v>
      </c>
      <c r="M18" s="8">
        <f t="shared" si="0"/>
        <v>0</v>
      </c>
      <c r="N18" s="8">
        <f t="shared" si="0"/>
        <v>0</v>
      </c>
      <c r="O18" s="8">
        <f t="shared" si="0"/>
        <v>0</v>
      </c>
      <c r="P18" s="8">
        <f t="shared" si="0"/>
        <v>0</v>
      </c>
      <c r="Q18" s="8">
        <f t="shared" si="0"/>
        <v>0</v>
      </c>
      <c r="R18" s="8">
        <f t="shared" si="0"/>
        <v>0</v>
      </c>
      <c r="S18" s="8">
        <f t="shared" si="0"/>
        <v>0</v>
      </c>
      <c r="T18" s="47">
        <f t="shared" si="2"/>
        <v>0</v>
      </c>
    </row>
    <row r="19" spans="1:20" s="3" customFormat="1" x14ac:dyDescent="0.25">
      <c r="A19" s="13" t="str">
        <f>Segment3!D45</f>
        <v/>
      </c>
      <c r="B19" s="24">
        <f>Segment3!F45</f>
        <v>4</v>
      </c>
      <c r="C19" s="29">
        <f t="shared" si="1"/>
        <v>0</v>
      </c>
      <c r="D19" s="8" t="e">
        <f>VLOOKUP($B19,ShipSpeeds!$A$7:$I$888,2,FALSE)</f>
        <v>#N/A</v>
      </c>
      <c r="E19" s="8" t="e">
        <f>VLOOKUP($B19,ShipSpeeds!$A$7:$I$888,3,FALSE)</f>
        <v>#N/A</v>
      </c>
      <c r="F19" s="8" t="e">
        <f>VLOOKUP($B19,ShipSpeeds!$A$7:$I$888,4,FALSE)</f>
        <v>#N/A</v>
      </c>
      <c r="G19" s="8" t="e">
        <f>VLOOKUP($B19,ShipSpeeds!$A$7:$I$888,5,FALSE)</f>
        <v>#N/A</v>
      </c>
      <c r="H19" s="8" t="e">
        <f>VLOOKUP($B19,ShipSpeeds!$A$7:$I$888,6,FALSE)</f>
        <v>#N/A</v>
      </c>
      <c r="I19" s="8" t="e">
        <f>VLOOKUP($B19,ShipSpeeds!$A$7:$I$888,7,FALSE)</f>
        <v>#N/A</v>
      </c>
      <c r="J19" s="8" t="e">
        <f>VLOOKUP($B19,ShipSpeeds!$A$7:$I$888,8,FALSE)</f>
        <v>#N/A</v>
      </c>
      <c r="K19" s="8" t="e">
        <f>VLOOKUP($B19,ShipSpeeds!$A$7:$I$888,9,FALSE)</f>
        <v>#N/A</v>
      </c>
      <c r="L19" s="47" t="e">
        <f>VLOOKUP($B19,ShipSpeeds!$A$7:$I$888,2,FALSE)</f>
        <v>#N/A</v>
      </c>
      <c r="M19" s="8">
        <f>IF(AND($A19&gt;=D$2,$A19&lt;E$2),D19+($A19-D$2)*(E19-D19)/(E$2-D$2),0)</f>
        <v>0</v>
      </c>
      <c r="N19" s="8">
        <f t="shared" si="0"/>
        <v>0</v>
      </c>
      <c r="O19" s="8">
        <f t="shared" si="0"/>
        <v>0</v>
      </c>
      <c r="P19" s="8">
        <f t="shared" si="0"/>
        <v>0</v>
      </c>
      <c r="Q19" s="8">
        <f t="shared" si="0"/>
        <v>0</v>
      </c>
      <c r="R19" s="8">
        <f t="shared" si="0"/>
        <v>0</v>
      </c>
      <c r="S19" s="8">
        <f t="shared" si="0"/>
        <v>0</v>
      </c>
      <c r="T19" s="47">
        <f t="shared" si="2"/>
        <v>0</v>
      </c>
    </row>
    <row r="20" spans="1:20" s="3" customFormat="1" x14ac:dyDescent="0.25">
      <c r="A20" s="13" t="str">
        <f>Segment3!D46</f>
        <v/>
      </c>
      <c r="B20" s="24">
        <f>Segment3!F46</f>
        <v>4</v>
      </c>
      <c r="C20" s="29">
        <f t="shared" si="1"/>
        <v>0</v>
      </c>
      <c r="D20" s="8" t="e">
        <f>VLOOKUP($B20,ShipSpeeds!$A$7:$I$888,2,FALSE)</f>
        <v>#N/A</v>
      </c>
      <c r="E20" s="8" t="e">
        <f>VLOOKUP($B20,ShipSpeeds!$A$7:$I$888,3,FALSE)</f>
        <v>#N/A</v>
      </c>
      <c r="F20" s="8" t="e">
        <f>VLOOKUP($B20,ShipSpeeds!$A$7:$I$888,4,FALSE)</f>
        <v>#N/A</v>
      </c>
      <c r="G20" s="8" t="e">
        <f>VLOOKUP($B20,ShipSpeeds!$A$7:$I$888,5,FALSE)</f>
        <v>#N/A</v>
      </c>
      <c r="H20" s="8" t="e">
        <f>VLOOKUP($B20,ShipSpeeds!$A$7:$I$888,6,FALSE)</f>
        <v>#N/A</v>
      </c>
      <c r="I20" s="8" t="e">
        <f>VLOOKUP($B20,ShipSpeeds!$A$7:$I$888,7,FALSE)</f>
        <v>#N/A</v>
      </c>
      <c r="J20" s="8" t="e">
        <f>VLOOKUP($B20,ShipSpeeds!$A$7:$I$888,8,FALSE)</f>
        <v>#N/A</v>
      </c>
      <c r="K20" s="8" t="e">
        <f>VLOOKUP($B20,ShipSpeeds!$A$7:$I$888,9,FALSE)</f>
        <v>#N/A</v>
      </c>
      <c r="L20" s="47" t="e">
        <f>VLOOKUP($B20,ShipSpeeds!$A$7:$I$888,2,FALSE)</f>
        <v>#N/A</v>
      </c>
      <c r="M20" s="8">
        <f t="shared" ref="M20:N44" si="3">IF(AND($A20&gt;=D$2,$A20&lt;E$2),D20+($A20-D$2)*(E20-D20)/(E$2-D$2),0)</f>
        <v>0</v>
      </c>
      <c r="N20" s="8">
        <f>IF(AND($A20&gt;=E$2,$A20&lt;F$2),E20+($A20-E$2)*(F20-E20)/(F$2-E$2),0)</f>
        <v>0</v>
      </c>
      <c r="O20" s="8">
        <f t="shared" ref="O20:S44" si="4">IF(AND($A20&gt;=F$2,$A20&lt;G$2),F20+($A20-F$2)*(G20-F20)/(G$2-F$2),0)</f>
        <v>0</v>
      </c>
      <c r="P20" s="8">
        <f t="shared" si="4"/>
        <v>0</v>
      </c>
      <c r="Q20" s="8">
        <f t="shared" si="4"/>
        <v>0</v>
      </c>
      <c r="R20" s="8">
        <f t="shared" si="4"/>
        <v>0</v>
      </c>
      <c r="S20" s="8">
        <f t="shared" si="4"/>
        <v>0</v>
      </c>
      <c r="T20" s="47">
        <f t="shared" si="2"/>
        <v>0</v>
      </c>
    </row>
    <row r="21" spans="1:20" s="3" customFormat="1" x14ac:dyDescent="0.25">
      <c r="A21" s="13" t="str">
        <f>Segment3!D47</f>
        <v/>
      </c>
      <c r="B21" s="24">
        <f>Segment3!F47</f>
        <v>4</v>
      </c>
      <c r="C21" s="29">
        <f t="shared" si="1"/>
        <v>0</v>
      </c>
      <c r="D21" s="8" t="e">
        <f>VLOOKUP($B21,ShipSpeeds!$A$7:$I$888,2,FALSE)</f>
        <v>#N/A</v>
      </c>
      <c r="E21" s="8" t="e">
        <f>VLOOKUP($B21,ShipSpeeds!$A$7:$I$888,3,FALSE)</f>
        <v>#N/A</v>
      </c>
      <c r="F21" s="8" t="e">
        <f>VLOOKUP($B21,ShipSpeeds!$A$7:$I$888,4,FALSE)</f>
        <v>#N/A</v>
      </c>
      <c r="G21" s="8" t="e">
        <f>VLOOKUP($B21,ShipSpeeds!$A$7:$I$888,5,FALSE)</f>
        <v>#N/A</v>
      </c>
      <c r="H21" s="8" t="e">
        <f>VLOOKUP($B21,ShipSpeeds!$A$7:$I$888,6,FALSE)</f>
        <v>#N/A</v>
      </c>
      <c r="I21" s="8" t="e">
        <f>VLOOKUP($B21,ShipSpeeds!$A$7:$I$888,7,FALSE)</f>
        <v>#N/A</v>
      </c>
      <c r="J21" s="8" t="e">
        <f>VLOOKUP($B21,ShipSpeeds!$A$7:$I$888,8,FALSE)</f>
        <v>#N/A</v>
      </c>
      <c r="K21" s="8" t="e">
        <f>VLOOKUP($B21,ShipSpeeds!$A$7:$I$888,9,FALSE)</f>
        <v>#N/A</v>
      </c>
      <c r="L21" s="47" t="e">
        <f>VLOOKUP($B21,ShipSpeeds!$A$7:$I$888,2,FALSE)</f>
        <v>#N/A</v>
      </c>
      <c r="M21" s="8">
        <f t="shared" si="3"/>
        <v>0</v>
      </c>
      <c r="N21" s="8">
        <f t="shared" si="3"/>
        <v>0</v>
      </c>
      <c r="O21" s="8">
        <f t="shared" si="4"/>
        <v>0</v>
      </c>
      <c r="P21" s="8">
        <f t="shared" si="4"/>
        <v>0</v>
      </c>
      <c r="Q21" s="8">
        <f t="shared" si="4"/>
        <v>0</v>
      </c>
      <c r="R21" s="8">
        <f t="shared" si="4"/>
        <v>0</v>
      </c>
      <c r="S21" s="8">
        <f t="shared" si="4"/>
        <v>0</v>
      </c>
      <c r="T21" s="47">
        <f t="shared" si="2"/>
        <v>0</v>
      </c>
    </row>
    <row r="22" spans="1:20" s="3" customFormat="1" x14ac:dyDescent="0.25">
      <c r="A22" s="13" t="str">
        <f>Segment3!D48</f>
        <v/>
      </c>
      <c r="B22" s="24">
        <f>Segment3!F48</f>
        <v>4</v>
      </c>
      <c r="C22" s="29">
        <f t="shared" si="1"/>
        <v>0</v>
      </c>
      <c r="D22" s="8" t="e">
        <f>VLOOKUP($B22,ShipSpeeds!$A$7:$I$888,2,FALSE)</f>
        <v>#N/A</v>
      </c>
      <c r="E22" s="8" t="e">
        <f>VLOOKUP($B22,ShipSpeeds!$A$7:$I$888,3,FALSE)</f>
        <v>#N/A</v>
      </c>
      <c r="F22" s="8" t="e">
        <f>VLOOKUP($B22,ShipSpeeds!$A$7:$I$888,4,FALSE)</f>
        <v>#N/A</v>
      </c>
      <c r="G22" s="8" t="e">
        <f>VLOOKUP($B22,ShipSpeeds!$A$7:$I$888,5,FALSE)</f>
        <v>#N/A</v>
      </c>
      <c r="H22" s="8" t="e">
        <f>VLOOKUP($B22,ShipSpeeds!$A$7:$I$888,6,FALSE)</f>
        <v>#N/A</v>
      </c>
      <c r="I22" s="8" t="e">
        <f>VLOOKUP($B22,ShipSpeeds!$A$7:$I$888,7,FALSE)</f>
        <v>#N/A</v>
      </c>
      <c r="J22" s="8" t="e">
        <f>VLOOKUP($B22,ShipSpeeds!$A$7:$I$888,8,FALSE)</f>
        <v>#N/A</v>
      </c>
      <c r="K22" s="8" t="e">
        <f>VLOOKUP($B22,ShipSpeeds!$A$7:$I$888,9,FALSE)</f>
        <v>#N/A</v>
      </c>
      <c r="L22" s="47" t="e">
        <f>VLOOKUP($B22,ShipSpeeds!$A$7:$I$888,2,FALSE)</f>
        <v>#N/A</v>
      </c>
      <c r="M22" s="8">
        <f t="shared" si="3"/>
        <v>0</v>
      </c>
      <c r="N22" s="8">
        <f t="shared" si="3"/>
        <v>0</v>
      </c>
      <c r="O22" s="8">
        <f t="shared" si="4"/>
        <v>0</v>
      </c>
      <c r="P22" s="8">
        <f t="shared" si="4"/>
        <v>0</v>
      </c>
      <c r="Q22" s="8">
        <f t="shared" si="4"/>
        <v>0</v>
      </c>
      <c r="R22" s="8">
        <f t="shared" si="4"/>
        <v>0</v>
      </c>
      <c r="S22" s="8">
        <f t="shared" si="4"/>
        <v>0</v>
      </c>
      <c r="T22" s="47">
        <f t="shared" si="2"/>
        <v>0</v>
      </c>
    </row>
    <row r="23" spans="1:20" s="3" customFormat="1" x14ac:dyDescent="0.25">
      <c r="A23" s="13" t="str">
        <f>Segment3!D49</f>
        <v/>
      </c>
      <c r="B23" s="24">
        <f>Segment3!F49</f>
        <v>4</v>
      </c>
      <c r="C23" s="29">
        <f t="shared" si="1"/>
        <v>0</v>
      </c>
      <c r="D23" s="8" t="e">
        <f>VLOOKUP($B23,ShipSpeeds!$A$7:$I$888,2,FALSE)</f>
        <v>#N/A</v>
      </c>
      <c r="E23" s="8" t="e">
        <f>VLOOKUP($B23,ShipSpeeds!$A$7:$I$888,3,FALSE)</f>
        <v>#N/A</v>
      </c>
      <c r="F23" s="8" t="e">
        <f>VLOOKUP($B23,ShipSpeeds!$A$7:$I$888,4,FALSE)</f>
        <v>#N/A</v>
      </c>
      <c r="G23" s="8" t="e">
        <f>VLOOKUP($B23,ShipSpeeds!$A$7:$I$888,5,FALSE)</f>
        <v>#N/A</v>
      </c>
      <c r="H23" s="8" t="e">
        <f>VLOOKUP($B23,ShipSpeeds!$A$7:$I$888,6,FALSE)</f>
        <v>#N/A</v>
      </c>
      <c r="I23" s="8" t="e">
        <f>VLOOKUP($B23,ShipSpeeds!$A$7:$I$888,7,FALSE)</f>
        <v>#N/A</v>
      </c>
      <c r="J23" s="8" t="e">
        <f>VLOOKUP($B23,ShipSpeeds!$A$7:$I$888,8,FALSE)</f>
        <v>#N/A</v>
      </c>
      <c r="K23" s="8" t="e">
        <f>VLOOKUP($B23,ShipSpeeds!$A$7:$I$888,9,FALSE)</f>
        <v>#N/A</v>
      </c>
      <c r="L23" s="47" t="e">
        <f>VLOOKUP($B23,ShipSpeeds!$A$7:$I$888,2,FALSE)</f>
        <v>#N/A</v>
      </c>
      <c r="M23" s="8">
        <f t="shared" si="3"/>
        <v>0</v>
      </c>
      <c r="N23" s="8">
        <f t="shared" si="3"/>
        <v>0</v>
      </c>
      <c r="O23" s="8">
        <f t="shared" si="4"/>
        <v>0</v>
      </c>
      <c r="P23" s="8">
        <f t="shared" si="4"/>
        <v>0</v>
      </c>
      <c r="Q23" s="8">
        <f t="shared" si="4"/>
        <v>0</v>
      </c>
      <c r="R23" s="8">
        <f t="shared" si="4"/>
        <v>0</v>
      </c>
      <c r="S23" s="8">
        <f t="shared" si="4"/>
        <v>0</v>
      </c>
      <c r="T23" s="47">
        <f t="shared" si="2"/>
        <v>0</v>
      </c>
    </row>
    <row r="24" spans="1:20" s="3" customFormat="1" x14ac:dyDescent="0.25">
      <c r="A24" s="13" t="str">
        <f>Segment3!D50</f>
        <v/>
      </c>
      <c r="B24" s="24">
        <f>Segment3!F50</f>
        <v>4</v>
      </c>
      <c r="C24" s="29">
        <f t="shared" si="1"/>
        <v>0</v>
      </c>
      <c r="D24" s="8" t="e">
        <f>VLOOKUP($B24,ShipSpeeds!$A$7:$I$888,2,FALSE)</f>
        <v>#N/A</v>
      </c>
      <c r="E24" s="8" t="e">
        <f>VLOOKUP($B24,ShipSpeeds!$A$7:$I$888,3,FALSE)</f>
        <v>#N/A</v>
      </c>
      <c r="F24" s="8" t="e">
        <f>VLOOKUP($B24,ShipSpeeds!$A$7:$I$888,4,FALSE)</f>
        <v>#N/A</v>
      </c>
      <c r="G24" s="8" t="e">
        <f>VLOOKUP($B24,ShipSpeeds!$A$7:$I$888,5,FALSE)</f>
        <v>#N/A</v>
      </c>
      <c r="H24" s="8" t="e">
        <f>VLOOKUP($B24,ShipSpeeds!$A$7:$I$888,6,FALSE)</f>
        <v>#N/A</v>
      </c>
      <c r="I24" s="8" t="e">
        <f>VLOOKUP($B24,ShipSpeeds!$A$7:$I$888,7,FALSE)</f>
        <v>#N/A</v>
      </c>
      <c r="J24" s="8" t="e">
        <f>VLOOKUP($B24,ShipSpeeds!$A$7:$I$888,8,FALSE)</f>
        <v>#N/A</v>
      </c>
      <c r="K24" s="8" t="e">
        <f>VLOOKUP($B24,ShipSpeeds!$A$7:$I$888,9,FALSE)</f>
        <v>#N/A</v>
      </c>
      <c r="L24" s="47" t="e">
        <f>VLOOKUP($B24,ShipSpeeds!$A$7:$I$888,2,FALSE)</f>
        <v>#N/A</v>
      </c>
      <c r="M24" s="8">
        <f t="shared" si="3"/>
        <v>0</v>
      </c>
      <c r="N24" s="8">
        <f t="shared" si="3"/>
        <v>0</v>
      </c>
      <c r="O24" s="8">
        <f t="shared" si="4"/>
        <v>0</v>
      </c>
      <c r="P24" s="8">
        <f t="shared" si="4"/>
        <v>0</v>
      </c>
      <c r="Q24" s="8">
        <f t="shared" si="4"/>
        <v>0</v>
      </c>
      <c r="R24" s="8">
        <f t="shared" si="4"/>
        <v>0</v>
      </c>
      <c r="S24" s="8">
        <f t="shared" si="4"/>
        <v>0</v>
      </c>
      <c r="T24" s="47">
        <f t="shared" si="2"/>
        <v>0</v>
      </c>
    </row>
    <row r="25" spans="1:20" s="26" customFormat="1" x14ac:dyDescent="0.25">
      <c r="A25" s="13" t="str">
        <f>Segment3!D51</f>
        <v/>
      </c>
      <c r="B25" s="24">
        <f>Segment3!F51</f>
        <v>4</v>
      </c>
      <c r="C25" s="29">
        <f t="shared" si="1"/>
        <v>0</v>
      </c>
      <c r="D25" s="8" t="e">
        <f>VLOOKUP($B25,ShipSpeeds!$A$7:$I$888,2,FALSE)</f>
        <v>#N/A</v>
      </c>
      <c r="E25" s="8" t="e">
        <f>VLOOKUP($B25,ShipSpeeds!$A$7:$I$888,3,FALSE)</f>
        <v>#N/A</v>
      </c>
      <c r="F25" s="8" t="e">
        <f>VLOOKUP($B25,ShipSpeeds!$A$7:$I$888,4,FALSE)</f>
        <v>#N/A</v>
      </c>
      <c r="G25" s="8" t="e">
        <f>VLOOKUP($B25,ShipSpeeds!$A$7:$I$888,5,FALSE)</f>
        <v>#N/A</v>
      </c>
      <c r="H25" s="8" t="e">
        <f>VLOOKUP($B25,ShipSpeeds!$A$7:$I$888,6,FALSE)</f>
        <v>#N/A</v>
      </c>
      <c r="I25" s="8" t="e">
        <f>VLOOKUP($B25,ShipSpeeds!$A$7:$I$888,7,FALSE)</f>
        <v>#N/A</v>
      </c>
      <c r="J25" s="8" t="e">
        <f>VLOOKUP($B25,ShipSpeeds!$A$7:$I$888,8,FALSE)</f>
        <v>#N/A</v>
      </c>
      <c r="K25" s="8" t="e">
        <f>VLOOKUP($B25,ShipSpeeds!$A$7:$I$888,9,FALSE)</f>
        <v>#N/A</v>
      </c>
      <c r="L25" s="47" t="e">
        <f>VLOOKUP($B25,ShipSpeeds!$A$7:$I$888,2,FALSE)</f>
        <v>#N/A</v>
      </c>
      <c r="M25" s="8">
        <f t="shared" si="3"/>
        <v>0</v>
      </c>
      <c r="N25" s="8">
        <f t="shared" si="3"/>
        <v>0</v>
      </c>
      <c r="O25" s="8">
        <f t="shared" si="4"/>
        <v>0</v>
      </c>
      <c r="P25" s="8">
        <f t="shared" si="4"/>
        <v>0</v>
      </c>
      <c r="Q25" s="8">
        <f t="shared" si="4"/>
        <v>0</v>
      </c>
      <c r="R25" s="8">
        <f t="shared" si="4"/>
        <v>0</v>
      </c>
      <c r="S25" s="8">
        <f t="shared" si="4"/>
        <v>0</v>
      </c>
      <c r="T25" s="47">
        <f t="shared" si="2"/>
        <v>0</v>
      </c>
    </row>
    <row r="26" spans="1:20" s="26" customFormat="1" x14ac:dyDescent="0.25">
      <c r="A26" s="13" t="str">
        <f>Segment3!D52</f>
        <v/>
      </c>
      <c r="B26" s="24">
        <f>Segment3!F52</f>
        <v>4</v>
      </c>
      <c r="C26" s="29">
        <f t="shared" si="1"/>
        <v>0</v>
      </c>
      <c r="D26" s="8" t="e">
        <f>VLOOKUP($B26,ShipSpeeds!$A$7:$I$888,2,FALSE)</f>
        <v>#N/A</v>
      </c>
      <c r="E26" s="8" t="e">
        <f>VLOOKUP($B26,ShipSpeeds!$A$7:$I$888,3,FALSE)</f>
        <v>#N/A</v>
      </c>
      <c r="F26" s="8" t="e">
        <f>VLOOKUP($B26,ShipSpeeds!$A$7:$I$888,4,FALSE)</f>
        <v>#N/A</v>
      </c>
      <c r="G26" s="8" t="e">
        <f>VLOOKUP($B26,ShipSpeeds!$A$7:$I$888,5,FALSE)</f>
        <v>#N/A</v>
      </c>
      <c r="H26" s="8" t="e">
        <f>VLOOKUP($B26,ShipSpeeds!$A$7:$I$888,6,FALSE)</f>
        <v>#N/A</v>
      </c>
      <c r="I26" s="8" t="e">
        <f>VLOOKUP($B26,ShipSpeeds!$A$7:$I$888,7,FALSE)</f>
        <v>#N/A</v>
      </c>
      <c r="J26" s="8" t="e">
        <f>VLOOKUP($B26,ShipSpeeds!$A$7:$I$888,8,FALSE)</f>
        <v>#N/A</v>
      </c>
      <c r="K26" s="8" t="e">
        <f>VLOOKUP($B26,ShipSpeeds!$A$7:$I$888,9,FALSE)</f>
        <v>#N/A</v>
      </c>
      <c r="L26" s="47" t="e">
        <f>VLOOKUP($B26,ShipSpeeds!$A$7:$I$888,2,FALSE)</f>
        <v>#N/A</v>
      </c>
      <c r="M26" s="8">
        <f t="shared" si="3"/>
        <v>0</v>
      </c>
      <c r="N26" s="8">
        <f t="shared" si="3"/>
        <v>0</v>
      </c>
      <c r="O26" s="8">
        <f t="shared" si="4"/>
        <v>0</v>
      </c>
      <c r="P26" s="8">
        <f t="shared" si="4"/>
        <v>0</v>
      </c>
      <c r="Q26" s="8">
        <f t="shared" si="4"/>
        <v>0</v>
      </c>
      <c r="R26" s="8">
        <f t="shared" si="4"/>
        <v>0</v>
      </c>
      <c r="S26" s="8">
        <f t="shared" si="4"/>
        <v>0</v>
      </c>
      <c r="T26" s="47">
        <f t="shared" si="2"/>
        <v>0</v>
      </c>
    </row>
    <row r="27" spans="1:20" s="3" customFormat="1" x14ac:dyDescent="0.25">
      <c r="A27" s="13" t="str">
        <f>Segment3!D53</f>
        <v/>
      </c>
      <c r="B27" s="24">
        <f>Segment3!F53</f>
        <v>4</v>
      </c>
      <c r="C27" s="29">
        <f t="shared" si="1"/>
        <v>0</v>
      </c>
      <c r="D27" s="8" t="e">
        <f>VLOOKUP($B27,ShipSpeeds!$A$7:$I$888,2,FALSE)</f>
        <v>#N/A</v>
      </c>
      <c r="E27" s="8" t="e">
        <f>VLOOKUP($B27,ShipSpeeds!$A$7:$I$888,3,FALSE)</f>
        <v>#N/A</v>
      </c>
      <c r="F27" s="8" t="e">
        <f>VLOOKUP($B27,ShipSpeeds!$A$7:$I$888,4,FALSE)</f>
        <v>#N/A</v>
      </c>
      <c r="G27" s="8" t="e">
        <f>VLOOKUP($B27,ShipSpeeds!$A$7:$I$888,5,FALSE)</f>
        <v>#N/A</v>
      </c>
      <c r="H27" s="8" t="e">
        <f>VLOOKUP($B27,ShipSpeeds!$A$7:$I$888,6,FALSE)</f>
        <v>#N/A</v>
      </c>
      <c r="I27" s="8" t="e">
        <f>VLOOKUP($B27,ShipSpeeds!$A$7:$I$888,7,FALSE)</f>
        <v>#N/A</v>
      </c>
      <c r="J27" s="8" t="e">
        <f>VLOOKUP($B27,ShipSpeeds!$A$7:$I$888,8,FALSE)</f>
        <v>#N/A</v>
      </c>
      <c r="K27" s="8" t="e">
        <f>VLOOKUP($B27,ShipSpeeds!$A$7:$I$888,9,FALSE)</f>
        <v>#N/A</v>
      </c>
      <c r="L27" s="47" t="e">
        <f>VLOOKUP($B27,ShipSpeeds!$A$7:$I$888,2,FALSE)</f>
        <v>#N/A</v>
      </c>
      <c r="M27" s="8">
        <f t="shared" si="3"/>
        <v>0</v>
      </c>
      <c r="N27" s="8">
        <f t="shared" si="3"/>
        <v>0</v>
      </c>
      <c r="O27" s="8">
        <f t="shared" si="4"/>
        <v>0</v>
      </c>
      <c r="P27" s="8">
        <f t="shared" si="4"/>
        <v>0</v>
      </c>
      <c r="Q27" s="8">
        <f t="shared" si="4"/>
        <v>0</v>
      </c>
      <c r="R27" s="8">
        <f t="shared" si="4"/>
        <v>0</v>
      </c>
      <c r="S27" s="8">
        <f t="shared" si="4"/>
        <v>0</v>
      </c>
      <c r="T27" s="47">
        <f t="shared" si="2"/>
        <v>0</v>
      </c>
    </row>
    <row r="28" spans="1:20" s="3" customFormat="1" x14ac:dyDescent="0.25">
      <c r="A28" s="13" t="str">
        <f>Segment3!D54</f>
        <v/>
      </c>
      <c r="B28" s="24">
        <f>Segment3!F54</f>
        <v>4</v>
      </c>
      <c r="C28" s="29">
        <f t="shared" si="1"/>
        <v>0</v>
      </c>
      <c r="D28" s="8" t="e">
        <f>VLOOKUP($B28,ShipSpeeds!$A$7:$I$888,2,FALSE)</f>
        <v>#N/A</v>
      </c>
      <c r="E28" s="8" t="e">
        <f>VLOOKUP($B28,ShipSpeeds!$A$7:$I$888,3,FALSE)</f>
        <v>#N/A</v>
      </c>
      <c r="F28" s="8" t="e">
        <f>VLOOKUP($B28,ShipSpeeds!$A$7:$I$888,4,FALSE)</f>
        <v>#N/A</v>
      </c>
      <c r="G28" s="8" t="e">
        <f>VLOOKUP($B28,ShipSpeeds!$A$7:$I$888,5,FALSE)</f>
        <v>#N/A</v>
      </c>
      <c r="H28" s="8" t="e">
        <f>VLOOKUP($B28,ShipSpeeds!$A$7:$I$888,6,FALSE)</f>
        <v>#N/A</v>
      </c>
      <c r="I28" s="8" t="e">
        <f>VLOOKUP($B28,ShipSpeeds!$A$7:$I$888,7,FALSE)</f>
        <v>#N/A</v>
      </c>
      <c r="J28" s="8" t="e">
        <f>VLOOKUP($B28,ShipSpeeds!$A$7:$I$888,8,FALSE)</f>
        <v>#N/A</v>
      </c>
      <c r="K28" s="8" t="e">
        <f>VLOOKUP($B28,ShipSpeeds!$A$7:$I$888,9,FALSE)</f>
        <v>#N/A</v>
      </c>
      <c r="L28" s="47" t="e">
        <f>VLOOKUP($B28,ShipSpeeds!$A$7:$I$888,2,FALSE)</f>
        <v>#N/A</v>
      </c>
      <c r="M28" s="8">
        <f t="shared" si="3"/>
        <v>0</v>
      </c>
      <c r="N28" s="8">
        <f t="shared" si="3"/>
        <v>0</v>
      </c>
      <c r="O28" s="8">
        <f t="shared" si="4"/>
        <v>0</v>
      </c>
      <c r="P28" s="8">
        <f t="shared" si="4"/>
        <v>0</v>
      </c>
      <c r="Q28" s="8">
        <f t="shared" si="4"/>
        <v>0</v>
      </c>
      <c r="R28" s="8">
        <f t="shared" si="4"/>
        <v>0</v>
      </c>
      <c r="S28" s="8">
        <f t="shared" si="4"/>
        <v>0</v>
      </c>
      <c r="T28" s="47">
        <f t="shared" si="2"/>
        <v>0</v>
      </c>
    </row>
    <row r="29" spans="1:20" s="3" customFormat="1" x14ac:dyDescent="0.25">
      <c r="A29" s="13" t="str">
        <f>Segment3!D55</f>
        <v/>
      </c>
      <c r="B29" s="24">
        <f>Segment3!F55</f>
        <v>4</v>
      </c>
      <c r="C29" s="29">
        <f t="shared" si="1"/>
        <v>0</v>
      </c>
      <c r="D29" s="8" t="e">
        <f>VLOOKUP($B29,ShipSpeeds!$A$7:$I$888,2,FALSE)</f>
        <v>#N/A</v>
      </c>
      <c r="E29" s="8" t="e">
        <f>VLOOKUP($B29,ShipSpeeds!$A$7:$I$888,3,FALSE)</f>
        <v>#N/A</v>
      </c>
      <c r="F29" s="8" t="e">
        <f>VLOOKUP($B29,ShipSpeeds!$A$7:$I$888,4,FALSE)</f>
        <v>#N/A</v>
      </c>
      <c r="G29" s="8" t="e">
        <f>VLOOKUP($B29,ShipSpeeds!$A$7:$I$888,5,FALSE)</f>
        <v>#N/A</v>
      </c>
      <c r="H29" s="8" t="e">
        <f>VLOOKUP($B29,ShipSpeeds!$A$7:$I$888,6,FALSE)</f>
        <v>#N/A</v>
      </c>
      <c r="I29" s="8" t="e">
        <f>VLOOKUP($B29,ShipSpeeds!$A$7:$I$888,7,FALSE)</f>
        <v>#N/A</v>
      </c>
      <c r="J29" s="8" t="e">
        <f>VLOOKUP($B29,ShipSpeeds!$A$7:$I$888,8,FALSE)</f>
        <v>#N/A</v>
      </c>
      <c r="K29" s="8" t="e">
        <f>VLOOKUP($B29,ShipSpeeds!$A$7:$I$888,9,FALSE)</f>
        <v>#N/A</v>
      </c>
      <c r="L29" s="47" t="e">
        <f>VLOOKUP($B29,ShipSpeeds!$A$7:$I$888,2,FALSE)</f>
        <v>#N/A</v>
      </c>
      <c r="M29" s="8">
        <f t="shared" si="3"/>
        <v>0</v>
      </c>
      <c r="N29" s="8">
        <f t="shared" si="3"/>
        <v>0</v>
      </c>
      <c r="O29" s="8">
        <f t="shared" si="4"/>
        <v>0</v>
      </c>
      <c r="P29" s="8">
        <f t="shared" si="4"/>
        <v>0</v>
      </c>
      <c r="Q29" s="8">
        <f t="shared" si="4"/>
        <v>0</v>
      </c>
      <c r="R29" s="8">
        <f t="shared" si="4"/>
        <v>0</v>
      </c>
      <c r="S29" s="8">
        <f t="shared" si="4"/>
        <v>0</v>
      </c>
      <c r="T29" s="47">
        <f t="shared" si="2"/>
        <v>0</v>
      </c>
    </row>
    <row r="30" spans="1:20" s="3" customFormat="1" x14ac:dyDescent="0.25">
      <c r="A30" s="13" t="str">
        <f>Segment3!D56</f>
        <v/>
      </c>
      <c r="B30" s="24">
        <f>Segment3!F56</f>
        <v>4</v>
      </c>
      <c r="C30" s="29">
        <f t="shared" si="1"/>
        <v>0</v>
      </c>
      <c r="D30" s="8" t="e">
        <f>VLOOKUP($B30,ShipSpeeds!$A$7:$I$888,2,FALSE)</f>
        <v>#N/A</v>
      </c>
      <c r="E30" s="8" t="e">
        <f>VLOOKUP($B30,ShipSpeeds!$A$7:$I$888,3,FALSE)</f>
        <v>#N/A</v>
      </c>
      <c r="F30" s="8" t="e">
        <f>VLOOKUP($B30,ShipSpeeds!$A$7:$I$888,4,FALSE)</f>
        <v>#N/A</v>
      </c>
      <c r="G30" s="8" t="e">
        <f>VLOOKUP($B30,ShipSpeeds!$A$7:$I$888,5,FALSE)</f>
        <v>#N/A</v>
      </c>
      <c r="H30" s="8" t="e">
        <f>VLOOKUP($B30,ShipSpeeds!$A$7:$I$888,6,FALSE)</f>
        <v>#N/A</v>
      </c>
      <c r="I30" s="8" t="e">
        <f>VLOOKUP($B30,ShipSpeeds!$A$7:$I$888,7,FALSE)</f>
        <v>#N/A</v>
      </c>
      <c r="J30" s="8" t="e">
        <f>VLOOKUP($B30,ShipSpeeds!$A$7:$I$888,8,FALSE)</f>
        <v>#N/A</v>
      </c>
      <c r="K30" s="8" t="e">
        <f>VLOOKUP($B30,ShipSpeeds!$A$7:$I$888,9,FALSE)</f>
        <v>#N/A</v>
      </c>
      <c r="L30" s="47" t="e">
        <f>VLOOKUP($B30,ShipSpeeds!$A$7:$I$888,2,FALSE)</f>
        <v>#N/A</v>
      </c>
      <c r="M30" s="8">
        <f t="shared" si="3"/>
        <v>0</v>
      </c>
      <c r="N30" s="8">
        <f t="shared" si="3"/>
        <v>0</v>
      </c>
      <c r="O30" s="8">
        <f t="shared" si="4"/>
        <v>0</v>
      </c>
      <c r="P30" s="8">
        <f t="shared" si="4"/>
        <v>0</v>
      </c>
      <c r="Q30" s="8">
        <f t="shared" si="4"/>
        <v>0</v>
      </c>
      <c r="R30" s="8">
        <f t="shared" si="4"/>
        <v>0</v>
      </c>
      <c r="S30" s="8">
        <f t="shared" si="4"/>
        <v>0</v>
      </c>
      <c r="T30" s="47">
        <f t="shared" si="2"/>
        <v>0</v>
      </c>
    </row>
    <row r="31" spans="1:20" s="3" customFormat="1" x14ac:dyDescent="0.25">
      <c r="A31" s="13" t="str">
        <f>Segment3!D57</f>
        <v/>
      </c>
      <c r="B31" s="24">
        <f>Segment3!F57</f>
        <v>4</v>
      </c>
      <c r="C31" s="29">
        <f t="shared" si="1"/>
        <v>0</v>
      </c>
      <c r="D31" s="8" t="e">
        <f>VLOOKUP($B31,ShipSpeeds!$A$7:$I$888,2,FALSE)</f>
        <v>#N/A</v>
      </c>
      <c r="E31" s="8" t="e">
        <f>VLOOKUP($B31,ShipSpeeds!$A$7:$I$888,3,FALSE)</f>
        <v>#N/A</v>
      </c>
      <c r="F31" s="8" t="e">
        <f>VLOOKUP($B31,ShipSpeeds!$A$7:$I$888,4,FALSE)</f>
        <v>#N/A</v>
      </c>
      <c r="G31" s="8" t="e">
        <f>VLOOKUP($B31,ShipSpeeds!$A$7:$I$888,5,FALSE)</f>
        <v>#N/A</v>
      </c>
      <c r="H31" s="8" t="e">
        <f>VLOOKUP($B31,ShipSpeeds!$A$7:$I$888,6,FALSE)</f>
        <v>#N/A</v>
      </c>
      <c r="I31" s="8" t="e">
        <f>VLOOKUP($B31,ShipSpeeds!$A$7:$I$888,7,FALSE)</f>
        <v>#N/A</v>
      </c>
      <c r="J31" s="8" t="e">
        <f>VLOOKUP($B31,ShipSpeeds!$A$7:$I$888,8,FALSE)</f>
        <v>#N/A</v>
      </c>
      <c r="K31" s="8" t="e">
        <f>VLOOKUP($B31,ShipSpeeds!$A$7:$I$888,9,FALSE)</f>
        <v>#N/A</v>
      </c>
      <c r="L31" s="47" t="e">
        <f>VLOOKUP($B31,ShipSpeeds!$A$7:$I$888,2,FALSE)</f>
        <v>#N/A</v>
      </c>
      <c r="M31" s="8">
        <f t="shared" si="3"/>
        <v>0</v>
      </c>
      <c r="N31" s="8">
        <f t="shared" si="3"/>
        <v>0</v>
      </c>
      <c r="O31" s="8">
        <f t="shared" si="4"/>
        <v>0</v>
      </c>
      <c r="P31" s="8">
        <f t="shared" si="4"/>
        <v>0</v>
      </c>
      <c r="Q31" s="8">
        <f t="shared" si="4"/>
        <v>0</v>
      </c>
      <c r="R31" s="8">
        <f t="shared" si="4"/>
        <v>0</v>
      </c>
      <c r="S31" s="8">
        <f t="shared" si="4"/>
        <v>0</v>
      </c>
      <c r="T31" s="47">
        <f t="shared" si="2"/>
        <v>0</v>
      </c>
    </row>
    <row r="32" spans="1:20" s="3" customFormat="1" x14ac:dyDescent="0.25">
      <c r="A32" s="13" t="str">
        <f>Segment3!D58</f>
        <v/>
      </c>
      <c r="B32" s="24">
        <f>Segment3!F58</f>
        <v>4</v>
      </c>
      <c r="C32" s="29">
        <f t="shared" si="1"/>
        <v>0</v>
      </c>
      <c r="D32" s="8" t="e">
        <f>VLOOKUP($B32,ShipSpeeds!$A$7:$I$888,2,FALSE)</f>
        <v>#N/A</v>
      </c>
      <c r="E32" s="8" t="e">
        <f>VLOOKUP($B32,ShipSpeeds!$A$7:$I$888,3,FALSE)</f>
        <v>#N/A</v>
      </c>
      <c r="F32" s="8" t="e">
        <f>VLOOKUP($B32,ShipSpeeds!$A$7:$I$888,4,FALSE)</f>
        <v>#N/A</v>
      </c>
      <c r="G32" s="8" t="e">
        <f>VLOOKUP($B32,ShipSpeeds!$A$7:$I$888,5,FALSE)</f>
        <v>#N/A</v>
      </c>
      <c r="H32" s="8" t="e">
        <f>VLOOKUP($B32,ShipSpeeds!$A$7:$I$888,6,FALSE)</f>
        <v>#N/A</v>
      </c>
      <c r="I32" s="8" t="e">
        <f>VLOOKUP($B32,ShipSpeeds!$A$7:$I$888,7,FALSE)</f>
        <v>#N/A</v>
      </c>
      <c r="J32" s="8" t="e">
        <f>VLOOKUP($B32,ShipSpeeds!$A$7:$I$888,8,FALSE)</f>
        <v>#N/A</v>
      </c>
      <c r="K32" s="8" t="e">
        <f>VLOOKUP($B32,ShipSpeeds!$A$7:$I$888,9,FALSE)</f>
        <v>#N/A</v>
      </c>
      <c r="L32" s="47" t="e">
        <f>VLOOKUP($B32,ShipSpeeds!$A$7:$I$888,2,FALSE)</f>
        <v>#N/A</v>
      </c>
      <c r="M32" s="8">
        <f t="shared" si="3"/>
        <v>0</v>
      </c>
      <c r="N32" s="8">
        <f t="shared" si="3"/>
        <v>0</v>
      </c>
      <c r="O32" s="8">
        <f t="shared" si="4"/>
        <v>0</v>
      </c>
      <c r="P32" s="8">
        <f t="shared" si="4"/>
        <v>0</v>
      </c>
      <c r="Q32" s="8">
        <f t="shared" si="4"/>
        <v>0</v>
      </c>
      <c r="R32" s="8">
        <f t="shared" si="4"/>
        <v>0</v>
      </c>
      <c r="S32" s="8">
        <f t="shared" si="4"/>
        <v>0</v>
      </c>
      <c r="T32" s="47">
        <f t="shared" si="2"/>
        <v>0</v>
      </c>
    </row>
    <row r="33" spans="1:20" s="3" customFormat="1" x14ac:dyDescent="0.25">
      <c r="A33" s="13" t="str">
        <f>Segment3!D59</f>
        <v/>
      </c>
      <c r="B33" s="24">
        <f>Segment3!F59</f>
        <v>4</v>
      </c>
      <c r="C33" s="29">
        <f t="shared" si="1"/>
        <v>0</v>
      </c>
      <c r="D33" s="8" t="e">
        <f>VLOOKUP($B33,ShipSpeeds!$A$7:$I$888,2,FALSE)</f>
        <v>#N/A</v>
      </c>
      <c r="E33" s="8" t="e">
        <f>VLOOKUP($B33,ShipSpeeds!$A$7:$I$888,3,FALSE)</f>
        <v>#N/A</v>
      </c>
      <c r="F33" s="8" t="e">
        <f>VLOOKUP($B33,ShipSpeeds!$A$7:$I$888,4,FALSE)</f>
        <v>#N/A</v>
      </c>
      <c r="G33" s="8" t="e">
        <f>VLOOKUP($B33,ShipSpeeds!$A$7:$I$888,5,FALSE)</f>
        <v>#N/A</v>
      </c>
      <c r="H33" s="8" t="e">
        <f>VLOOKUP($B33,ShipSpeeds!$A$7:$I$888,6,FALSE)</f>
        <v>#N/A</v>
      </c>
      <c r="I33" s="8" t="e">
        <f>VLOOKUP($B33,ShipSpeeds!$A$7:$I$888,7,FALSE)</f>
        <v>#N/A</v>
      </c>
      <c r="J33" s="8" t="e">
        <f>VLOOKUP($B33,ShipSpeeds!$A$7:$I$888,8,FALSE)</f>
        <v>#N/A</v>
      </c>
      <c r="K33" s="8" t="e">
        <f>VLOOKUP($B33,ShipSpeeds!$A$7:$I$888,9,FALSE)</f>
        <v>#N/A</v>
      </c>
      <c r="L33" s="47" t="e">
        <f>VLOOKUP($B33,ShipSpeeds!$A$7:$I$888,2,FALSE)</f>
        <v>#N/A</v>
      </c>
      <c r="M33" s="8">
        <f t="shared" si="3"/>
        <v>0</v>
      </c>
      <c r="N33" s="8">
        <f t="shared" si="3"/>
        <v>0</v>
      </c>
      <c r="O33" s="8">
        <f t="shared" si="4"/>
        <v>0</v>
      </c>
      <c r="P33" s="8">
        <f t="shared" si="4"/>
        <v>0</v>
      </c>
      <c r="Q33" s="8">
        <f t="shared" si="4"/>
        <v>0</v>
      </c>
      <c r="R33" s="8">
        <f t="shared" si="4"/>
        <v>0</v>
      </c>
      <c r="S33" s="8">
        <f t="shared" si="4"/>
        <v>0</v>
      </c>
      <c r="T33" s="47">
        <f t="shared" si="2"/>
        <v>0</v>
      </c>
    </row>
    <row r="34" spans="1:20" s="3" customFormat="1" x14ac:dyDescent="0.25">
      <c r="A34" s="13" t="str">
        <f>Segment3!D60</f>
        <v/>
      </c>
      <c r="B34" s="24">
        <f>Segment3!F60</f>
        <v>4</v>
      </c>
      <c r="C34" s="29">
        <f t="shared" si="1"/>
        <v>0</v>
      </c>
      <c r="D34" s="8" t="e">
        <f>VLOOKUP($B34,ShipSpeeds!$A$7:$I$888,2,FALSE)</f>
        <v>#N/A</v>
      </c>
      <c r="E34" s="8" t="e">
        <f>VLOOKUP($B34,ShipSpeeds!$A$7:$I$888,3,FALSE)</f>
        <v>#N/A</v>
      </c>
      <c r="F34" s="8" t="e">
        <f>VLOOKUP($B34,ShipSpeeds!$A$7:$I$888,4,FALSE)</f>
        <v>#N/A</v>
      </c>
      <c r="G34" s="8" t="e">
        <f>VLOOKUP($B34,ShipSpeeds!$A$7:$I$888,5,FALSE)</f>
        <v>#N/A</v>
      </c>
      <c r="H34" s="8" t="e">
        <f>VLOOKUP($B34,ShipSpeeds!$A$7:$I$888,6,FALSE)</f>
        <v>#N/A</v>
      </c>
      <c r="I34" s="8" t="e">
        <f>VLOOKUP($B34,ShipSpeeds!$A$7:$I$888,7,FALSE)</f>
        <v>#N/A</v>
      </c>
      <c r="J34" s="8" t="e">
        <f>VLOOKUP($B34,ShipSpeeds!$A$7:$I$888,8,FALSE)</f>
        <v>#N/A</v>
      </c>
      <c r="K34" s="8" t="e">
        <f>VLOOKUP($B34,ShipSpeeds!$A$7:$I$888,9,FALSE)</f>
        <v>#N/A</v>
      </c>
      <c r="L34" s="47" t="e">
        <f>VLOOKUP($B34,ShipSpeeds!$A$7:$I$888,2,FALSE)</f>
        <v>#N/A</v>
      </c>
      <c r="M34" s="8">
        <f t="shared" si="3"/>
        <v>0</v>
      </c>
      <c r="N34" s="8">
        <f t="shared" si="3"/>
        <v>0</v>
      </c>
      <c r="O34" s="8">
        <f t="shared" si="4"/>
        <v>0</v>
      </c>
      <c r="P34" s="8">
        <f t="shared" si="4"/>
        <v>0</v>
      </c>
      <c r="Q34" s="8">
        <f t="shared" si="4"/>
        <v>0</v>
      </c>
      <c r="R34" s="8">
        <f t="shared" si="4"/>
        <v>0</v>
      </c>
      <c r="S34" s="8">
        <f t="shared" si="4"/>
        <v>0</v>
      </c>
      <c r="T34" s="47">
        <f t="shared" si="2"/>
        <v>0</v>
      </c>
    </row>
    <row r="35" spans="1:20" s="3" customFormat="1" x14ac:dyDescent="0.25">
      <c r="A35" s="13" t="str">
        <f>Segment3!D61</f>
        <v/>
      </c>
      <c r="B35" s="24">
        <f>Segment3!F61</f>
        <v>4</v>
      </c>
      <c r="C35" s="29">
        <f t="shared" si="1"/>
        <v>0</v>
      </c>
      <c r="D35" s="8" t="e">
        <f>VLOOKUP($B35,ShipSpeeds!$A$7:$I$888,2,FALSE)</f>
        <v>#N/A</v>
      </c>
      <c r="E35" s="8" t="e">
        <f>VLOOKUP($B35,ShipSpeeds!$A$7:$I$888,3,FALSE)</f>
        <v>#N/A</v>
      </c>
      <c r="F35" s="8" t="e">
        <f>VLOOKUP($B35,ShipSpeeds!$A$7:$I$888,4,FALSE)</f>
        <v>#N/A</v>
      </c>
      <c r="G35" s="8" t="e">
        <f>VLOOKUP($B35,ShipSpeeds!$A$7:$I$888,5,FALSE)</f>
        <v>#N/A</v>
      </c>
      <c r="H35" s="8" t="e">
        <f>VLOOKUP($B35,ShipSpeeds!$A$7:$I$888,6,FALSE)</f>
        <v>#N/A</v>
      </c>
      <c r="I35" s="8" t="e">
        <f>VLOOKUP($B35,ShipSpeeds!$A$7:$I$888,7,FALSE)</f>
        <v>#N/A</v>
      </c>
      <c r="J35" s="8" t="e">
        <f>VLOOKUP($B35,ShipSpeeds!$A$7:$I$888,8,FALSE)</f>
        <v>#N/A</v>
      </c>
      <c r="K35" s="8" t="e">
        <f>VLOOKUP($B35,ShipSpeeds!$A$7:$I$888,9,FALSE)</f>
        <v>#N/A</v>
      </c>
      <c r="L35" s="47" t="e">
        <f>VLOOKUP($B35,ShipSpeeds!$A$7:$I$888,2,FALSE)</f>
        <v>#N/A</v>
      </c>
      <c r="M35" s="8">
        <f t="shared" si="3"/>
        <v>0</v>
      </c>
      <c r="N35" s="8">
        <f t="shared" si="3"/>
        <v>0</v>
      </c>
      <c r="O35" s="8">
        <f t="shared" si="4"/>
        <v>0</v>
      </c>
      <c r="P35" s="8">
        <f t="shared" si="4"/>
        <v>0</v>
      </c>
      <c r="Q35" s="8">
        <f t="shared" si="4"/>
        <v>0</v>
      </c>
      <c r="R35" s="8">
        <f t="shared" si="4"/>
        <v>0</v>
      </c>
      <c r="S35" s="8">
        <f t="shared" si="4"/>
        <v>0</v>
      </c>
      <c r="T35" s="47">
        <f t="shared" si="2"/>
        <v>0</v>
      </c>
    </row>
    <row r="36" spans="1:20" s="3" customFormat="1" x14ac:dyDescent="0.25">
      <c r="A36" s="13" t="str">
        <f>Segment3!D62</f>
        <v/>
      </c>
      <c r="B36" s="24">
        <f>Segment3!F62</f>
        <v>4</v>
      </c>
      <c r="C36" s="29">
        <f t="shared" si="1"/>
        <v>0</v>
      </c>
      <c r="D36" s="8" t="e">
        <f>VLOOKUP($B36,ShipSpeeds!$A$7:$I$888,2,FALSE)</f>
        <v>#N/A</v>
      </c>
      <c r="E36" s="8" t="e">
        <f>VLOOKUP($B36,ShipSpeeds!$A$7:$I$888,3,FALSE)</f>
        <v>#N/A</v>
      </c>
      <c r="F36" s="8" t="e">
        <f>VLOOKUP($B36,ShipSpeeds!$A$7:$I$888,4,FALSE)</f>
        <v>#N/A</v>
      </c>
      <c r="G36" s="8" t="e">
        <f>VLOOKUP($B36,ShipSpeeds!$A$7:$I$888,5,FALSE)</f>
        <v>#N/A</v>
      </c>
      <c r="H36" s="8" t="e">
        <f>VLOOKUP($B36,ShipSpeeds!$A$7:$I$888,6,FALSE)</f>
        <v>#N/A</v>
      </c>
      <c r="I36" s="8" t="e">
        <f>VLOOKUP($B36,ShipSpeeds!$A$7:$I$888,7,FALSE)</f>
        <v>#N/A</v>
      </c>
      <c r="J36" s="8" t="e">
        <f>VLOOKUP($B36,ShipSpeeds!$A$7:$I$888,8,FALSE)</f>
        <v>#N/A</v>
      </c>
      <c r="K36" s="8" t="e">
        <f>VLOOKUP($B36,ShipSpeeds!$A$7:$I$888,9,FALSE)</f>
        <v>#N/A</v>
      </c>
      <c r="L36" s="47" t="e">
        <f>VLOOKUP($B36,ShipSpeeds!$A$7:$I$888,2,FALSE)</f>
        <v>#N/A</v>
      </c>
      <c r="M36" s="8">
        <f t="shared" si="3"/>
        <v>0</v>
      </c>
      <c r="N36" s="8">
        <f t="shared" si="3"/>
        <v>0</v>
      </c>
      <c r="O36" s="8">
        <f t="shared" si="4"/>
        <v>0</v>
      </c>
      <c r="P36" s="8">
        <f t="shared" si="4"/>
        <v>0</v>
      </c>
      <c r="Q36" s="8">
        <f t="shared" si="4"/>
        <v>0</v>
      </c>
      <c r="R36" s="8">
        <f t="shared" si="4"/>
        <v>0</v>
      </c>
      <c r="S36" s="8">
        <f t="shared" si="4"/>
        <v>0</v>
      </c>
      <c r="T36" s="47">
        <f t="shared" si="2"/>
        <v>0</v>
      </c>
    </row>
    <row r="37" spans="1:20" s="3" customFormat="1" x14ac:dyDescent="0.25">
      <c r="A37" s="13" t="str">
        <f>Segment3!D63</f>
        <v/>
      </c>
      <c r="B37" s="24">
        <f>Segment3!F63</f>
        <v>4</v>
      </c>
      <c r="C37" s="29">
        <f t="shared" si="1"/>
        <v>0</v>
      </c>
      <c r="D37" s="8" t="e">
        <f>VLOOKUP($B37,ShipSpeeds!$A$7:$I$888,2,FALSE)</f>
        <v>#N/A</v>
      </c>
      <c r="E37" s="8" t="e">
        <f>VLOOKUP($B37,ShipSpeeds!$A$7:$I$888,3,FALSE)</f>
        <v>#N/A</v>
      </c>
      <c r="F37" s="8" t="e">
        <f>VLOOKUP($B37,ShipSpeeds!$A$7:$I$888,4,FALSE)</f>
        <v>#N/A</v>
      </c>
      <c r="G37" s="8" t="e">
        <f>VLOOKUP($B37,ShipSpeeds!$A$7:$I$888,5,FALSE)</f>
        <v>#N/A</v>
      </c>
      <c r="H37" s="8" t="e">
        <f>VLOOKUP($B37,ShipSpeeds!$A$7:$I$888,6,FALSE)</f>
        <v>#N/A</v>
      </c>
      <c r="I37" s="8" t="e">
        <f>VLOOKUP($B37,ShipSpeeds!$A$7:$I$888,7,FALSE)</f>
        <v>#N/A</v>
      </c>
      <c r="J37" s="8" t="e">
        <f>VLOOKUP($B37,ShipSpeeds!$A$7:$I$888,8,FALSE)</f>
        <v>#N/A</v>
      </c>
      <c r="K37" s="8" t="e">
        <f>VLOOKUP($B37,ShipSpeeds!$A$7:$I$888,9,FALSE)</f>
        <v>#N/A</v>
      </c>
      <c r="L37" s="47" t="e">
        <f>VLOOKUP($B37,ShipSpeeds!$A$7:$I$888,2,FALSE)</f>
        <v>#N/A</v>
      </c>
      <c r="M37" s="8">
        <f t="shared" si="3"/>
        <v>0</v>
      </c>
      <c r="N37" s="8">
        <f t="shared" si="3"/>
        <v>0</v>
      </c>
      <c r="O37" s="8">
        <f t="shared" si="4"/>
        <v>0</v>
      </c>
      <c r="P37" s="8">
        <f t="shared" si="4"/>
        <v>0</v>
      </c>
      <c r="Q37" s="8">
        <f t="shared" si="4"/>
        <v>0</v>
      </c>
      <c r="R37" s="8">
        <f t="shared" si="4"/>
        <v>0</v>
      </c>
      <c r="S37" s="8">
        <f t="shared" si="4"/>
        <v>0</v>
      </c>
      <c r="T37" s="47">
        <f t="shared" si="2"/>
        <v>0</v>
      </c>
    </row>
    <row r="38" spans="1:20" s="3" customFormat="1" x14ac:dyDescent="0.25">
      <c r="A38" s="13" t="str">
        <f>Segment3!D64</f>
        <v/>
      </c>
      <c r="B38" s="24">
        <f>Segment3!F64</f>
        <v>4</v>
      </c>
      <c r="C38" s="29">
        <f t="shared" si="1"/>
        <v>0</v>
      </c>
      <c r="D38" s="8" t="e">
        <f>VLOOKUP($B38,ShipSpeeds!$A$7:$I$888,2,FALSE)</f>
        <v>#N/A</v>
      </c>
      <c r="E38" s="8" t="e">
        <f>VLOOKUP($B38,ShipSpeeds!$A$7:$I$888,3,FALSE)</f>
        <v>#N/A</v>
      </c>
      <c r="F38" s="8" t="e">
        <f>VLOOKUP($B38,ShipSpeeds!$A$7:$I$888,4,FALSE)</f>
        <v>#N/A</v>
      </c>
      <c r="G38" s="8" t="e">
        <f>VLOOKUP($B38,ShipSpeeds!$A$7:$I$888,5,FALSE)</f>
        <v>#N/A</v>
      </c>
      <c r="H38" s="8" t="e">
        <f>VLOOKUP($B38,ShipSpeeds!$A$7:$I$888,6,FALSE)</f>
        <v>#N/A</v>
      </c>
      <c r="I38" s="8" t="e">
        <f>VLOOKUP($B38,ShipSpeeds!$A$7:$I$888,7,FALSE)</f>
        <v>#N/A</v>
      </c>
      <c r="J38" s="8" t="e">
        <f>VLOOKUP($B38,ShipSpeeds!$A$7:$I$888,8,FALSE)</f>
        <v>#N/A</v>
      </c>
      <c r="K38" s="8" t="e">
        <f>VLOOKUP($B38,ShipSpeeds!$A$7:$I$888,9,FALSE)</f>
        <v>#N/A</v>
      </c>
      <c r="L38" s="47" t="e">
        <f>VLOOKUP($B38,ShipSpeeds!$A$7:$I$888,2,FALSE)</f>
        <v>#N/A</v>
      </c>
      <c r="M38" s="8">
        <f t="shared" si="3"/>
        <v>0</v>
      </c>
      <c r="N38" s="8">
        <f t="shared" si="3"/>
        <v>0</v>
      </c>
      <c r="O38" s="8">
        <f t="shared" si="4"/>
        <v>0</v>
      </c>
      <c r="P38" s="8">
        <f t="shared" si="4"/>
        <v>0</v>
      </c>
      <c r="Q38" s="8">
        <f t="shared" si="4"/>
        <v>0</v>
      </c>
      <c r="R38" s="8">
        <f t="shared" si="4"/>
        <v>0</v>
      </c>
      <c r="S38" s="8">
        <f t="shared" si="4"/>
        <v>0</v>
      </c>
      <c r="T38" s="47">
        <f t="shared" si="2"/>
        <v>0</v>
      </c>
    </row>
    <row r="39" spans="1:20" s="3" customFormat="1" x14ac:dyDescent="0.25">
      <c r="A39" s="13" t="str">
        <f>Segment3!D65</f>
        <v/>
      </c>
      <c r="B39" s="24">
        <f>Segment3!F65</f>
        <v>4</v>
      </c>
      <c r="C39" s="29">
        <f t="shared" si="1"/>
        <v>0</v>
      </c>
      <c r="D39" s="8" t="e">
        <f>VLOOKUP($B39,ShipSpeeds!$A$7:$I$888,2,FALSE)</f>
        <v>#N/A</v>
      </c>
      <c r="E39" s="8" t="e">
        <f>VLOOKUP($B39,ShipSpeeds!$A$7:$I$888,3,FALSE)</f>
        <v>#N/A</v>
      </c>
      <c r="F39" s="8" t="e">
        <f>VLOOKUP($B39,ShipSpeeds!$A$7:$I$888,4,FALSE)</f>
        <v>#N/A</v>
      </c>
      <c r="G39" s="8" t="e">
        <f>VLOOKUP($B39,ShipSpeeds!$A$7:$I$888,5,FALSE)</f>
        <v>#N/A</v>
      </c>
      <c r="H39" s="8" t="e">
        <f>VLOOKUP($B39,ShipSpeeds!$A$7:$I$888,6,FALSE)</f>
        <v>#N/A</v>
      </c>
      <c r="I39" s="8" t="e">
        <f>VLOOKUP($B39,ShipSpeeds!$A$7:$I$888,7,FALSE)</f>
        <v>#N/A</v>
      </c>
      <c r="J39" s="8" t="e">
        <f>VLOOKUP($B39,ShipSpeeds!$A$7:$I$888,8,FALSE)</f>
        <v>#N/A</v>
      </c>
      <c r="K39" s="8" t="e">
        <f>VLOOKUP($B39,ShipSpeeds!$A$7:$I$888,9,FALSE)</f>
        <v>#N/A</v>
      </c>
      <c r="L39" s="47" t="e">
        <f>VLOOKUP($B39,ShipSpeeds!$A$7:$I$888,2,FALSE)</f>
        <v>#N/A</v>
      </c>
      <c r="M39" s="8">
        <f t="shared" si="3"/>
        <v>0</v>
      </c>
      <c r="N39" s="8">
        <f t="shared" si="3"/>
        <v>0</v>
      </c>
      <c r="O39" s="8">
        <f t="shared" si="4"/>
        <v>0</v>
      </c>
      <c r="P39" s="8">
        <f t="shared" si="4"/>
        <v>0</v>
      </c>
      <c r="Q39" s="8">
        <f t="shared" si="4"/>
        <v>0</v>
      </c>
      <c r="R39" s="8">
        <f t="shared" si="4"/>
        <v>0</v>
      </c>
      <c r="S39" s="8">
        <f t="shared" si="4"/>
        <v>0</v>
      </c>
      <c r="T39" s="47">
        <f t="shared" si="2"/>
        <v>0</v>
      </c>
    </row>
    <row r="40" spans="1:20" s="3" customFormat="1" x14ac:dyDescent="0.25">
      <c r="A40" s="13" t="str">
        <f>Segment3!D66</f>
        <v/>
      </c>
      <c r="B40" s="24">
        <f>Segment3!F66</f>
        <v>4</v>
      </c>
      <c r="C40" s="29">
        <f t="shared" si="1"/>
        <v>0</v>
      </c>
      <c r="D40" s="8" t="e">
        <f>VLOOKUP($B40,ShipSpeeds!$A$7:$I$888,2,FALSE)</f>
        <v>#N/A</v>
      </c>
      <c r="E40" s="8" t="e">
        <f>VLOOKUP($B40,ShipSpeeds!$A$7:$I$888,3,FALSE)</f>
        <v>#N/A</v>
      </c>
      <c r="F40" s="8" t="e">
        <f>VLOOKUP($B40,ShipSpeeds!$A$7:$I$888,4,FALSE)</f>
        <v>#N/A</v>
      </c>
      <c r="G40" s="8" t="e">
        <f>VLOOKUP($B40,ShipSpeeds!$A$7:$I$888,5,FALSE)</f>
        <v>#N/A</v>
      </c>
      <c r="H40" s="8" t="e">
        <f>VLOOKUP($B40,ShipSpeeds!$A$7:$I$888,6,FALSE)</f>
        <v>#N/A</v>
      </c>
      <c r="I40" s="8" t="e">
        <f>VLOOKUP($B40,ShipSpeeds!$A$7:$I$888,7,FALSE)</f>
        <v>#N/A</v>
      </c>
      <c r="J40" s="8" t="e">
        <f>VLOOKUP($B40,ShipSpeeds!$A$7:$I$888,8,FALSE)</f>
        <v>#N/A</v>
      </c>
      <c r="K40" s="8" t="e">
        <f>VLOOKUP($B40,ShipSpeeds!$A$7:$I$888,9,FALSE)</f>
        <v>#N/A</v>
      </c>
      <c r="L40" s="47" t="e">
        <f>VLOOKUP($B40,ShipSpeeds!$A$7:$I$888,2,FALSE)</f>
        <v>#N/A</v>
      </c>
      <c r="M40" s="8">
        <f t="shared" si="3"/>
        <v>0</v>
      </c>
      <c r="N40" s="8">
        <f t="shared" si="3"/>
        <v>0</v>
      </c>
      <c r="O40" s="8">
        <f t="shared" si="4"/>
        <v>0</v>
      </c>
      <c r="P40" s="8">
        <f t="shared" si="4"/>
        <v>0</v>
      </c>
      <c r="Q40" s="8">
        <f t="shared" si="4"/>
        <v>0</v>
      </c>
      <c r="R40" s="8">
        <f t="shared" si="4"/>
        <v>0</v>
      </c>
      <c r="S40" s="8">
        <f t="shared" si="4"/>
        <v>0</v>
      </c>
      <c r="T40" s="47">
        <f t="shared" si="2"/>
        <v>0</v>
      </c>
    </row>
    <row r="41" spans="1:20" s="3" customFormat="1" x14ac:dyDescent="0.25">
      <c r="A41" s="13" t="str">
        <f>Segment3!D67</f>
        <v/>
      </c>
      <c r="B41" s="24">
        <f>Segment3!F67</f>
        <v>4</v>
      </c>
      <c r="C41" s="29">
        <f t="shared" si="1"/>
        <v>0</v>
      </c>
      <c r="D41" s="8" t="e">
        <f>VLOOKUP($B41,ShipSpeeds!$A$7:$I$888,2,FALSE)</f>
        <v>#N/A</v>
      </c>
      <c r="E41" s="8" t="e">
        <f>VLOOKUP($B41,ShipSpeeds!$A$7:$I$888,3,FALSE)</f>
        <v>#N/A</v>
      </c>
      <c r="F41" s="8" t="e">
        <f>VLOOKUP($B41,ShipSpeeds!$A$7:$I$888,4,FALSE)</f>
        <v>#N/A</v>
      </c>
      <c r="G41" s="8" t="e">
        <f>VLOOKUP($B41,ShipSpeeds!$A$7:$I$888,5,FALSE)</f>
        <v>#N/A</v>
      </c>
      <c r="H41" s="8" t="e">
        <f>VLOOKUP($B41,ShipSpeeds!$A$7:$I$888,6,FALSE)</f>
        <v>#N/A</v>
      </c>
      <c r="I41" s="8" t="e">
        <f>VLOOKUP($B41,ShipSpeeds!$A$7:$I$888,7,FALSE)</f>
        <v>#N/A</v>
      </c>
      <c r="J41" s="8" t="e">
        <f>VLOOKUP($B41,ShipSpeeds!$A$7:$I$888,8,FALSE)</f>
        <v>#N/A</v>
      </c>
      <c r="K41" s="8" t="e">
        <f>VLOOKUP($B41,ShipSpeeds!$A$7:$I$888,9,FALSE)</f>
        <v>#N/A</v>
      </c>
      <c r="L41" s="47" t="e">
        <f>VLOOKUP($B41,ShipSpeeds!$A$7:$I$888,2,FALSE)</f>
        <v>#N/A</v>
      </c>
      <c r="M41" s="8">
        <f t="shared" si="3"/>
        <v>0</v>
      </c>
      <c r="N41" s="8">
        <f t="shared" si="3"/>
        <v>0</v>
      </c>
      <c r="O41" s="8">
        <f t="shared" si="4"/>
        <v>0</v>
      </c>
      <c r="P41" s="8">
        <f t="shared" si="4"/>
        <v>0</v>
      </c>
      <c r="Q41" s="8">
        <f t="shared" si="4"/>
        <v>0</v>
      </c>
      <c r="R41" s="8">
        <f t="shared" si="4"/>
        <v>0</v>
      </c>
      <c r="S41" s="8">
        <f t="shared" si="4"/>
        <v>0</v>
      </c>
      <c r="T41" s="47">
        <f t="shared" si="2"/>
        <v>0</v>
      </c>
    </row>
    <row r="42" spans="1:20" s="3" customFormat="1" x14ac:dyDescent="0.25">
      <c r="A42" s="13" t="str">
        <f>Segment3!D68</f>
        <v/>
      </c>
      <c r="B42" s="24">
        <f>Segment3!F68</f>
        <v>4</v>
      </c>
      <c r="C42" s="29">
        <f t="shared" si="1"/>
        <v>0</v>
      </c>
      <c r="D42" s="8" t="e">
        <f>VLOOKUP($B42,ShipSpeeds!$A$7:$I$888,2,FALSE)</f>
        <v>#N/A</v>
      </c>
      <c r="E42" s="8" t="e">
        <f>VLOOKUP($B42,ShipSpeeds!$A$7:$I$888,3,FALSE)</f>
        <v>#N/A</v>
      </c>
      <c r="F42" s="8" t="e">
        <f>VLOOKUP($B42,ShipSpeeds!$A$7:$I$888,4,FALSE)</f>
        <v>#N/A</v>
      </c>
      <c r="G42" s="8" t="e">
        <f>VLOOKUP($B42,ShipSpeeds!$A$7:$I$888,5,FALSE)</f>
        <v>#N/A</v>
      </c>
      <c r="H42" s="8" t="e">
        <f>VLOOKUP($B42,ShipSpeeds!$A$7:$I$888,6,FALSE)</f>
        <v>#N/A</v>
      </c>
      <c r="I42" s="8" t="e">
        <f>VLOOKUP($B42,ShipSpeeds!$A$7:$I$888,7,FALSE)</f>
        <v>#N/A</v>
      </c>
      <c r="J42" s="8" t="e">
        <f>VLOOKUP($B42,ShipSpeeds!$A$7:$I$888,8,FALSE)</f>
        <v>#N/A</v>
      </c>
      <c r="K42" s="8" t="e">
        <f>VLOOKUP($B42,ShipSpeeds!$A$7:$I$888,9,FALSE)</f>
        <v>#N/A</v>
      </c>
      <c r="L42" s="47" t="e">
        <f>VLOOKUP($B42,ShipSpeeds!$A$7:$I$888,2,FALSE)</f>
        <v>#N/A</v>
      </c>
      <c r="M42" s="8">
        <f t="shared" si="3"/>
        <v>0</v>
      </c>
      <c r="N42" s="8">
        <f t="shared" si="3"/>
        <v>0</v>
      </c>
      <c r="O42" s="8">
        <f t="shared" si="4"/>
        <v>0</v>
      </c>
      <c r="P42" s="8">
        <f t="shared" si="4"/>
        <v>0</v>
      </c>
      <c r="Q42" s="8">
        <f t="shared" si="4"/>
        <v>0</v>
      </c>
      <c r="R42" s="8">
        <f t="shared" si="4"/>
        <v>0</v>
      </c>
      <c r="S42" s="8">
        <f t="shared" si="4"/>
        <v>0</v>
      </c>
      <c r="T42" s="47">
        <f t="shared" si="2"/>
        <v>0</v>
      </c>
    </row>
    <row r="43" spans="1:20" s="3" customFormat="1" x14ac:dyDescent="0.25">
      <c r="A43" s="13" t="e">
        <f>Segment3!D69</f>
        <v>#N/A</v>
      </c>
      <c r="B43" s="24">
        <f>Segment3!F69</f>
        <v>4</v>
      </c>
      <c r="C43" s="29" t="e">
        <f t="shared" si="1"/>
        <v>#N/A</v>
      </c>
      <c r="D43" s="8" t="e">
        <f>VLOOKUP($B43,ShipSpeeds!$A$7:$I$888,2,FALSE)</f>
        <v>#N/A</v>
      </c>
      <c r="E43" s="8" t="e">
        <f>VLOOKUP($B43,ShipSpeeds!$A$7:$I$888,3,FALSE)</f>
        <v>#N/A</v>
      </c>
      <c r="F43" s="8" t="e">
        <f>VLOOKUP($B43,ShipSpeeds!$A$7:$I$888,4,FALSE)</f>
        <v>#N/A</v>
      </c>
      <c r="G43" s="8" t="e">
        <f>VLOOKUP($B43,ShipSpeeds!$A$7:$I$888,5,FALSE)</f>
        <v>#N/A</v>
      </c>
      <c r="H43" s="8" t="e">
        <f>VLOOKUP($B43,ShipSpeeds!$A$7:$I$888,6,FALSE)</f>
        <v>#N/A</v>
      </c>
      <c r="I43" s="8" t="e">
        <f>VLOOKUP($B43,ShipSpeeds!$A$7:$I$888,7,FALSE)</f>
        <v>#N/A</v>
      </c>
      <c r="J43" s="8" t="e">
        <f>VLOOKUP($B43,ShipSpeeds!$A$7:$I$888,8,FALSE)</f>
        <v>#N/A</v>
      </c>
      <c r="K43" s="8" t="e">
        <f>VLOOKUP($B43,ShipSpeeds!$A$7:$I$888,9,FALSE)</f>
        <v>#N/A</v>
      </c>
      <c r="L43" s="47" t="e">
        <f>VLOOKUP($B43,ShipSpeeds!$A$7:$I$888,2,FALSE)</f>
        <v>#N/A</v>
      </c>
      <c r="M43" s="8" t="e">
        <f t="shared" si="3"/>
        <v>#N/A</v>
      </c>
      <c r="N43" s="8" t="e">
        <f>IF(AND($A43&gt;=E$2,$A43&lt;F$2),E43+($A43-E$2)*(F43-E43)/(F$2-E$2),0)</f>
        <v>#N/A</v>
      </c>
      <c r="O43" s="8" t="e">
        <f t="shared" si="4"/>
        <v>#N/A</v>
      </c>
      <c r="P43" s="8" t="e">
        <f t="shared" si="4"/>
        <v>#N/A</v>
      </c>
      <c r="Q43" s="8" t="e">
        <f t="shared" si="4"/>
        <v>#N/A</v>
      </c>
      <c r="R43" s="8" t="e">
        <f t="shared" si="4"/>
        <v>#N/A</v>
      </c>
      <c r="S43" s="8" t="e">
        <f t="shared" si="4"/>
        <v>#N/A</v>
      </c>
      <c r="T43" s="47" t="e">
        <f t="shared" si="2"/>
        <v>#N/A</v>
      </c>
    </row>
    <row r="44" spans="1:20" s="3" customFormat="1" x14ac:dyDescent="0.25">
      <c r="A44" s="13" t="e">
        <f>Segment3!D70</f>
        <v>#N/A</v>
      </c>
      <c r="B44" s="24">
        <f>Segment3!F70</f>
        <v>4</v>
      </c>
      <c r="C44" s="29" t="e">
        <f t="shared" si="1"/>
        <v>#N/A</v>
      </c>
      <c r="D44" s="8" t="e">
        <f>VLOOKUP($B44,ShipSpeeds!$A$7:$I$888,2,FALSE)</f>
        <v>#N/A</v>
      </c>
      <c r="E44" s="8" t="e">
        <f>VLOOKUP($B44,ShipSpeeds!$A$7:$I$888,3,FALSE)</f>
        <v>#N/A</v>
      </c>
      <c r="F44" s="8" t="e">
        <f>VLOOKUP($B44,ShipSpeeds!$A$7:$I$888,4,FALSE)</f>
        <v>#N/A</v>
      </c>
      <c r="G44" s="8" t="e">
        <f>VLOOKUP($B44,ShipSpeeds!$A$7:$I$888,5,FALSE)</f>
        <v>#N/A</v>
      </c>
      <c r="H44" s="8" t="e">
        <f>VLOOKUP($B44,ShipSpeeds!$A$7:$I$888,6,FALSE)</f>
        <v>#N/A</v>
      </c>
      <c r="I44" s="8" t="e">
        <f>VLOOKUP($B44,ShipSpeeds!$A$7:$I$888,7,FALSE)</f>
        <v>#N/A</v>
      </c>
      <c r="J44" s="8" t="e">
        <f>VLOOKUP($B44,ShipSpeeds!$A$7:$I$888,8,FALSE)</f>
        <v>#N/A</v>
      </c>
      <c r="K44" s="8" t="e">
        <f>VLOOKUP($B44,ShipSpeeds!$A$7:$I$888,9,FALSE)</f>
        <v>#N/A</v>
      </c>
      <c r="L44" s="47" t="e">
        <f>VLOOKUP($B44,ShipSpeeds!$A$7:$I$888,2,FALSE)</f>
        <v>#N/A</v>
      </c>
      <c r="M44" s="8" t="e">
        <f t="shared" si="3"/>
        <v>#N/A</v>
      </c>
      <c r="N44" s="8" t="e">
        <f>IF(AND($A44&gt;=E$2,$A44&lt;F$2),E44+($A44-E$2)*(F44-E44)/(F$2-E$2),0)</f>
        <v>#N/A</v>
      </c>
      <c r="O44" s="8" t="e">
        <f t="shared" si="4"/>
        <v>#N/A</v>
      </c>
      <c r="P44" s="8" t="e">
        <f t="shared" si="4"/>
        <v>#N/A</v>
      </c>
      <c r="Q44" s="8" t="e">
        <f t="shared" si="4"/>
        <v>#N/A</v>
      </c>
      <c r="R44" s="8" t="e">
        <f t="shared" si="4"/>
        <v>#N/A</v>
      </c>
      <c r="S44" s="8" t="e">
        <f t="shared" si="4"/>
        <v>#N/A</v>
      </c>
      <c r="T44" s="47" t="e">
        <f t="shared" si="2"/>
        <v>#N/A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70B2CB-9D32-4376-BE74-653253F12B5B}">
  <dimension ref="A1:K888"/>
  <sheetViews>
    <sheetView workbookViewId="0">
      <selection activeCell="J859" sqref="J859"/>
    </sheetView>
  </sheetViews>
  <sheetFormatPr baseColWidth="10" defaultRowHeight="15" x14ac:dyDescent="0.25"/>
  <cols>
    <col min="1" max="16384" width="11.42578125" style="3"/>
  </cols>
  <sheetData>
    <row r="1" spans="1:11" x14ac:dyDescent="0.25">
      <c r="A1" s="2" t="s">
        <v>12</v>
      </c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</row>
    <row r="2" spans="1:11" x14ac:dyDescent="0.25">
      <c r="A2" s="4" t="s">
        <v>14</v>
      </c>
      <c r="B2" s="68"/>
      <c r="C2" s="68"/>
      <c r="D2" s="69"/>
      <c r="E2" s="70" t="s">
        <v>117</v>
      </c>
      <c r="F2" s="68"/>
      <c r="G2" s="68"/>
      <c r="H2" s="71"/>
      <c r="I2" s="68"/>
      <c r="K2" s="11" t="s">
        <v>200</v>
      </c>
    </row>
    <row r="3" spans="1:11" x14ac:dyDescent="0.25">
      <c r="A3" s="72" t="s">
        <v>15</v>
      </c>
      <c r="B3" s="68"/>
      <c r="C3" s="72"/>
      <c r="D3" s="73" t="s">
        <v>13</v>
      </c>
      <c r="E3" s="74"/>
      <c r="F3" s="72"/>
      <c r="G3" s="68"/>
      <c r="H3" s="71"/>
      <c r="I3" s="68"/>
      <c r="K3" s="11" t="s">
        <v>203</v>
      </c>
    </row>
    <row r="4" spans="1:11" x14ac:dyDescent="0.25">
      <c r="A4" s="4" t="s">
        <v>16</v>
      </c>
      <c r="B4" s="68"/>
      <c r="C4" s="72"/>
      <c r="D4" s="75" t="s">
        <v>8</v>
      </c>
      <c r="E4" s="73" t="s">
        <v>10</v>
      </c>
      <c r="F4" s="76" t="s">
        <v>112</v>
      </c>
      <c r="G4" s="68"/>
      <c r="H4" s="71"/>
      <c r="I4" s="68"/>
      <c r="K4" s="11" t="s">
        <v>201</v>
      </c>
    </row>
    <row r="5" spans="1:11" x14ac:dyDescent="0.25">
      <c r="A5" s="72" t="s">
        <v>17</v>
      </c>
      <c r="B5" s="68"/>
      <c r="C5" s="72"/>
      <c r="D5" s="76" t="s">
        <v>9</v>
      </c>
      <c r="E5" s="73" t="s">
        <v>11</v>
      </c>
      <c r="F5" s="68"/>
      <c r="G5" s="68"/>
      <c r="H5" s="71"/>
      <c r="I5" s="68"/>
      <c r="K5" s="11" t="s">
        <v>202</v>
      </c>
    </row>
    <row r="6" spans="1:11" ht="15.75" thickBot="1" x14ac:dyDescent="0.3">
      <c r="A6" s="4" t="s">
        <v>18</v>
      </c>
      <c r="B6" s="68"/>
      <c r="C6" s="68"/>
      <c r="D6" s="77"/>
      <c r="E6" s="78"/>
      <c r="F6" s="68"/>
      <c r="G6" s="68"/>
      <c r="H6" s="71"/>
      <c r="I6" s="68"/>
    </row>
    <row r="7" spans="1:11" ht="15.75" thickBot="1" x14ac:dyDescent="0.3">
      <c r="A7" s="1">
        <v>3118</v>
      </c>
      <c r="B7" s="2" t="str">
        <f>B$1</f>
        <v>Heading: 0°</v>
      </c>
      <c r="C7" s="2" t="str">
        <f t="shared" ref="C7:I7" si="0">C$1</f>
        <v>45°</v>
      </c>
      <c r="D7" s="2" t="str">
        <f t="shared" si="0"/>
        <v>90°</v>
      </c>
      <c r="E7" s="2" t="str">
        <f t="shared" si="0"/>
        <v>135°</v>
      </c>
      <c r="F7" s="2" t="str">
        <f t="shared" si="0"/>
        <v>180°</v>
      </c>
      <c r="G7" s="2" t="str">
        <f t="shared" si="0"/>
        <v>225°</v>
      </c>
      <c r="H7" s="2" t="str">
        <f t="shared" si="0"/>
        <v>270°</v>
      </c>
      <c r="I7" s="2" t="str">
        <f t="shared" si="0"/>
        <v>315°</v>
      </c>
      <c r="J7" s="3" t="s">
        <v>163</v>
      </c>
    </row>
    <row r="8" spans="1:11" x14ac:dyDescent="0.25">
      <c r="A8" s="4">
        <v>31181</v>
      </c>
      <c r="B8" s="5">
        <v>3.5365000000000002</v>
      </c>
      <c r="C8" s="5">
        <v>3.6709999999999998</v>
      </c>
      <c r="D8" s="5">
        <v>3.7848000000000002</v>
      </c>
      <c r="E8" s="5">
        <v>3.8184999999999998</v>
      </c>
      <c r="F8" s="5">
        <v>3.8812000000000002</v>
      </c>
      <c r="G8" s="5">
        <v>4.0260999999999996</v>
      </c>
      <c r="H8" s="5">
        <v>3.8975</v>
      </c>
      <c r="I8" s="5">
        <v>3.6593999999999998</v>
      </c>
      <c r="J8" s="3" t="s">
        <v>163</v>
      </c>
    </row>
    <row r="9" spans="1:11" x14ac:dyDescent="0.25">
      <c r="A9" s="4">
        <v>31182</v>
      </c>
      <c r="B9" s="5">
        <v>4.0811999999999999</v>
      </c>
      <c r="C9" s="5">
        <v>4.6388999999999996</v>
      </c>
      <c r="D9" s="5">
        <v>4.6575000000000006</v>
      </c>
      <c r="E9" s="5">
        <v>4.3265000000000002</v>
      </c>
      <c r="F9" s="5">
        <v>3.8154000000000003</v>
      </c>
      <c r="G9" s="5">
        <v>3.4468000000000001</v>
      </c>
      <c r="H9" s="5">
        <v>3.1160000000000001</v>
      </c>
      <c r="I9" s="5">
        <v>3.4204000000000003</v>
      </c>
      <c r="J9" s="3" t="s">
        <v>163</v>
      </c>
    </row>
    <row r="10" spans="1:11" x14ac:dyDescent="0.25">
      <c r="A10" s="4">
        <v>31183</v>
      </c>
      <c r="B10" s="5">
        <v>3.6524999999999999</v>
      </c>
      <c r="C10" s="5">
        <v>3.7173000000000003</v>
      </c>
      <c r="D10" s="5">
        <v>3.6603000000000003</v>
      </c>
      <c r="E10" s="5">
        <v>3.6747000000000005</v>
      </c>
      <c r="F10" s="5">
        <v>4.0127000000000006</v>
      </c>
      <c r="G10" s="5">
        <v>4.3517999999999999</v>
      </c>
      <c r="H10" s="5">
        <v>4.202700000000001</v>
      </c>
      <c r="I10" s="5">
        <v>3.7568000000000001</v>
      </c>
      <c r="J10" s="3" t="s">
        <v>163</v>
      </c>
    </row>
    <row r="11" spans="1:11" x14ac:dyDescent="0.25">
      <c r="A11" s="4">
        <v>31184</v>
      </c>
      <c r="B11" s="5">
        <v>2.7902000000000005</v>
      </c>
      <c r="C11" s="5">
        <v>2.7301000000000002</v>
      </c>
      <c r="D11" s="5">
        <v>3.3524999999999996</v>
      </c>
      <c r="E11" s="5">
        <v>3.9256000000000006</v>
      </c>
      <c r="F11" s="5">
        <v>4.2245000000000008</v>
      </c>
      <c r="G11" s="5">
        <v>4.4238</v>
      </c>
      <c r="H11" s="5">
        <v>4.3136999999999999</v>
      </c>
      <c r="I11" s="5">
        <v>3.6477000000000004</v>
      </c>
      <c r="J11" s="3" t="s">
        <v>163</v>
      </c>
    </row>
    <row r="12" spans="1:11" ht="15.75" thickBot="1" x14ac:dyDescent="0.3">
      <c r="A12" s="4">
        <v>31185</v>
      </c>
      <c r="B12" s="5">
        <v>3.8240999999999996</v>
      </c>
      <c r="C12" s="5">
        <v>3.7957999999999994</v>
      </c>
      <c r="D12" s="5">
        <v>3.6791999999999998</v>
      </c>
      <c r="E12" s="5">
        <v>3.6301000000000001</v>
      </c>
      <c r="F12" s="5">
        <v>3.738</v>
      </c>
      <c r="G12" s="5">
        <v>4.0669000000000004</v>
      </c>
      <c r="H12" s="5">
        <v>4.077</v>
      </c>
      <c r="I12" s="5">
        <v>3.9496000000000002</v>
      </c>
      <c r="J12" s="3" t="s">
        <v>163</v>
      </c>
    </row>
    <row r="13" spans="1:11" ht="15.75" thickBot="1" x14ac:dyDescent="0.3">
      <c r="A13" s="1">
        <v>3119</v>
      </c>
      <c r="B13" s="2" t="s">
        <v>0</v>
      </c>
      <c r="C13" s="2" t="s">
        <v>1</v>
      </c>
      <c r="D13" s="2" t="s">
        <v>2</v>
      </c>
      <c r="E13" s="2" t="s">
        <v>3</v>
      </c>
      <c r="F13" s="2" t="s">
        <v>4</v>
      </c>
      <c r="G13" s="2" t="s">
        <v>5</v>
      </c>
      <c r="H13" s="2" t="s">
        <v>6</v>
      </c>
      <c r="I13" s="2" t="s">
        <v>7</v>
      </c>
      <c r="J13" s="3" t="s">
        <v>163</v>
      </c>
    </row>
    <row r="14" spans="1:11" x14ac:dyDescent="0.25">
      <c r="A14" s="4">
        <v>31191</v>
      </c>
      <c r="B14" s="5">
        <v>3.3459000000000003</v>
      </c>
      <c r="C14" s="5">
        <v>3.7011000000000003</v>
      </c>
      <c r="D14" s="5">
        <v>3.9512000000000005</v>
      </c>
      <c r="E14" s="5">
        <v>3.9428000000000005</v>
      </c>
      <c r="F14" s="5">
        <v>3.9303999999999997</v>
      </c>
      <c r="G14" s="5">
        <v>4.101</v>
      </c>
      <c r="H14" s="5">
        <v>3.9051</v>
      </c>
      <c r="I14" s="5">
        <v>3.5052999999999996</v>
      </c>
      <c r="J14" s="3" t="s">
        <v>163</v>
      </c>
    </row>
    <row r="15" spans="1:11" x14ac:dyDescent="0.25">
      <c r="A15" s="4">
        <v>31192</v>
      </c>
      <c r="B15" s="5">
        <v>4.0274000000000001</v>
      </c>
      <c r="C15" s="5">
        <v>4.5750999999999999</v>
      </c>
      <c r="D15" s="5">
        <v>4.5906000000000002</v>
      </c>
      <c r="E15" s="5">
        <v>4.2066999999999997</v>
      </c>
      <c r="F15" s="5">
        <v>3.7073</v>
      </c>
      <c r="G15" s="5">
        <v>3.4821</v>
      </c>
      <c r="H15" s="5">
        <v>3.2423999999999995</v>
      </c>
      <c r="I15" s="5">
        <v>3.4603000000000002</v>
      </c>
      <c r="J15" s="3" t="s">
        <v>163</v>
      </c>
    </row>
    <row r="16" spans="1:11" x14ac:dyDescent="0.25">
      <c r="A16" s="4">
        <v>31193</v>
      </c>
      <c r="B16" s="5">
        <v>3.4395000000000002</v>
      </c>
      <c r="C16" s="5">
        <v>3.6705999999999999</v>
      </c>
      <c r="D16" s="5">
        <v>3.8062999999999998</v>
      </c>
      <c r="E16" s="5">
        <v>3.7800000000000002</v>
      </c>
      <c r="F16" s="5">
        <v>4.0426000000000002</v>
      </c>
      <c r="G16" s="5">
        <v>4.3174000000000001</v>
      </c>
      <c r="H16" s="5">
        <v>4.0990000000000002</v>
      </c>
      <c r="I16" s="5">
        <v>3.5235999999999996</v>
      </c>
      <c r="J16" s="3" t="s">
        <v>163</v>
      </c>
    </row>
    <row r="17" spans="1:10" x14ac:dyDescent="0.25">
      <c r="A17" s="4">
        <v>31194</v>
      </c>
      <c r="B17" s="5">
        <v>2.3341000000000003</v>
      </c>
      <c r="C17" s="5">
        <v>2.9316</v>
      </c>
      <c r="D17" s="5">
        <v>3.8426999999999998</v>
      </c>
      <c r="E17" s="5">
        <v>4.3033000000000001</v>
      </c>
      <c r="F17" s="5">
        <v>4.4037999999999995</v>
      </c>
      <c r="G17" s="5">
        <v>4.5757000000000003</v>
      </c>
      <c r="H17" s="5">
        <v>4.2134</v>
      </c>
      <c r="I17" s="5">
        <v>3.181</v>
      </c>
      <c r="J17" s="3" t="s">
        <v>163</v>
      </c>
    </row>
    <row r="18" spans="1:10" ht="15.75" thickBot="1" x14ac:dyDescent="0.3">
      <c r="A18" s="4">
        <v>31195</v>
      </c>
      <c r="B18" s="5">
        <v>3.5757000000000003</v>
      </c>
      <c r="C18" s="5">
        <v>3.6804000000000001</v>
      </c>
      <c r="D18" s="5">
        <v>3.7445000000000004</v>
      </c>
      <c r="E18" s="5">
        <v>3.7103999999999999</v>
      </c>
      <c r="F18" s="5">
        <v>3.738</v>
      </c>
      <c r="G18" s="5">
        <v>4.0665000000000004</v>
      </c>
      <c r="H18" s="5">
        <v>4.0594999999999999</v>
      </c>
      <c r="I18" s="5">
        <v>3.8128000000000002</v>
      </c>
      <c r="J18" s="3" t="s">
        <v>163</v>
      </c>
    </row>
    <row r="19" spans="1:10" ht="15.75" thickBot="1" x14ac:dyDescent="0.3">
      <c r="A19" s="1">
        <v>3216</v>
      </c>
      <c r="B19" s="2" t="s">
        <v>0</v>
      </c>
      <c r="C19" s="2" t="s">
        <v>1</v>
      </c>
      <c r="D19" s="2" t="s">
        <v>2</v>
      </c>
      <c r="E19" s="2" t="s">
        <v>3</v>
      </c>
      <c r="F19" s="2" t="s">
        <v>4</v>
      </c>
      <c r="G19" s="2" t="s">
        <v>5</v>
      </c>
      <c r="H19" s="2" t="s">
        <v>6</v>
      </c>
      <c r="I19" s="2" t="s">
        <v>7</v>
      </c>
      <c r="J19" s="3" t="s">
        <v>163</v>
      </c>
    </row>
    <row r="20" spans="1:10" x14ac:dyDescent="0.25">
      <c r="A20" s="4">
        <v>32161</v>
      </c>
      <c r="B20" s="5">
        <v>3.5926</v>
      </c>
      <c r="C20" s="5">
        <v>3.6866999999999996</v>
      </c>
      <c r="D20" s="5">
        <v>3.7025000000000001</v>
      </c>
      <c r="E20" s="5">
        <v>3.7572999999999999</v>
      </c>
      <c r="F20" s="5">
        <v>3.9727999999999999</v>
      </c>
      <c r="G20" s="5">
        <v>4.0857999999999999</v>
      </c>
      <c r="H20" s="5">
        <v>3.8994</v>
      </c>
      <c r="I20" s="5">
        <v>3.6057999999999995</v>
      </c>
      <c r="J20" s="3" t="s">
        <v>163</v>
      </c>
    </row>
    <row r="21" spans="1:10" x14ac:dyDescent="0.25">
      <c r="A21" s="4">
        <v>32162</v>
      </c>
      <c r="B21" s="5">
        <v>3.9002999999999997</v>
      </c>
      <c r="C21" s="5">
        <v>4.4891000000000005</v>
      </c>
      <c r="D21" s="5">
        <v>4.6928000000000001</v>
      </c>
      <c r="E21" s="5">
        <v>4.4206000000000003</v>
      </c>
      <c r="F21" s="5">
        <v>4.0884999999999998</v>
      </c>
      <c r="G21" s="5">
        <v>3.6027</v>
      </c>
      <c r="H21" s="5">
        <v>3.1825999999999999</v>
      </c>
      <c r="I21" s="5">
        <v>3.1858999999999997</v>
      </c>
      <c r="J21" s="3" t="s">
        <v>163</v>
      </c>
    </row>
    <row r="22" spans="1:10" x14ac:dyDescent="0.25">
      <c r="A22" s="4">
        <v>32163</v>
      </c>
      <c r="B22" s="5">
        <v>3.6099000000000001</v>
      </c>
      <c r="C22" s="5">
        <v>3.6214999999999997</v>
      </c>
      <c r="D22" s="5">
        <v>3.4716</v>
      </c>
      <c r="E22" s="5">
        <v>3.5417000000000001</v>
      </c>
      <c r="F22" s="5">
        <v>3.9979</v>
      </c>
      <c r="G22" s="5">
        <v>4.3526999999999996</v>
      </c>
      <c r="H22" s="5">
        <v>4.1829000000000001</v>
      </c>
      <c r="I22" s="5">
        <v>3.7231000000000005</v>
      </c>
      <c r="J22" s="3" t="s">
        <v>163</v>
      </c>
    </row>
    <row r="23" spans="1:10" x14ac:dyDescent="0.25">
      <c r="A23" s="4">
        <v>32164</v>
      </c>
      <c r="B23" s="5">
        <v>3.2559</v>
      </c>
      <c r="C23" s="5">
        <v>3.0418000000000003</v>
      </c>
      <c r="D23" s="5">
        <v>3.1442000000000001</v>
      </c>
      <c r="E23" s="5">
        <v>3.5638000000000001</v>
      </c>
      <c r="F23" s="5">
        <v>4.0566000000000004</v>
      </c>
      <c r="G23" s="5">
        <v>4.4331999999999994</v>
      </c>
      <c r="H23" s="5">
        <v>4.3743999999999996</v>
      </c>
      <c r="I23" s="5">
        <v>3.8923000000000001</v>
      </c>
      <c r="J23" s="3" t="s">
        <v>163</v>
      </c>
    </row>
    <row r="24" spans="1:10" ht="15.75" thickBot="1" x14ac:dyDescent="0.3">
      <c r="A24" s="4">
        <v>32165</v>
      </c>
      <c r="B24" s="5">
        <v>3.7519999999999998</v>
      </c>
      <c r="C24" s="5">
        <v>3.7653000000000003</v>
      </c>
      <c r="D24" s="5">
        <v>3.6517999999999997</v>
      </c>
      <c r="E24" s="5">
        <v>3.6147999999999998</v>
      </c>
      <c r="F24" s="5">
        <v>3.8208999999999995</v>
      </c>
      <c r="G24" s="5">
        <v>4.0607999999999995</v>
      </c>
      <c r="H24" s="5">
        <v>3.9897999999999998</v>
      </c>
      <c r="I24" s="5">
        <v>3.7713999999999994</v>
      </c>
      <c r="J24" s="3" t="s">
        <v>163</v>
      </c>
    </row>
    <row r="25" spans="1:10" ht="15.75" thickBot="1" x14ac:dyDescent="0.3">
      <c r="A25" s="1">
        <v>3217</v>
      </c>
      <c r="B25" s="2" t="s">
        <v>0</v>
      </c>
      <c r="C25" s="2" t="s">
        <v>1</v>
      </c>
      <c r="D25" s="2" t="s">
        <v>2</v>
      </c>
      <c r="E25" s="2" t="s">
        <v>3</v>
      </c>
      <c r="F25" s="2" t="s">
        <v>4</v>
      </c>
      <c r="G25" s="2" t="s">
        <v>5</v>
      </c>
      <c r="H25" s="2" t="s">
        <v>6</v>
      </c>
      <c r="I25" s="2" t="s">
        <v>7</v>
      </c>
      <c r="J25" s="3" t="s">
        <v>163</v>
      </c>
    </row>
    <row r="26" spans="1:10" x14ac:dyDescent="0.25">
      <c r="A26" s="4">
        <v>32171</v>
      </c>
      <c r="B26" s="5">
        <v>3.6572</v>
      </c>
      <c r="C26" s="5">
        <v>3.7641</v>
      </c>
      <c r="D26" s="5">
        <v>3.7737000000000003</v>
      </c>
      <c r="E26" s="5">
        <v>3.7675000000000001</v>
      </c>
      <c r="F26" s="5">
        <v>3.9759000000000002</v>
      </c>
      <c r="G26" s="5">
        <v>4.069</v>
      </c>
      <c r="H26" s="5">
        <v>3.8760000000000008</v>
      </c>
      <c r="I26" s="5">
        <v>3.5949999999999998</v>
      </c>
      <c r="J26" s="3" t="s">
        <v>163</v>
      </c>
    </row>
    <row r="27" spans="1:10" x14ac:dyDescent="0.25">
      <c r="A27" s="4">
        <v>32172</v>
      </c>
      <c r="B27" s="5">
        <v>3.9229000000000003</v>
      </c>
      <c r="C27" s="5">
        <v>4.4618000000000002</v>
      </c>
      <c r="D27" s="5">
        <v>4.6154999999999999</v>
      </c>
      <c r="E27" s="5">
        <v>4.3426999999999998</v>
      </c>
      <c r="F27" s="5">
        <v>3.9939</v>
      </c>
      <c r="G27" s="5">
        <v>3.5569999999999995</v>
      </c>
      <c r="H27" s="5">
        <v>3.1827000000000001</v>
      </c>
      <c r="I27" s="5">
        <v>3.2645999999999997</v>
      </c>
      <c r="J27" s="3" t="s">
        <v>163</v>
      </c>
    </row>
    <row r="28" spans="1:10" x14ac:dyDescent="0.25">
      <c r="A28" s="4">
        <v>32173</v>
      </c>
      <c r="B28" s="5">
        <v>3.7289000000000003</v>
      </c>
      <c r="C28" s="5">
        <v>3.7351999999999999</v>
      </c>
      <c r="D28" s="5">
        <v>3.5527000000000006</v>
      </c>
      <c r="E28" s="5">
        <v>3.5354000000000001</v>
      </c>
      <c r="F28" s="5">
        <v>4.0141999999999998</v>
      </c>
      <c r="G28" s="5">
        <v>4.3195000000000006</v>
      </c>
      <c r="H28" s="5">
        <v>4.1327999999999996</v>
      </c>
      <c r="I28" s="5">
        <v>3.7115</v>
      </c>
      <c r="J28" s="3" t="s">
        <v>163</v>
      </c>
    </row>
    <row r="29" spans="1:10" x14ac:dyDescent="0.25">
      <c r="A29" s="4">
        <v>32174</v>
      </c>
      <c r="B29" s="5">
        <v>3.1459999999999999</v>
      </c>
      <c r="C29" s="5">
        <v>3.0074999999999998</v>
      </c>
      <c r="D29" s="5">
        <v>3.2371999999999996</v>
      </c>
      <c r="E29" s="5">
        <v>3.5930999999999993</v>
      </c>
      <c r="F29" s="5">
        <v>4.0617000000000001</v>
      </c>
      <c r="G29" s="5">
        <v>4.3222000000000005</v>
      </c>
      <c r="H29" s="5">
        <v>4.2082999999999995</v>
      </c>
      <c r="I29" s="5">
        <v>3.6356000000000002</v>
      </c>
      <c r="J29" s="3" t="s">
        <v>163</v>
      </c>
    </row>
    <row r="30" spans="1:10" ht="15.75" thickBot="1" x14ac:dyDescent="0.3">
      <c r="A30" s="4">
        <v>32175</v>
      </c>
      <c r="B30" s="5">
        <v>3.8258999999999999</v>
      </c>
      <c r="C30" s="5">
        <v>3.8415999999999997</v>
      </c>
      <c r="D30" s="5">
        <v>3.6865999999999999</v>
      </c>
      <c r="E30" s="5">
        <v>3.6021999999999998</v>
      </c>
      <c r="F30" s="5">
        <v>3.7988999999999997</v>
      </c>
      <c r="G30" s="5">
        <v>4.0542000000000007</v>
      </c>
      <c r="H30" s="5">
        <v>3.9933999999999998</v>
      </c>
      <c r="I30" s="5">
        <v>3.8123</v>
      </c>
      <c r="J30" s="3" t="s">
        <v>163</v>
      </c>
    </row>
    <row r="31" spans="1:10" ht="15.75" thickBot="1" x14ac:dyDescent="0.3">
      <c r="A31" s="1">
        <v>3218</v>
      </c>
      <c r="B31" s="2" t="s">
        <v>0</v>
      </c>
      <c r="C31" s="2" t="s">
        <v>1</v>
      </c>
      <c r="D31" s="2" t="s">
        <v>2</v>
      </c>
      <c r="E31" s="2" t="s">
        <v>3</v>
      </c>
      <c r="F31" s="2" t="s">
        <v>4</v>
      </c>
      <c r="G31" s="2" t="s">
        <v>5</v>
      </c>
      <c r="H31" s="2" t="s">
        <v>6</v>
      </c>
      <c r="I31" s="2" t="s">
        <v>7</v>
      </c>
      <c r="J31" s="3" t="s">
        <v>163</v>
      </c>
    </row>
    <row r="32" spans="1:10" x14ac:dyDescent="0.25">
      <c r="A32" s="4">
        <v>32181</v>
      </c>
      <c r="B32" s="5">
        <v>3.532</v>
      </c>
      <c r="C32" s="5">
        <v>3.7232000000000003</v>
      </c>
      <c r="D32" s="5">
        <v>3.8611000000000004</v>
      </c>
      <c r="E32" s="5">
        <v>3.8409000000000004</v>
      </c>
      <c r="F32" s="5">
        <v>3.9371999999999998</v>
      </c>
      <c r="G32" s="5">
        <v>3.9897</v>
      </c>
      <c r="H32" s="5">
        <v>3.7813999999999997</v>
      </c>
      <c r="I32" s="5">
        <v>3.4741999999999997</v>
      </c>
      <c r="J32" s="3" t="s">
        <v>163</v>
      </c>
    </row>
    <row r="33" spans="1:10" x14ac:dyDescent="0.25">
      <c r="A33" s="4">
        <v>32182</v>
      </c>
      <c r="B33" s="5">
        <v>3.9531000000000001</v>
      </c>
      <c r="C33" s="5">
        <v>4.4902000000000006</v>
      </c>
      <c r="D33" s="5">
        <v>4.5748999999999995</v>
      </c>
      <c r="E33" s="5">
        <v>4.2904999999999998</v>
      </c>
      <c r="F33" s="5">
        <v>3.9004999999999996</v>
      </c>
      <c r="G33" s="5">
        <v>3.5560999999999998</v>
      </c>
      <c r="H33" s="5">
        <v>3.1913</v>
      </c>
      <c r="I33" s="5">
        <v>3.3409000000000004</v>
      </c>
      <c r="J33" s="3" t="s">
        <v>163</v>
      </c>
    </row>
    <row r="34" spans="1:10" x14ac:dyDescent="0.25">
      <c r="A34" s="4">
        <v>32183</v>
      </c>
      <c r="B34" s="5">
        <v>3.6202000000000005</v>
      </c>
      <c r="C34" s="5">
        <v>3.7450000000000006</v>
      </c>
      <c r="D34" s="5">
        <v>3.6837</v>
      </c>
      <c r="E34" s="5">
        <v>3.6440999999999999</v>
      </c>
      <c r="F34" s="5">
        <v>3.9842000000000009</v>
      </c>
      <c r="G34" s="5">
        <v>4.2173999999999996</v>
      </c>
      <c r="H34" s="5">
        <v>3.9786999999999999</v>
      </c>
      <c r="I34" s="5">
        <v>3.5501</v>
      </c>
      <c r="J34" s="3" t="s">
        <v>163</v>
      </c>
    </row>
    <row r="35" spans="1:10" x14ac:dyDescent="0.25">
      <c r="A35" s="4">
        <v>32184</v>
      </c>
      <c r="B35" s="5">
        <v>2.8496999999999999</v>
      </c>
      <c r="C35" s="5">
        <v>2.9702999999999999</v>
      </c>
      <c r="D35" s="5">
        <v>3.5062000000000006</v>
      </c>
      <c r="E35" s="5">
        <v>3.8407999999999998</v>
      </c>
      <c r="F35" s="5">
        <v>4.1363000000000003</v>
      </c>
      <c r="G35" s="5">
        <v>4.2326999999999995</v>
      </c>
      <c r="H35" s="5">
        <v>4.0030999999999999</v>
      </c>
      <c r="I35" s="5">
        <v>3.2803999999999993</v>
      </c>
      <c r="J35" s="3" t="s">
        <v>163</v>
      </c>
    </row>
    <row r="36" spans="1:10" ht="15.75" thickBot="1" x14ac:dyDescent="0.3">
      <c r="A36" s="4">
        <v>32185</v>
      </c>
      <c r="B36" s="5">
        <v>3.7332000000000001</v>
      </c>
      <c r="C36" s="5">
        <v>3.7568000000000001</v>
      </c>
      <c r="D36" s="5">
        <v>3.6861000000000006</v>
      </c>
      <c r="E36" s="5">
        <v>3.6423999999999999</v>
      </c>
      <c r="F36" s="5">
        <v>3.7779999999999996</v>
      </c>
      <c r="G36" s="5">
        <v>4.0283999999999995</v>
      </c>
      <c r="H36" s="5">
        <v>3.9691000000000001</v>
      </c>
      <c r="I36" s="5">
        <v>3.7665000000000002</v>
      </c>
      <c r="J36" s="3" t="s">
        <v>163</v>
      </c>
    </row>
    <row r="37" spans="1:10" ht="15.75" thickBot="1" x14ac:dyDescent="0.3">
      <c r="A37" s="1">
        <v>3219</v>
      </c>
      <c r="B37" s="2" t="s">
        <v>0</v>
      </c>
      <c r="C37" s="2" t="s">
        <v>1</v>
      </c>
      <c r="D37" s="2" t="s">
        <v>2</v>
      </c>
      <c r="E37" s="2" t="s">
        <v>3</v>
      </c>
      <c r="F37" s="2" t="s">
        <v>4</v>
      </c>
      <c r="G37" s="2" t="s">
        <v>5</v>
      </c>
      <c r="H37" s="2" t="s">
        <v>6</v>
      </c>
      <c r="I37" s="2" t="s">
        <v>7</v>
      </c>
      <c r="J37" s="3" t="s">
        <v>163</v>
      </c>
    </row>
    <row r="38" spans="1:10" x14ac:dyDescent="0.25">
      <c r="A38" s="4">
        <v>32191</v>
      </c>
      <c r="B38" s="5">
        <v>3.3814000000000002</v>
      </c>
      <c r="C38" s="5">
        <v>3.7004000000000001</v>
      </c>
      <c r="D38" s="5">
        <v>3.9868999999999999</v>
      </c>
      <c r="E38" s="5">
        <v>4.0127000000000006</v>
      </c>
      <c r="F38" s="5">
        <v>3.9679000000000002</v>
      </c>
      <c r="G38" s="5">
        <v>4.0087000000000002</v>
      </c>
      <c r="H38" s="5">
        <v>3.7759</v>
      </c>
      <c r="I38" s="5">
        <v>3.4314</v>
      </c>
      <c r="J38" s="3" t="s">
        <v>163</v>
      </c>
    </row>
    <row r="39" spans="1:10" x14ac:dyDescent="0.25">
      <c r="A39" s="4">
        <v>32192</v>
      </c>
      <c r="B39" s="5">
        <v>3.9973000000000001</v>
      </c>
      <c r="C39" s="5">
        <v>4.5134999999999996</v>
      </c>
      <c r="D39" s="5">
        <v>4.5796000000000001</v>
      </c>
      <c r="E39" s="5">
        <v>4.2839999999999998</v>
      </c>
      <c r="F39" s="5">
        <v>3.8361999999999998</v>
      </c>
      <c r="G39" s="5">
        <v>3.5960000000000001</v>
      </c>
      <c r="H39" s="5">
        <v>3.3345000000000002</v>
      </c>
      <c r="I39" s="5">
        <v>3.5072000000000005</v>
      </c>
      <c r="J39" s="3" t="s">
        <v>163</v>
      </c>
    </row>
    <row r="40" spans="1:10" x14ac:dyDescent="0.25">
      <c r="A40" s="4">
        <v>32193</v>
      </c>
      <c r="B40" s="5">
        <v>3.5820000000000003</v>
      </c>
      <c r="C40" s="5">
        <v>3.7816000000000005</v>
      </c>
      <c r="D40" s="5">
        <v>3.9343000000000004</v>
      </c>
      <c r="E40" s="5">
        <v>3.9334000000000007</v>
      </c>
      <c r="F40" s="5">
        <v>4.0827999999999998</v>
      </c>
      <c r="G40" s="5">
        <v>4.1959999999999997</v>
      </c>
      <c r="H40" s="5">
        <v>3.9434</v>
      </c>
      <c r="I40" s="5">
        <v>3.5391000000000004</v>
      </c>
      <c r="J40" s="3" t="s">
        <v>163</v>
      </c>
    </row>
    <row r="41" spans="1:10" x14ac:dyDescent="0.25">
      <c r="A41" s="4">
        <v>32194</v>
      </c>
      <c r="B41" s="5">
        <v>2.5621</v>
      </c>
      <c r="C41" s="5">
        <v>3.0399000000000007</v>
      </c>
      <c r="D41" s="5">
        <v>3.8843999999999994</v>
      </c>
      <c r="E41" s="5">
        <v>4.3101000000000003</v>
      </c>
      <c r="F41" s="5">
        <v>4.4328000000000003</v>
      </c>
      <c r="G41" s="5">
        <v>4.4542000000000002</v>
      </c>
      <c r="H41" s="5">
        <v>4.0466000000000006</v>
      </c>
      <c r="I41" s="5">
        <v>3.1069</v>
      </c>
      <c r="J41" s="3" t="s">
        <v>163</v>
      </c>
    </row>
    <row r="42" spans="1:10" ht="15.75" thickBot="1" x14ac:dyDescent="0.3">
      <c r="A42" s="4">
        <v>32195</v>
      </c>
      <c r="B42" s="5">
        <v>3.5764</v>
      </c>
      <c r="C42" s="5">
        <v>3.6994000000000002</v>
      </c>
      <c r="D42" s="5">
        <v>3.8050999999999995</v>
      </c>
      <c r="E42" s="5">
        <v>3.8064</v>
      </c>
      <c r="F42" s="5">
        <v>3.7594999999999996</v>
      </c>
      <c r="G42" s="5">
        <v>3.9581</v>
      </c>
      <c r="H42" s="5">
        <v>3.9132999999999996</v>
      </c>
      <c r="I42" s="5">
        <v>3.7084999999999999</v>
      </c>
      <c r="J42" s="3" t="s">
        <v>163</v>
      </c>
    </row>
    <row r="43" spans="1:10" ht="15.75" thickBot="1" x14ac:dyDescent="0.3">
      <c r="A43" s="1">
        <v>3226</v>
      </c>
      <c r="B43" s="2" t="s">
        <v>0</v>
      </c>
      <c r="C43" s="2" t="s">
        <v>1</v>
      </c>
      <c r="D43" s="2" t="s">
        <v>2</v>
      </c>
      <c r="E43" s="2" t="s">
        <v>3</v>
      </c>
      <c r="F43" s="2" t="s">
        <v>4</v>
      </c>
      <c r="G43" s="2" t="s">
        <v>5</v>
      </c>
      <c r="H43" s="2" t="s">
        <v>6</v>
      </c>
      <c r="I43" s="2" t="s">
        <v>7</v>
      </c>
      <c r="J43" s="3" t="s">
        <v>163</v>
      </c>
    </row>
    <row r="44" spans="1:10" x14ac:dyDescent="0.25">
      <c r="A44" s="4">
        <v>32261</v>
      </c>
      <c r="B44" s="5">
        <v>3.1627000000000001</v>
      </c>
      <c r="C44" s="5">
        <v>4.1093000000000002</v>
      </c>
      <c r="D44" s="5">
        <v>4.6117000000000008</v>
      </c>
      <c r="E44" s="5">
        <v>4.4650999999999996</v>
      </c>
      <c r="F44" s="5">
        <v>4.5405999999999995</v>
      </c>
      <c r="G44" s="5">
        <v>4.0383999999999993</v>
      </c>
      <c r="H44" s="5">
        <v>3.1520000000000001</v>
      </c>
      <c r="I44" s="5">
        <v>2.2808000000000006</v>
      </c>
      <c r="J44" s="3" t="s">
        <v>163</v>
      </c>
    </row>
    <row r="45" spans="1:10" x14ac:dyDescent="0.25">
      <c r="A45" s="4">
        <v>32262</v>
      </c>
      <c r="B45" s="5">
        <v>3.7817999999999996</v>
      </c>
      <c r="C45" s="5">
        <v>4.5141999999999998</v>
      </c>
      <c r="D45" s="5">
        <v>4.7743000000000002</v>
      </c>
      <c r="E45" s="5">
        <v>4.6476999999999995</v>
      </c>
      <c r="F45" s="5">
        <v>4.2904999999999998</v>
      </c>
      <c r="G45" s="5">
        <v>3.5248999999999997</v>
      </c>
      <c r="H45" s="5">
        <v>2.8405999999999998</v>
      </c>
      <c r="I45" s="5">
        <v>2.8967000000000001</v>
      </c>
      <c r="J45" s="3" t="s">
        <v>163</v>
      </c>
    </row>
    <row r="46" spans="1:10" x14ac:dyDescent="0.25">
      <c r="A46" s="4">
        <v>32263</v>
      </c>
      <c r="B46" s="5">
        <v>3.2367999999999997</v>
      </c>
      <c r="C46" s="5">
        <v>3.9981999999999998</v>
      </c>
      <c r="D46" s="5">
        <v>4.3483999999999998</v>
      </c>
      <c r="E46" s="5">
        <v>4.2315999999999994</v>
      </c>
      <c r="F46" s="5">
        <v>4.4974000000000007</v>
      </c>
      <c r="G46" s="5">
        <v>4.1182999999999996</v>
      </c>
      <c r="H46" s="5">
        <v>3.2363</v>
      </c>
      <c r="I46" s="5">
        <v>2.3742999999999999</v>
      </c>
      <c r="J46" s="3" t="s">
        <v>163</v>
      </c>
    </row>
    <row r="47" spans="1:10" x14ac:dyDescent="0.25">
      <c r="A47" s="4">
        <v>32264</v>
      </c>
      <c r="B47" s="5">
        <v>2.8132000000000006</v>
      </c>
      <c r="C47" s="5">
        <v>4.2515999999999998</v>
      </c>
      <c r="D47" s="5">
        <v>5.0937999999999999</v>
      </c>
      <c r="E47" s="5">
        <v>4.7435</v>
      </c>
      <c r="F47" s="5">
        <v>5.1529000000000007</v>
      </c>
      <c r="G47" s="5">
        <v>4.5814000000000004</v>
      </c>
      <c r="H47" s="5">
        <v>3.2891000000000004</v>
      </c>
      <c r="I47" s="5">
        <v>1.4070999999999998</v>
      </c>
      <c r="J47" s="3" t="s">
        <v>163</v>
      </c>
    </row>
    <row r="48" spans="1:10" ht="15.75" thickBot="1" x14ac:dyDescent="0.3">
      <c r="A48" s="4">
        <v>32265</v>
      </c>
      <c r="B48" s="5">
        <v>2.9154</v>
      </c>
      <c r="C48" s="5">
        <v>3.7825999999999995</v>
      </c>
      <c r="D48" s="5">
        <v>4.3662000000000001</v>
      </c>
      <c r="E48" s="5">
        <v>4.3879999999999999</v>
      </c>
      <c r="F48" s="5">
        <v>4.3761999999999999</v>
      </c>
      <c r="G48" s="5">
        <v>4.0674000000000001</v>
      </c>
      <c r="H48" s="5">
        <v>3.3424</v>
      </c>
      <c r="I48" s="5">
        <v>2.5476000000000001</v>
      </c>
      <c r="J48" s="3" t="s">
        <v>163</v>
      </c>
    </row>
    <row r="49" spans="1:10" ht="15.75" thickBot="1" x14ac:dyDescent="0.3">
      <c r="A49" s="1">
        <v>3227</v>
      </c>
      <c r="B49" s="2" t="s">
        <v>0</v>
      </c>
      <c r="C49" s="2" t="s">
        <v>1</v>
      </c>
      <c r="D49" s="2" t="s">
        <v>2</v>
      </c>
      <c r="E49" s="2" t="s">
        <v>3</v>
      </c>
      <c r="F49" s="2" t="s">
        <v>4</v>
      </c>
      <c r="G49" s="2" t="s">
        <v>5</v>
      </c>
      <c r="H49" s="2" t="s">
        <v>6</v>
      </c>
      <c r="I49" s="2" t="s">
        <v>7</v>
      </c>
      <c r="J49" s="3" t="s">
        <v>163</v>
      </c>
    </row>
    <row r="50" spans="1:10" x14ac:dyDescent="0.25">
      <c r="A50" s="4">
        <v>32271</v>
      </c>
      <c r="B50" s="5">
        <v>3.242</v>
      </c>
      <c r="C50" s="5">
        <v>4.1859999999999999</v>
      </c>
      <c r="D50" s="5">
        <v>4.6350999999999996</v>
      </c>
      <c r="E50" s="5">
        <v>4.4497999999999998</v>
      </c>
      <c r="F50" s="5">
        <v>4.5827999999999998</v>
      </c>
      <c r="G50" s="5">
        <v>4.0411999999999999</v>
      </c>
      <c r="H50" s="5">
        <v>3.0802</v>
      </c>
      <c r="I50" s="5">
        <v>2.2121999999999997</v>
      </c>
      <c r="J50" s="3" t="s">
        <v>163</v>
      </c>
    </row>
    <row r="51" spans="1:10" x14ac:dyDescent="0.25">
      <c r="A51" s="4">
        <v>32272</v>
      </c>
      <c r="B51" s="5">
        <v>3.6595999999999997</v>
      </c>
      <c r="C51" s="5">
        <v>4.4086999999999996</v>
      </c>
      <c r="D51" s="5">
        <v>4.6471</v>
      </c>
      <c r="E51" s="5">
        <v>4.5553999999999997</v>
      </c>
      <c r="F51" s="5">
        <v>4.2751999999999999</v>
      </c>
      <c r="G51" s="5">
        <v>3.5853999999999995</v>
      </c>
      <c r="H51" s="5">
        <v>2.8338000000000001</v>
      </c>
      <c r="I51" s="5">
        <v>2.8208999999999995</v>
      </c>
      <c r="J51" s="3" t="s">
        <v>163</v>
      </c>
    </row>
    <row r="52" spans="1:10" x14ac:dyDescent="0.25">
      <c r="A52" s="4">
        <v>32273</v>
      </c>
      <c r="B52" s="5">
        <v>3.2814000000000001</v>
      </c>
      <c r="C52" s="5">
        <v>4.0797000000000008</v>
      </c>
      <c r="D52" s="5">
        <v>4.3720999999999997</v>
      </c>
      <c r="E52" s="5">
        <v>4.1909999999999998</v>
      </c>
      <c r="F52" s="5">
        <v>4.4968000000000004</v>
      </c>
      <c r="G52" s="5">
        <v>4.0722000000000005</v>
      </c>
      <c r="H52" s="5">
        <v>3.1107</v>
      </c>
      <c r="I52" s="5">
        <v>2.2524000000000002</v>
      </c>
      <c r="J52" s="3" t="s">
        <v>163</v>
      </c>
    </row>
    <row r="53" spans="1:10" x14ac:dyDescent="0.25">
      <c r="A53" s="4">
        <v>32274</v>
      </c>
      <c r="B53" s="5">
        <v>3.0541000000000005</v>
      </c>
      <c r="C53" s="5">
        <v>4.4240000000000004</v>
      </c>
      <c r="D53" s="5">
        <v>5.1510999999999996</v>
      </c>
      <c r="E53" s="5">
        <v>4.7225000000000001</v>
      </c>
      <c r="F53" s="5">
        <v>5.1863999999999999</v>
      </c>
      <c r="G53" s="5">
        <v>4.4838000000000005</v>
      </c>
      <c r="H53" s="5">
        <v>3.1015000000000006</v>
      </c>
      <c r="I53" s="5">
        <v>1.3149</v>
      </c>
      <c r="J53" s="3" t="s">
        <v>163</v>
      </c>
    </row>
    <row r="54" spans="1:10" ht="15.75" thickBot="1" x14ac:dyDescent="0.3">
      <c r="A54" s="4">
        <v>32275</v>
      </c>
      <c r="B54" s="5">
        <v>2.9455999999999998</v>
      </c>
      <c r="C54" s="5">
        <v>3.867</v>
      </c>
      <c r="D54" s="5">
        <v>4.4511000000000003</v>
      </c>
      <c r="E54" s="5">
        <v>4.4005999999999998</v>
      </c>
      <c r="F54" s="5">
        <v>4.4541000000000004</v>
      </c>
      <c r="G54" s="5">
        <v>4.1046999999999993</v>
      </c>
      <c r="H54" s="5">
        <v>3.3148999999999997</v>
      </c>
      <c r="I54" s="5">
        <v>2.4155000000000002</v>
      </c>
      <c r="J54" s="3" t="s">
        <v>163</v>
      </c>
    </row>
    <row r="55" spans="1:10" ht="15.75" thickBot="1" x14ac:dyDescent="0.3">
      <c r="A55" s="1">
        <v>3228</v>
      </c>
      <c r="B55" s="2" t="s">
        <v>0</v>
      </c>
      <c r="C55" s="2" t="s">
        <v>1</v>
      </c>
      <c r="D55" s="2" t="s">
        <v>2</v>
      </c>
      <c r="E55" s="2" t="s">
        <v>3</v>
      </c>
      <c r="F55" s="2" t="s">
        <v>4</v>
      </c>
      <c r="G55" s="2" t="s">
        <v>5</v>
      </c>
      <c r="H55" s="2" t="s">
        <v>6</v>
      </c>
      <c r="I55" s="2" t="s">
        <v>7</v>
      </c>
      <c r="J55" s="3" t="s">
        <v>163</v>
      </c>
    </row>
    <row r="56" spans="1:10" x14ac:dyDescent="0.25">
      <c r="A56" s="4">
        <v>32281</v>
      </c>
      <c r="B56" s="5">
        <v>3.2618</v>
      </c>
      <c r="C56" s="5">
        <v>4.2034000000000002</v>
      </c>
      <c r="D56" s="5">
        <v>4.6623000000000001</v>
      </c>
      <c r="E56" s="5">
        <v>4.4680999999999997</v>
      </c>
      <c r="F56" s="5">
        <v>4.6293999999999995</v>
      </c>
      <c r="G56" s="5">
        <v>4.0708000000000002</v>
      </c>
      <c r="H56" s="5">
        <v>3.0899000000000001</v>
      </c>
      <c r="I56" s="5">
        <v>2.1885999999999997</v>
      </c>
      <c r="J56" s="3" t="s">
        <v>163</v>
      </c>
    </row>
    <row r="57" spans="1:10" x14ac:dyDescent="0.25">
      <c r="A57" s="4">
        <v>32282</v>
      </c>
      <c r="B57" s="5">
        <v>3.7025999999999999</v>
      </c>
      <c r="C57" s="5">
        <v>4.3852000000000002</v>
      </c>
      <c r="D57" s="5">
        <v>4.6565000000000003</v>
      </c>
      <c r="E57" s="5">
        <v>4.5446000000000009</v>
      </c>
      <c r="F57" s="5">
        <v>4.3626000000000005</v>
      </c>
      <c r="G57" s="5">
        <v>3.6798000000000002</v>
      </c>
      <c r="H57" s="5">
        <v>2.9649000000000001</v>
      </c>
      <c r="I57" s="5">
        <v>2.8457999999999997</v>
      </c>
      <c r="J57" s="3" t="s">
        <v>163</v>
      </c>
    </row>
    <row r="58" spans="1:10" x14ac:dyDescent="0.25">
      <c r="A58" s="4">
        <v>32283</v>
      </c>
      <c r="B58" s="5">
        <v>3.2893999999999997</v>
      </c>
      <c r="C58" s="5">
        <v>4.1273</v>
      </c>
      <c r="D58" s="5">
        <v>4.4542000000000002</v>
      </c>
      <c r="E58" s="5">
        <v>4.3113000000000001</v>
      </c>
      <c r="F58" s="5">
        <v>4.5583</v>
      </c>
      <c r="G58" s="5">
        <v>4.1081000000000003</v>
      </c>
      <c r="H58" s="5">
        <v>3.1156999999999995</v>
      </c>
      <c r="I58" s="5">
        <v>2.3045999999999998</v>
      </c>
      <c r="J58" s="3" t="s">
        <v>163</v>
      </c>
    </row>
    <row r="59" spans="1:10" x14ac:dyDescent="0.25">
      <c r="A59" s="4">
        <v>32284</v>
      </c>
      <c r="B59" s="5">
        <v>3.1647000000000003</v>
      </c>
      <c r="C59" s="5">
        <v>4.5239000000000003</v>
      </c>
      <c r="D59" s="5">
        <v>5.2179000000000002</v>
      </c>
      <c r="E59" s="5">
        <v>4.7563999999999993</v>
      </c>
      <c r="F59" s="5">
        <v>5.2365000000000004</v>
      </c>
      <c r="G59" s="5">
        <v>4.4484000000000004</v>
      </c>
      <c r="H59" s="5">
        <v>3.0075000000000003</v>
      </c>
      <c r="I59" s="5">
        <v>1.2592000000000001</v>
      </c>
      <c r="J59" s="3" t="s">
        <v>163</v>
      </c>
    </row>
    <row r="60" spans="1:10" ht="15.75" thickBot="1" x14ac:dyDescent="0.3">
      <c r="A60" s="4">
        <v>32285</v>
      </c>
      <c r="B60" s="5">
        <v>2.9298999999999999</v>
      </c>
      <c r="C60" s="5">
        <v>3.9008000000000003</v>
      </c>
      <c r="D60" s="5">
        <v>4.5246000000000004</v>
      </c>
      <c r="E60" s="5">
        <v>4.4581</v>
      </c>
      <c r="F60" s="5">
        <v>4.5486000000000004</v>
      </c>
      <c r="G60" s="5">
        <v>4.1705000000000005</v>
      </c>
      <c r="H60" s="5">
        <v>3.3159000000000001</v>
      </c>
      <c r="I60" s="5">
        <v>2.3241000000000001</v>
      </c>
      <c r="J60" s="3" t="s">
        <v>163</v>
      </c>
    </row>
    <row r="61" spans="1:10" ht="15.75" thickBot="1" x14ac:dyDescent="0.3">
      <c r="A61" s="1">
        <v>3229</v>
      </c>
      <c r="B61" s="2" t="s">
        <v>0</v>
      </c>
      <c r="C61" s="2" t="s">
        <v>1</v>
      </c>
      <c r="D61" s="2" t="s">
        <v>2</v>
      </c>
      <c r="E61" s="2" t="s">
        <v>3</v>
      </c>
      <c r="F61" s="2" t="s">
        <v>4</v>
      </c>
      <c r="G61" s="2" t="s">
        <v>5</v>
      </c>
      <c r="H61" s="2" t="s">
        <v>6</v>
      </c>
      <c r="I61" s="2" t="s">
        <v>7</v>
      </c>
      <c r="J61" s="3" t="s">
        <v>163</v>
      </c>
    </row>
    <row r="62" spans="1:10" x14ac:dyDescent="0.25">
      <c r="A62" s="4">
        <v>32291</v>
      </c>
      <c r="B62" s="5">
        <v>3.2997000000000001</v>
      </c>
      <c r="C62" s="5">
        <v>4.1589</v>
      </c>
      <c r="D62" s="5">
        <v>4.6303000000000001</v>
      </c>
      <c r="E62" s="5">
        <v>4.4931999999999999</v>
      </c>
      <c r="F62" s="5">
        <v>4.6871</v>
      </c>
      <c r="G62" s="5">
        <v>4.0823</v>
      </c>
      <c r="H62" s="5">
        <v>3.1081000000000003</v>
      </c>
      <c r="I62" s="5">
        <v>2.2311999999999999</v>
      </c>
      <c r="J62" s="3" t="s">
        <v>163</v>
      </c>
    </row>
    <row r="63" spans="1:10" x14ac:dyDescent="0.25">
      <c r="A63" s="4">
        <v>32292</v>
      </c>
      <c r="B63" s="5">
        <v>3.6635</v>
      </c>
      <c r="C63" s="5">
        <v>4.2100999999999997</v>
      </c>
      <c r="D63" s="5">
        <v>4.5213999999999999</v>
      </c>
      <c r="E63" s="5">
        <v>4.4819000000000004</v>
      </c>
      <c r="F63" s="5">
        <v>4.3605</v>
      </c>
      <c r="G63" s="5">
        <v>3.6902999999999997</v>
      </c>
      <c r="H63" s="5">
        <v>3.0945</v>
      </c>
      <c r="I63" s="5">
        <v>2.9229000000000003</v>
      </c>
      <c r="J63" s="3" t="s">
        <v>163</v>
      </c>
    </row>
    <row r="64" spans="1:10" x14ac:dyDescent="0.25">
      <c r="A64" s="4">
        <v>32293</v>
      </c>
      <c r="B64" s="5">
        <v>3.3</v>
      </c>
      <c r="C64" s="5">
        <v>4.0664999999999996</v>
      </c>
      <c r="D64" s="5">
        <v>4.4158000000000008</v>
      </c>
      <c r="E64" s="5">
        <v>4.3392999999999997</v>
      </c>
      <c r="F64" s="5">
        <v>4.5807000000000002</v>
      </c>
      <c r="G64" s="5">
        <v>4.0533999999999999</v>
      </c>
      <c r="H64" s="5">
        <v>3.0535000000000005</v>
      </c>
      <c r="I64" s="5">
        <v>2.3108</v>
      </c>
      <c r="J64" s="3" t="s">
        <v>163</v>
      </c>
    </row>
    <row r="65" spans="1:10" x14ac:dyDescent="0.25">
      <c r="A65" s="4">
        <v>32294</v>
      </c>
      <c r="B65" s="5">
        <v>3.2397999999999998</v>
      </c>
      <c r="C65" s="5">
        <v>4.5642999999999994</v>
      </c>
      <c r="D65" s="5">
        <v>5.1922000000000006</v>
      </c>
      <c r="E65" s="5">
        <v>4.7744</v>
      </c>
      <c r="F65" s="5">
        <v>5.2305000000000001</v>
      </c>
      <c r="G65" s="5">
        <v>4.3937999999999997</v>
      </c>
      <c r="H65" s="5">
        <v>2.8923000000000001</v>
      </c>
      <c r="I65" s="5">
        <v>1.2889999999999999</v>
      </c>
      <c r="J65" s="3" t="s">
        <v>163</v>
      </c>
    </row>
    <row r="66" spans="1:10" ht="15.75" thickBot="1" x14ac:dyDescent="0.3">
      <c r="A66" s="4">
        <v>32295</v>
      </c>
      <c r="B66" s="5">
        <v>2.9855</v>
      </c>
      <c r="C66" s="5">
        <v>3.8630000000000004</v>
      </c>
      <c r="D66" s="5">
        <v>4.5290999999999997</v>
      </c>
      <c r="E66" s="5">
        <v>4.4847000000000001</v>
      </c>
      <c r="F66" s="5">
        <v>4.6334</v>
      </c>
      <c r="G66" s="5">
        <v>4.2057000000000002</v>
      </c>
      <c r="H66" s="5">
        <v>3.3818000000000001</v>
      </c>
      <c r="I66" s="5">
        <v>2.3545000000000003</v>
      </c>
      <c r="J66" s="3" t="s">
        <v>163</v>
      </c>
    </row>
    <row r="67" spans="1:10" ht="15.75" thickBot="1" x14ac:dyDescent="0.3">
      <c r="A67" s="1">
        <v>3230</v>
      </c>
      <c r="B67" s="2" t="s">
        <v>0</v>
      </c>
      <c r="C67" s="2" t="s">
        <v>1</v>
      </c>
      <c r="D67" s="2" t="s">
        <v>2</v>
      </c>
      <c r="E67" s="2" t="s">
        <v>3</v>
      </c>
      <c r="F67" s="2" t="s">
        <v>4</v>
      </c>
      <c r="G67" s="2" t="s">
        <v>5</v>
      </c>
      <c r="H67" s="2" t="s">
        <v>6</v>
      </c>
      <c r="I67" s="2" t="s">
        <v>7</v>
      </c>
      <c r="J67" s="3" t="s">
        <v>163</v>
      </c>
    </row>
    <row r="68" spans="1:10" x14ac:dyDescent="0.25">
      <c r="A68" s="4">
        <v>32301</v>
      </c>
      <c r="B68" s="5">
        <v>3.2858999999999998</v>
      </c>
      <c r="C68" s="5">
        <v>4.0590999999999999</v>
      </c>
      <c r="D68" s="5">
        <v>4.5273000000000003</v>
      </c>
      <c r="E68" s="5">
        <v>4.4695999999999998</v>
      </c>
      <c r="F68" s="5">
        <v>4.6451000000000002</v>
      </c>
      <c r="G68" s="5">
        <v>4.0244999999999997</v>
      </c>
      <c r="H68" s="5">
        <v>3.0735000000000001</v>
      </c>
      <c r="I68" s="5">
        <v>2.2869000000000002</v>
      </c>
      <c r="J68" s="3" t="s">
        <v>163</v>
      </c>
    </row>
    <row r="69" spans="1:10" x14ac:dyDescent="0.25">
      <c r="A69" s="4">
        <v>32302</v>
      </c>
      <c r="B69" s="5">
        <v>3.6423000000000001</v>
      </c>
      <c r="C69" s="5">
        <v>4.0114999999999998</v>
      </c>
      <c r="D69" s="5">
        <v>4.3080999999999996</v>
      </c>
      <c r="E69" s="5">
        <v>4.3732000000000006</v>
      </c>
      <c r="F69" s="5">
        <v>4.3019999999999996</v>
      </c>
      <c r="G69" s="5">
        <v>3.649</v>
      </c>
      <c r="H69" s="5">
        <v>3.1408999999999998</v>
      </c>
      <c r="I69" s="5">
        <v>3.0104000000000002</v>
      </c>
      <c r="J69" s="3" t="s">
        <v>163</v>
      </c>
    </row>
    <row r="70" spans="1:10" x14ac:dyDescent="0.25">
      <c r="A70" s="4">
        <v>32303</v>
      </c>
      <c r="B70" s="5">
        <v>3.2393999999999998</v>
      </c>
      <c r="C70" s="5">
        <v>3.9533000000000005</v>
      </c>
      <c r="D70" s="5">
        <v>4.3048000000000002</v>
      </c>
      <c r="E70" s="5">
        <v>4.3157999999999994</v>
      </c>
      <c r="F70" s="5">
        <v>4.5107999999999997</v>
      </c>
      <c r="G70" s="5">
        <v>3.9889000000000001</v>
      </c>
      <c r="H70" s="5">
        <v>2.9947000000000004</v>
      </c>
      <c r="I70" s="5">
        <v>2.3425000000000002</v>
      </c>
      <c r="J70" s="3" t="s">
        <v>163</v>
      </c>
    </row>
    <row r="71" spans="1:10" x14ac:dyDescent="0.25">
      <c r="A71" s="4">
        <v>32304</v>
      </c>
      <c r="B71" s="5">
        <v>3.3128000000000002</v>
      </c>
      <c r="C71" s="5">
        <v>4.6040999999999999</v>
      </c>
      <c r="D71" s="5">
        <v>5.1546000000000003</v>
      </c>
      <c r="E71" s="5">
        <v>4.7935999999999996</v>
      </c>
      <c r="F71" s="5">
        <v>5.1828000000000003</v>
      </c>
      <c r="G71" s="5">
        <v>4.3421000000000003</v>
      </c>
      <c r="H71" s="5">
        <v>2.8186</v>
      </c>
      <c r="I71" s="5">
        <v>1.4163999999999999</v>
      </c>
      <c r="J71" s="3" t="s">
        <v>163</v>
      </c>
    </row>
    <row r="72" spans="1:10" ht="15.75" thickBot="1" x14ac:dyDescent="0.3">
      <c r="A72" s="4">
        <v>32305</v>
      </c>
      <c r="B72" s="5">
        <v>2.9180000000000001</v>
      </c>
      <c r="C72" s="5">
        <v>3.7033999999999998</v>
      </c>
      <c r="D72" s="5">
        <v>4.4040999999999997</v>
      </c>
      <c r="E72" s="5">
        <v>4.4314999999999998</v>
      </c>
      <c r="F72" s="5">
        <v>4.5991999999999997</v>
      </c>
      <c r="G72" s="5">
        <v>4.1439000000000004</v>
      </c>
      <c r="H72" s="5">
        <v>3.3315999999999999</v>
      </c>
      <c r="I72" s="5">
        <v>2.3247999999999998</v>
      </c>
      <c r="J72" s="3" t="s">
        <v>163</v>
      </c>
    </row>
    <row r="73" spans="1:10" ht="15.75" thickBot="1" x14ac:dyDescent="0.3">
      <c r="A73" s="1">
        <v>3231</v>
      </c>
      <c r="B73" s="2" t="s">
        <v>0</v>
      </c>
      <c r="C73" s="2" t="s">
        <v>1</v>
      </c>
      <c r="D73" s="2" t="s">
        <v>2</v>
      </c>
      <c r="E73" s="2" t="s">
        <v>3</v>
      </c>
      <c r="F73" s="2" t="s">
        <v>4</v>
      </c>
      <c r="G73" s="2" t="s">
        <v>5</v>
      </c>
      <c r="H73" s="2" t="s">
        <v>6</v>
      </c>
      <c r="I73" s="2" t="s">
        <v>7</v>
      </c>
      <c r="J73" s="3" t="s">
        <v>163</v>
      </c>
    </row>
    <row r="74" spans="1:10" x14ac:dyDescent="0.25">
      <c r="A74" s="4">
        <v>32311</v>
      </c>
      <c r="B74" s="5">
        <v>3.2488999999999999</v>
      </c>
      <c r="C74" s="5">
        <v>3.9582999999999999</v>
      </c>
      <c r="D74" s="5">
        <v>4.4508000000000001</v>
      </c>
      <c r="E74" s="5">
        <v>4.4914000000000005</v>
      </c>
      <c r="F74" s="5">
        <v>4.6391</v>
      </c>
      <c r="G74" s="5">
        <v>4.0334000000000003</v>
      </c>
      <c r="H74" s="5">
        <v>3.0975000000000001</v>
      </c>
      <c r="I74" s="5">
        <v>2.3903999999999996</v>
      </c>
      <c r="J74" s="3" t="s">
        <v>163</v>
      </c>
    </row>
    <row r="75" spans="1:10" x14ac:dyDescent="0.25">
      <c r="A75" s="4">
        <v>32312</v>
      </c>
      <c r="B75" s="5">
        <v>3.5777999999999999</v>
      </c>
      <c r="C75" s="5">
        <v>3.8256000000000001</v>
      </c>
      <c r="D75" s="5">
        <v>4.1932999999999998</v>
      </c>
      <c r="E75" s="5">
        <v>4.3817000000000004</v>
      </c>
      <c r="F75" s="5">
        <v>4.3090999999999999</v>
      </c>
      <c r="G75" s="5">
        <v>3.6461999999999999</v>
      </c>
      <c r="H75" s="5">
        <v>3.1882000000000001</v>
      </c>
      <c r="I75" s="5">
        <v>3.0992999999999999</v>
      </c>
      <c r="J75" s="3" t="s">
        <v>163</v>
      </c>
    </row>
    <row r="76" spans="1:10" x14ac:dyDescent="0.25">
      <c r="A76" s="4">
        <v>32313</v>
      </c>
      <c r="B76" s="5">
        <v>3.2370999999999999</v>
      </c>
      <c r="C76" s="5">
        <v>3.9310999999999998</v>
      </c>
      <c r="D76" s="5">
        <v>4.2965999999999998</v>
      </c>
      <c r="E76" s="5">
        <v>4.4083000000000006</v>
      </c>
      <c r="F76" s="5">
        <v>4.6052999999999997</v>
      </c>
      <c r="G76" s="5">
        <v>4.1004000000000005</v>
      </c>
      <c r="H76" s="5">
        <v>3.0743999999999998</v>
      </c>
      <c r="I76" s="5">
        <v>2.4472000000000005</v>
      </c>
      <c r="J76" s="3" t="s">
        <v>163</v>
      </c>
    </row>
    <row r="77" spans="1:10" x14ac:dyDescent="0.25">
      <c r="A77" s="4">
        <v>32314</v>
      </c>
      <c r="B77" s="5">
        <v>3.3059000000000003</v>
      </c>
      <c r="C77" s="5">
        <v>4.5663999999999998</v>
      </c>
      <c r="D77" s="5">
        <v>5.0580999999999996</v>
      </c>
      <c r="E77" s="5">
        <v>4.7793999999999999</v>
      </c>
      <c r="F77" s="5">
        <v>5.0739000000000001</v>
      </c>
      <c r="G77" s="5">
        <v>4.2237</v>
      </c>
      <c r="H77" s="5">
        <v>2.6882000000000001</v>
      </c>
      <c r="I77" s="5">
        <v>1.5147999999999999</v>
      </c>
      <c r="J77" s="3" t="s">
        <v>163</v>
      </c>
    </row>
    <row r="78" spans="1:10" ht="15.75" thickBot="1" x14ac:dyDescent="0.3">
      <c r="A78" s="4">
        <v>32315</v>
      </c>
      <c r="B78" s="5">
        <v>2.8670999999999998</v>
      </c>
      <c r="C78" s="5">
        <v>3.5605000000000002</v>
      </c>
      <c r="D78" s="5">
        <v>4.3319999999999999</v>
      </c>
      <c r="E78" s="5">
        <v>4.4504000000000001</v>
      </c>
      <c r="F78" s="5">
        <v>4.6164999999999994</v>
      </c>
      <c r="G78" s="5">
        <v>4.1707000000000001</v>
      </c>
      <c r="H78" s="5">
        <v>3.4129999999999994</v>
      </c>
      <c r="I78" s="5">
        <v>2.4217999999999997</v>
      </c>
      <c r="J78" s="3" t="s">
        <v>163</v>
      </c>
    </row>
    <row r="79" spans="1:10" ht="15.75" thickBot="1" x14ac:dyDescent="0.3">
      <c r="A79" s="1">
        <v>3232</v>
      </c>
      <c r="B79" s="2" t="s">
        <v>0</v>
      </c>
      <c r="C79" s="2" t="s">
        <v>1</v>
      </c>
      <c r="D79" s="2" t="s">
        <v>2</v>
      </c>
      <c r="E79" s="2" t="s">
        <v>3</v>
      </c>
      <c r="F79" s="2" t="s">
        <v>4</v>
      </c>
      <c r="G79" s="2" t="s">
        <v>5</v>
      </c>
      <c r="H79" s="2" t="s">
        <v>6</v>
      </c>
      <c r="I79" s="2" t="s">
        <v>7</v>
      </c>
      <c r="J79" s="3" t="s">
        <v>163</v>
      </c>
    </row>
    <row r="80" spans="1:10" x14ac:dyDescent="0.25">
      <c r="A80" s="4">
        <v>32321</v>
      </c>
      <c r="B80" s="5">
        <v>3.1889000000000003</v>
      </c>
      <c r="C80" s="5">
        <v>3.8487</v>
      </c>
      <c r="D80" s="5">
        <v>4.3621999999999996</v>
      </c>
      <c r="E80" s="5">
        <v>4.4994999999999994</v>
      </c>
      <c r="F80" s="5">
        <v>4.6032000000000002</v>
      </c>
      <c r="G80" s="5">
        <v>3.9999000000000002</v>
      </c>
      <c r="H80" s="5">
        <v>3.0827000000000004</v>
      </c>
      <c r="I80" s="5">
        <v>2.4793000000000003</v>
      </c>
      <c r="J80" s="3" t="s">
        <v>163</v>
      </c>
    </row>
    <row r="81" spans="1:10" x14ac:dyDescent="0.25">
      <c r="A81" s="4">
        <v>32322</v>
      </c>
      <c r="B81" s="5">
        <v>3.5341999999999998</v>
      </c>
      <c r="C81" s="5">
        <v>3.6846999999999999</v>
      </c>
      <c r="D81" s="5">
        <v>4.1582999999999997</v>
      </c>
      <c r="E81" s="5">
        <v>4.4460999999999995</v>
      </c>
      <c r="F81" s="5">
        <v>4.3568999999999996</v>
      </c>
      <c r="G81" s="5">
        <v>3.67</v>
      </c>
      <c r="H81" s="5">
        <v>3.2300000000000004</v>
      </c>
      <c r="I81" s="5">
        <v>3.1860999999999997</v>
      </c>
      <c r="J81" s="3" t="s">
        <v>163</v>
      </c>
    </row>
    <row r="82" spans="1:10" x14ac:dyDescent="0.25">
      <c r="A82" s="4">
        <v>32323</v>
      </c>
      <c r="B82" s="5">
        <v>3.0874999999999999</v>
      </c>
      <c r="C82" s="5">
        <v>3.7984999999999998</v>
      </c>
      <c r="D82" s="5">
        <v>4.1953000000000005</v>
      </c>
      <c r="E82" s="5">
        <v>4.3819999999999997</v>
      </c>
      <c r="F82" s="5">
        <v>4.5147000000000004</v>
      </c>
      <c r="G82" s="5">
        <v>4.0274000000000001</v>
      </c>
      <c r="H82" s="5">
        <v>3.0123999999999995</v>
      </c>
      <c r="I82" s="5">
        <v>2.4483999999999999</v>
      </c>
      <c r="J82" s="3" t="s">
        <v>163</v>
      </c>
    </row>
    <row r="83" spans="1:10" x14ac:dyDescent="0.25">
      <c r="A83" s="4">
        <v>32324</v>
      </c>
      <c r="B83" s="5">
        <v>3.2688999999999999</v>
      </c>
      <c r="C83" s="5">
        <v>4.4683000000000002</v>
      </c>
      <c r="D83" s="5">
        <v>4.8903999999999996</v>
      </c>
      <c r="E83" s="5">
        <v>4.7067999999999994</v>
      </c>
      <c r="F83" s="5">
        <v>4.9157000000000002</v>
      </c>
      <c r="G83" s="5">
        <v>4.1034000000000006</v>
      </c>
      <c r="H83" s="5">
        <v>2.5971000000000002</v>
      </c>
      <c r="I83" s="5">
        <v>1.657</v>
      </c>
      <c r="J83" s="3" t="s">
        <v>163</v>
      </c>
    </row>
    <row r="84" spans="1:10" ht="15.75" thickBot="1" x14ac:dyDescent="0.3">
      <c r="A84" s="4">
        <v>32325</v>
      </c>
      <c r="B84" s="5">
        <v>2.8380999999999998</v>
      </c>
      <c r="C84" s="5">
        <v>3.4530000000000003</v>
      </c>
      <c r="D84" s="5">
        <v>4.2796000000000003</v>
      </c>
      <c r="E84" s="5">
        <v>4.5107999999999997</v>
      </c>
      <c r="F84" s="5">
        <v>4.6573999999999991</v>
      </c>
      <c r="G84" s="5">
        <v>4.2091999999999992</v>
      </c>
      <c r="H84" s="5">
        <v>3.4855999999999998</v>
      </c>
      <c r="I84" s="5">
        <v>2.5642</v>
      </c>
      <c r="J84" s="3" t="s">
        <v>163</v>
      </c>
    </row>
    <row r="85" spans="1:10" ht="15.75" thickBot="1" x14ac:dyDescent="0.3">
      <c r="A85" s="1">
        <v>3233</v>
      </c>
      <c r="B85" s="2" t="s">
        <v>0</v>
      </c>
      <c r="C85" s="2" t="s">
        <v>1</v>
      </c>
      <c r="D85" s="2" t="s">
        <v>2</v>
      </c>
      <c r="E85" s="2" t="s">
        <v>3</v>
      </c>
      <c r="F85" s="2" t="s">
        <v>4</v>
      </c>
      <c r="G85" s="2" t="s">
        <v>5</v>
      </c>
      <c r="H85" s="2" t="s">
        <v>6</v>
      </c>
      <c r="I85" s="2" t="s">
        <v>7</v>
      </c>
      <c r="J85" s="3" t="s">
        <v>163</v>
      </c>
    </row>
    <row r="86" spans="1:10" x14ac:dyDescent="0.25">
      <c r="A86" s="4">
        <v>32331</v>
      </c>
      <c r="B86" s="5">
        <v>3.1459000000000001</v>
      </c>
      <c r="C86" s="5">
        <v>3.7593000000000005</v>
      </c>
      <c r="D86" s="5">
        <v>4.2598000000000003</v>
      </c>
      <c r="E86" s="5">
        <v>4.4684000000000008</v>
      </c>
      <c r="F86" s="5">
        <v>4.4735000000000005</v>
      </c>
      <c r="G86" s="5">
        <v>3.8619000000000003</v>
      </c>
      <c r="H86" s="5">
        <v>2.9812000000000003</v>
      </c>
      <c r="I86" s="5">
        <v>2.5893000000000002</v>
      </c>
      <c r="J86" s="3" t="s">
        <v>163</v>
      </c>
    </row>
    <row r="87" spans="1:10" x14ac:dyDescent="0.25">
      <c r="A87" s="4">
        <v>32332</v>
      </c>
      <c r="B87" s="5">
        <v>3.4905000000000004</v>
      </c>
      <c r="C87" s="5">
        <v>3.6214999999999997</v>
      </c>
      <c r="D87" s="5">
        <v>4.1497000000000002</v>
      </c>
      <c r="E87" s="5">
        <v>4.4732000000000003</v>
      </c>
      <c r="F87" s="5">
        <v>4.3676000000000004</v>
      </c>
      <c r="G87" s="5">
        <v>3.6566000000000001</v>
      </c>
      <c r="H87" s="5">
        <v>3.2198000000000007</v>
      </c>
      <c r="I87" s="5">
        <v>3.2059000000000002</v>
      </c>
      <c r="J87" s="3" t="s">
        <v>163</v>
      </c>
    </row>
    <row r="88" spans="1:10" x14ac:dyDescent="0.25">
      <c r="A88" s="4">
        <v>32333</v>
      </c>
      <c r="B88" s="5">
        <v>3.0911</v>
      </c>
      <c r="C88" s="5">
        <v>3.8024</v>
      </c>
      <c r="D88" s="5">
        <v>4.2373999999999992</v>
      </c>
      <c r="E88" s="5">
        <v>4.4682999999999993</v>
      </c>
      <c r="F88" s="5">
        <v>4.4527000000000001</v>
      </c>
      <c r="G88" s="5">
        <v>3.9312999999999998</v>
      </c>
      <c r="H88" s="5">
        <v>2.9808000000000003</v>
      </c>
      <c r="I88" s="5">
        <v>2.6036000000000001</v>
      </c>
      <c r="J88" s="3" t="s">
        <v>163</v>
      </c>
    </row>
    <row r="89" spans="1:10" x14ac:dyDescent="0.25">
      <c r="A89" s="4">
        <v>32334</v>
      </c>
      <c r="B89" s="5">
        <v>3.3231000000000002</v>
      </c>
      <c r="C89" s="5">
        <v>4.3555999999999999</v>
      </c>
      <c r="D89" s="5">
        <v>4.6384000000000007</v>
      </c>
      <c r="E89" s="5">
        <v>4.5937999999999999</v>
      </c>
      <c r="F89" s="5">
        <v>4.6082999999999998</v>
      </c>
      <c r="G89" s="5">
        <v>3.7664</v>
      </c>
      <c r="H89" s="5">
        <v>2.3730000000000002</v>
      </c>
      <c r="I89" s="5">
        <v>1.9636000000000002</v>
      </c>
      <c r="J89" s="3" t="s">
        <v>163</v>
      </c>
    </row>
    <row r="90" spans="1:10" ht="15.75" thickBot="1" x14ac:dyDescent="0.3">
      <c r="A90" s="4">
        <v>32335</v>
      </c>
      <c r="B90" s="5">
        <v>2.8096000000000001</v>
      </c>
      <c r="C90" s="5">
        <v>3.4378000000000002</v>
      </c>
      <c r="D90" s="5">
        <v>4.2069999999999999</v>
      </c>
      <c r="E90" s="5">
        <v>4.4884000000000004</v>
      </c>
      <c r="F90" s="5">
        <v>4.5639000000000003</v>
      </c>
      <c r="G90" s="5">
        <v>4.1401000000000003</v>
      </c>
      <c r="H90" s="5">
        <v>3.4054000000000002</v>
      </c>
      <c r="I90" s="5">
        <v>2.6373999999999995</v>
      </c>
      <c r="J90" s="3" t="s">
        <v>163</v>
      </c>
    </row>
    <row r="91" spans="1:10" ht="15.75" thickBot="1" x14ac:dyDescent="0.3">
      <c r="A91" s="1">
        <v>3234</v>
      </c>
      <c r="B91" s="2" t="s">
        <v>0</v>
      </c>
      <c r="C91" s="2" t="s">
        <v>1</v>
      </c>
      <c r="D91" s="2" t="s">
        <v>2</v>
      </c>
      <c r="E91" s="2" t="s">
        <v>3</v>
      </c>
      <c r="F91" s="2" t="s">
        <v>4</v>
      </c>
      <c r="G91" s="2" t="s">
        <v>5</v>
      </c>
      <c r="H91" s="2" t="s">
        <v>6</v>
      </c>
      <c r="I91" s="2" t="s">
        <v>7</v>
      </c>
      <c r="J91" s="3" t="s">
        <v>163</v>
      </c>
    </row>
    <row r="92" spans="1:10" x14ac:dyDescent="0.25">
      <c r="A92" s="4">
        <v>32341</v>
      </c>
      <c r="B92" s="5">
        <v>3.3334000000000001</v>
      </c>
      <c r="C92" s="5">
        <v>3.8626000000000005</v>
      </c>
      <c r="D92" s="5">
        <v>4.1919999999999993</v>
      </c>
      <c r="E92" s="5">
        <v>4.3287000000000004</v>
      </c>
      <c r="F92" s="5">
        <v>4.1898</v>
      </c>
      <c r="G92" s="5">
        <v>3.5829000000000004</v>
      </c>
      <c r="H92" s="5">
        <v>2.9051999999999998</v>
      </c>
      <c r="I92" s="5">
        <v>2.8140999999999998</v>
      </c>
      <c r="J92" s="3" t="s">
        <v>163</v>
      </c>
    </row>
    <row r="93" spans="1:10" x14ac:dyDescent="0.25">
      <c r="A93" s="4">
        <v>32342</v>
      </c>
      <c r="B93" s="5">
        <v>3.6092000000000004</v>
      </c>
      <c r="C93" s="5">
        <v>3.6929000000000003</v>
      </c>
      <c r="D93" s="5">
        <v>3.9276</v>
      </c>
      <c r="E93" s="5">
        <v>4.1900000000000004</v>
      </c>
      <c r="F93" s="5">
        <v>4.0135000000000005</v>
      </c>
      <c r="G93" s="5">
        <v>3.4430000000000001</v>
      </c>
      <c r="H93" s="5">
        <v>3.1436000000000002</v>
      </c>
      <c r="I93" s="5">
        <v>3.4008000000000003</v>
      </c>
      <c r="J93" s="3" t="s">
        <v>163</v>
      </c>
    </row>
    <row r="94" spans="1:10" x14ac:dyDescent="0.25">
      <c r="A94" s="4">
        <v>32343</v>
      </c>
      <c r="B94" s="5">
        <v>3.1915</v>
      </c>
      <c r="C94" s="5">
        <v>3.9436</v>
      </c>
      <c r="D94" s="5">
        <v>4.2668999999999997</v>
      </c>
      <c r="E94" s="5">
        <v>4.3979999999999997</v>
      </c>
      <c r="F94" s="5">
        <v>4.2347999999999999</v>
      </c>
      <c r="G94" s="5">
        <v>3.6880000000000006</v>
      </c>
      <c r="H94" s="5">
        <v>2.8121</v>
      </c>
      <c r="I94" s="5">
        <v>2.6551000000000005</v>
      </c>
      <c r="J94" s="3" t="s">
        <v>163</v>
      </c>
    </row>
    <row r="95" spans="1:10" x14ac:dyDescent="0.25">
      <c r="A95" s="4">
        <v>32344</v>
      </c>
      <c r="B95" s="5">
        <v>3.4820000000000002</v>
      </c>
      <c r="C95" s="5">
        <v>4.2755000000000001</v>
      </c>
      <c r="D95" s="5">
        <v>4.5166000000000004</v>
      </c>
      <c r="E95" s="5">
        <v>4.4423999999999992</v>
      </c>
      <c r="F95" s="5">
        <v>4.2205000000000004</v>
      </c>
      <c r="G95" s="5">
        <v>3.2798999999999996</v>
      </c>
      <c r="H95" s="5">
        <v>2.3107000000000002</v>
      </c>
      <c r="I95" s="5">
        <v>2.2985000000000002</v>
      </c>
      <c r="J95" s="3" t="s">
        <v>163</v>
      </c>
    </row>
    <row r="96" spans="1:10" ht="15.75" thickBot="1" x14ac:dyDescent="0.3">
      <c r="A96" s="4">
        <v>32345</v>
      </c>
      <c r="B96" s="5">
        <v>2.9578000000000002</v>
      </c>
      <c r="C96" s="5">
        <v>3.5223999999999998</v>
      </c>
      <c r="D96" s="5">
        <v>4.0327000000000002</v>
      </c>
      <c r="E96" s="5">
        <v>4.2603000000000009</v>
      </c>
      <c r="F96" s="5">
        <v>4.2473000000000001</v>
      </c>
      <c r="G96" s="5">
        <v>3.8376000000000001</v>
      </c>
      <c r="H96" s="5">
        <v>3.1856</v>
      </c>
      <c r="I96" s="5">
        <v>2.7389999999999999</v>
      </c>
      <c r="J96" s="3" t="s">
        <v>163</v>
      </c>
    </row>
    <row r="97" spans="1:10" ht="15.75" thickBot="1" x14ac:dyDescent="0.3">
      <c r="A97" s="1">
        <v>3314</v>
      </c>
      <c r="B97" s="2" t="s">
        <v>0</v>
      </c>
      <c r="C97" s="2" t="s">
        <v>1</v>
      </c>
      <c r="D97" s="2" t="s">
        <v>2</v>
      </c>
      <c r="E97" s="2" t="s">
        <v>3</v>
      </c>
      <c r="F97" s="2" t="s">
        <v>4</v>
      </c>
      <c r="G97" s="2" t="s">
        <v>5</v>
      </c>
      <c r="H97" s="2" t="s">
        <v>6</v>
      </c>
      <c r="I97" s="2" t="s">
        <v>7</v>
      </c>
      <c r="J97" s="3" t="s">
        <v>163</v>
      </c>
    </row>
    <row r="98" spans="1:10" x14ac:dyDescent="0.25">
      <c r="A98" s="4">
        <v>33141</v>
      </c>
      <c r="B98" s="5">
        <v>3.6133000000000006</v>
      </c>
      <c r="C98" s="5">
        <v>3.8647000000000005</v>
      </c>
      <c r="D98" s="5">
        <v>3.8369000000000004</v>
      </c>
      <c r="E98" s="5">
        <v>3.7333999999999996</v>
      </c>
      <c r="F98" s="5">
        <v>3.968</v>
      </c>
      <c r="G98" s="5">
        <v>3.9707999999999997</v>
      </c>
      <c r="H98" s="5">
        <v>3.6218000000000004</v>
      </c>
      <c r="I98" s="5">
        <v>3.3197999999999999</v>
      </c>
      <c r="J98" s="3" t="s">
        <v>163</v>
      </c>
    </row>
    <row r="99" spans="1:10" x14ac:dyDescent="0.25">
      <c r="A99" s="4">
        <v>33142</v>
      </c>
      <c r="B99" s="5">
        <v>3.8694999999999999</v>
      </c>
      <c r="C99" s="5">
        <v>4.5770999999999997</v>
      </c>
      <c r="D99" s="5">
        <v>4.7379000000000007</v>
      </c>
      <c r="E99" s="5">
        <v>4.5872000000000002</v>
      </c>
      <c r="F99" s="5">
        <v>4.3003</v>
      </c>
      <c r="G99" s="5">
        <v>3.6218000000000004</v>
      </c>
      <c r="H99" s="5">
        <v>2.8491</v>
      </c>
      <c r="I99" s="5">
        <v>2.93</v>
      </c>
      <c r="J99" s="3" t="s">
        <v>163</v>
      </c>
    </row>
    <row r="100" spans="1:10" x14ac:dyDescent="0.25">
      <c r="A100" s="4">
        <v>33143</v>
      </c>
      <c r="B100" s="5">
        <v>3.7442000000000006</v>
      </c>
      <c r="C100" s="5">
        <v>3.9073000000000002</v>
      </c>
      <c r="D100" s="5">
        <v>3.7182000000000004</v>
      </c>
      <c r="E100" s="5">
        <v>3.5020000000000002</v>
      </c>
      <c r="F100" s="5">
        <v>3.9511000000000003</v>
      </c>
      <c r="G100" s="5">
        <v>4.1791999999999998</v>
      </c>
      <c r="H100" s="5">
        <v>3.9210000000000003</v>
      </c>
      <c r="I100" s="5">
        <v>3.4540000000000002</v>
      </c>
      <c r="J100" s="3" t="s">
        <v>163</v>
      </c>
    </row>
    <row r="101" spans="1:10" x14ac:dyDescent="0.25">
      <c r="A101" s="4">
        <v>33144</v>
      </c>
      <c r="B101" s="5">
        <v>3.3988999999999998</v>
      </c>
      <c r="C101" s="5">
        <v>3.4144999999999994</v>
      </c>
      <c r="D101" s="5">
        <v>3.3348</v>
      </c>
      <c r="E101" s="5">
        <v>3.3738000000000001</v>
      </c>
      <c r="F101" s="5">
        <v>3.9251999999999998</v>
      </c>
      <c r="G101" s="5">
        <v>4.3435000000000006</v>
      </c>
      <c r="H101" s="5">
        <v>4.1924000000000001</v>
      </c>
      <c r="I101" s="5">
        <v>3.6188999999999996</v>
      </c>
      <c r="J101" s="3" t="s">
        <v>163</v>
      </c>
    </row>
    <row r="102" spans="1:10" ht="15.75" thickBot="1" x14ac:dyDescent="0.3">
      <c r="A102" s="4">
        <v>33145</v>
      </c>
      <c r="B102" s="5">
        <v>3.7029999999999998</v>
      </c>
      <c r="C102" s="5">
        <v>3.8656000000000001</v>
      </c>
      <c r="D102" s="5">
        <v>3.7767000000000004</v>
      </c>
      <c r="E102" s="5">
        <v>3.6966000000000001</v>
      </c>
      <c r="F102" s="5">
        <v>3.9421000000000004</v>
      </c>
      <c r="G102" s="5">
        <v>3.9981999999999998</v>
      </c>
      <c r="H102" s="5">
        <v>3.7147999999999999</v>
      </c>
      <c r="I102" s="5">
        <v>3.4691000000000001</v>
      </c>
      <c r="J102" s="3" t="s">
        <v>163</v>
      </c>
    </row>
    <row r="103" spans="1:10" ht="15.75" thickBot="1" x14ac:dyDescent="0.3">
      <c r="A103" s="1">
        <v>3315</v>
      </c>
      <c r="B103" s="2" t="s">
        <v>0</v>
      </c>
      <c r="C103" s="2" t="s">
        <v>1</v>
      </c>
      <c r="D103" s="2" t="s">
        <v>2</v>
      </c>
      <c r="E103" s="2" t="s">
        <v>3</v>
      </c>
      <c r="F103" s="2" t="s">
        <v>4</v>
      </c>
      <c r="G103" s="2" t="s">
        <v>5</v>
      </c>
      <c r="H103" s="2" t="s">
        <v>6</v>
      </c>
      <c r="I103" s="2" t="s">
        <v>7</v>
      </c>
      <c r="J103" s="3" t="s">
        <v>163</v>
      </c>
    </row>
    <row r="104" spans="1:10" x14ac:dyDescent="0.25">
      <c r="A104" s="4">
        <v>33151</v>
      </c>
      <c r="B104" s="5">
        <v>3.6181999999999999</v>
      </c>
      <c r="C104" s="5">
        <v>3.9233000000000007</v>
      </c>
      <c r="D104" s="5">
        <v>3.9238999999999997</v>
      </c>
      <c r="E104" s="5">
        <v>3.7375000000000003</v>
      </c>
      <c r="F104" s="5">
        <v>3.9824999999999999</v>
      </c>
      <c r="G104" s="5">
        <v>4.0668000000000006</v>
      </c>
      <c r="H104" s="5">
        <v>3.7472999999999996</v>
      </c>
      <c r="I104" s="5">
        <v>3.3110000000000004</v>
      </c>
      <c r="J104" s="3" t="s">
        <v>163</v>
      </c>
    </row>
    <row r="105" spans="1:10" x14ac:dyDescent="0.25">
      <c r="A105" s="4">
        <v>33152</v>
      </c>
      <c r="B105" s="5">
        <v>3.7896000000000001</v>
      </c>
      <c r="C105" s="5">
        <v>4.4432</v>
      </c>
      <c r="D105" s="5">
        <v>4.6611000000000002</v>
      </c>
      <c r="E105" s="5">
        <v>4.4582999999999995</v>
      </c>
      <c r="F105" s="5">
        <v>4.2176999999999998</v>
      </c>
      <c r="G105" s="5">
        <v>3.6945000000000001</v>
      </c>
      <c r="H105" s="5">
        <v>3.0577000000000001</v>
      </c>
      <c r="I105" s="5">
        <v>2.9567999999999999</v>
      </c>
      <c r="J105" s="3" t="s">
        <v>163</v>
      </c>
    </row>
    <row r="106" spans="1:10" x14ac:dyDescent="0.25">
      <c r="A106" s="4">
        <v>33153</v>
      </c>
      <c r="B106" s="5">
        <v>3.6833</v>
      </c>
      <c r="C106" s="5">
        <v>3.8738999999999999</v>
      </c>
      <c r="D106" s="5">
        <v>3.7199000000000004</v>
      </c>
      <c r="E106" s="5">
        <v>3.4731999999999998</v>
      </c>
      <c r="F106" s="5">
        <v>3.9280000000000004</v>
      </c>
      <c r="G106" s="5">
        <v>4.2019000000000002</v>
      </c>
      <c r="H106" s="5">
        <v>3.9625000000000004</v>
      </c>
      <c r="I106" s="5">
        <v>3.4072000000000005</v>
      </c>
      <c r="J106" s="3" t="s">
        <v>163</v>
      </c>
    </row>
    <row r="107" spans="1:10" x14ac:dyDescent="0.25">
      <c r="A107" s="4">
        <v>33154</v>
      </c>
      <c r="B107" s="5">
        <v>3.3336999999999999</v>
      </c>
      <c r="C107" s="5">
        <v>3.4745999999999997</v>
      </c>
      <c r="D107" s="5">
        <v>3.4735</v>
      </c>
      <c r="E107" s="5">
        <v>3.3874999999999997</v>
      </c>
      <c r="F107" s="5">
        <v>3.8848000000000003</v>
      </c>
      <c r="G107" s="5">
        <v>4.2671999999999999</v>
      </c>
      <c r="H107" s="5">
        <v>4.1018000000000008</v>
      </c>
      <c r="I107" s="5">
        <v>3.4184999999999999</v>
      </c>
      <c r="J107" s="3" t="s">
        <v>163</v>
      </c>
    </row>
    <row r="108" spans="1:10" ht="15.75" thickBot="1" x14ac:dyDescent="0.3">
      <c r="A108" s="4">
        <v>33155</v>
      </c>
      <c r="B108" s="5">
        <v>3.7176</v>
      </c>
      <c r="C108" s="5">
        <v>3.9053999999999998</v>
      </c>
      <c r="D108" s="5">
        <v>3.8271000000000006</v>
      </c>
      <c r="E108" s="5">
        <v>3.6656</v>
      </c>
      <c r="F108" s="5">
        <v>3.9031000000000002</v>
      </c>
      <c r="G108" s="5">
        <v>4.0815000000000001</v>
      </c>
      <c r="H108" s="5">
        <v>3.8624999999999998</v>
      </c>
      <c r="I108" s="5">
        <v>3.5140000000000002</v>
      </c>
      <c r="J108" s="3" t="s">
        <v>163</v>
      </c>
    </row>
    <row r="109" spans="1:10" ht="15.75" thickBot="1" x14ac:dyDescent="0.3">
      <c r="A109" s="1">
        <v>3316</v>
      </c>
      <c r="B109" s="2" t="s">
        <v>0</v>
      </c>
      <c r="C109" s="2" t="s">
        <v>1</v>
      </c>
      <c r="D109" s="2" t="s">
        <v>2</v>
      </c>
      <c r="E109" s="2" t="s">
        <v>3</v>
      </c>
      <c r="F109" s="2" t="s">
        <v>4</v>
      </c>
      <c r="G109" s="2" t="s">
        <v>5</v>
      </c>
      <c r="H109" s="2" t="s">
        <v>6</v>
      </c>
      <c r="I109" s="2" t="s">
        <v>7</v>
      </c>
      <c r="J109" s="3" t="s">
        <v>163</v>
      </c>
    </row>
    <row r="110" spans="1:10" x14ac:dyDescent="0.25">
      <c r="A110" s="4">
        <v>33161</v>
      </c>
      <c r="B110" s="5">
        <v>3.6386999999999996</v>
      </c>
      <c r="C110" s="5">
        <v>3.8911000000000007</v>
      </c>
      <c r="D110" s="5">
        <v>3.9247000000000005</v>
      </c>
      <c r="E110" s="5">
        <v>3.7538000000000005</v>
      </c>
      <c r="F110" s="5">
        <v>3.9389000000000003</v>
      </c>
      <c r="G110" s="5">
        <v>4.0191999999999997</v>
      </c>
      <c r="H110" s="5">
        <v>3.7764000000000002</v>
      </c>
      <c r="I110" s="5">
        <v>3.3921999999999999</v>
      </c>
      <c r="J110" s="3" t="s">
        <v>163</v>
      </c>
    </row>
    <row r="111" spans="1:10" x14ac:dyDescent="0.25">
      <c r="A111" s="4">
        <v>33162</v>
      </c>
      <c r="B111" s="5">
        <v>3.8334000000000001</v>
      </c>
      <c r="C111" s="5">
        <v>4.4035000000000002</v>
      </c>
      <c r="D111" s="5">
        <v>4.6211000000000002</v>
      </c>
      <c r="E111" s="5">
        <v>4.4085999999999999</v>
      </c>
      <c r="F111" s="5">
        <v>4.1347000000000005</v>
      </c>
      <c r="G111" s="5">
        <v>3.7122000000000002</v>
      </c>
      <c r="H111" s="5">
        <v>3.2298999999999998</v>
      </c>
      <c r="I111" s="5">
        <v>3.1642999999999999</v>
      </c>
      <c r="J111" s="3" t="s">
        <v>163</v>
      </c>
    </row>
    <row r="112" spans="1:10" x14ac:dyDescent="0.25">
      <c r="A112" s="4">
        <v>33163</v>
      </c>
      <c r="B112" s="5">
        <v>3.7791999999999999</v>
      </c>
      <c r="C112" s="5">
        <v>3.8870999999999993</v>
      </c>
      <c r="D112" s="5">
        <v>3.7431999999999999</v>
      </c>
      <c r="E112" s="5">
        <v>3.5195000000000003</v>
      </c>
      <c r="F112" s="5">
        <v>3.9847000000000001</v>
      </c>
      <c r="G112" s="5">
        <v>4.1956999999999995</v>
      </c>
      <c r="H112" s="5">
        <v>3.9920999999999998</v>
      </c>
      <c r="I112" s="5">
        <v>3.4885000000000002</v>
      </c>
      <c r="J112" s="3" t="s">
        <v>163</v>
      </c>
    </row>
    <row r="113" spans="1:10" x14ac:dyDescent="0.25">
      <c r="A113" s="4">
        <v>33164</v>
      </c>
      <c r="B113" s="5">
        <v>3.2878000000000003</v>
      </c>
      <c r="C113" s="5">
        <v>3.4075999999999995</v>
      </c>
      <c r="D113" s="5">
        <v>3.5122</v>
      </c>
      <c r="E113" s="5">
        <v>3.4548999999999999</v>
      </c>
      <c r="F113" s="5">
        <v>3.8586</v>
      </c>
      <c r="G113" s="5">
        <v>4.1272000000000002</v>
      </c>
      <c r="H113" s="5">
        <v>3.9703000000000004</v>
      </c>
      <c r="I113" s="5">
        <v>3.3494999999999999</v>
      </c>
      <c r="J113" s="3" t="s">
        <v>163</v>
      </c>
    </row>
    <row r="114" spans="1:10" ht="15.75" thickBot="1" x14ac:dyDescent="0.3">
      <c r="A114" s="4">
        <v>33165</v>
      </c>
      <c r="B114" s="5">
        <v>3.7757000000000001</v>
      </c>
      <c r="C114" s="5">
        <v>3.9165000000000001</v>
      </c>
      <c r="D114" s="5">
        <v>3.8132000000000001</v>
      </c>
      <c r="E114" s="5">
        <v>3.6059000000000005</v>
      </c>
      <c r="F114" s="5">
        <v>3.8087</v>
      </c>
      <c r="G114" s="5">
        <v>4.0138999999999996</v>
      </c>
      <c r="H114" s="5">
        <v>3.8643999999999994</v>
      </c>
      <c r="I114" s="5">
        <v>3.5827</v>
      </c>
      <c r="J114" s="3" t="s">
        <v>163</v>
      </c>
    </row>
    <row r="115" spans="1:10" ht="15.75" thickBot="1" x14ac:dyDescent="0.3">
      <c r="A115" s="1">
        <v>3317</v>
      </c>
      <c r="B115" s="2" t="s">
        <v>0</v>
      </c>
      <c r="C115" s="2" t="s">
        <v>1</v>
      </c>
      <c r="D115" s="2" t="s">
        <v>2</v>
      </c>
      <c r="E115" s="2" t="s">
        <v>3</v>
      </c>
      <c r="F115" s="2" t="s">
        <v>4</v>
      </c>
      <c r="G115" s="2" t="s">
        <v>5</v>
      </c>
      <c r="H115" s="2" t="s">
        <v>6</v>
      </c>
      <c r="I115" s="2" t="s">
        <v>7</v>
      </c>
      <c r="J115" s="3" t="s">
        <v>163</v>
      </c>
    </row>
    <row r="116" spans="1:10" x14ac:dyDescent="0.25">
      <c r="A116" s="4">
        <v>33171</v>
      </c>
      <c r="B116" s="5">
        <v>3.6013000000000002</v>
      </c>
      <c r="C116" s="5">
        <v>3.8536000000000001</v>
      </c>
      <c r="D116" s="5">
        <v>3.8873000000000002</v>
      </c>
      <c r="E116" s="5">
        <v>3.7548000000000004</v>
      </c>
      <c r="F116" s="5">
        <v>3.8499000000000003</v>
      </c>
      <c r="G116" s="5">
        <v>3.8912999999999998</v>
      </c>
      <c r="H116" s="5">
        <v>3.6536</v>
      </c>
      <c r="I116" s="5">
        <v>3.3798999999999997</v>
      </c>
      <c r="J116" s="3" t="s">
        <v>163</v>
      </c>
    </row>
    <row r="117" spans="1:10" x14ac:dyDescent="0.25">
      <c r="A117" s="4">
        <v>33172</v>
      </c>
      <c r="B117" s="5">
        <v>3.9013999999999998</v>
      </c>
      <c r="C117" s="5">
        <v>4.4497</v>
      </c>
      <c r="D117" s="5">
        <v>4.6210000000000004</v>
      </c>
      <c r="E117" s="5">
        <v>4.4200999999999997</v>
      </c>
      <c r="F117" s="5">
        <v>4.0878999999999994</v>
      </c>
      <c r="G117" s="5">
        <v>3.6981999999999999</v>
      </c>
      <c r="H117" s="5">
        <v>3.2711000000000001</v>
      </c>
      <c r="I117" s="5">
        <v>3.3076000000000003</v>
      </c>
      <c r="J117" s="3" t="s">
        <v>163</v>
      </c>
    </row>
    <row r="118" spans="1:10" x14ac:dyDescent="0.25">
      <c r="A118" s="4">
        <v>33173</v>
      </c>
      <c r="B118" s="5">
        <v>3.7221000000000002</v>
      </c>
      <c r="C118" s="5">
        <v>3.8661000000000008</v>
      </c>
      <c r="D118" s="5">
        <v>3.7206999999999999</v>
      </c>
      <c r="E118" s="5">
        <v>3.5491000000000001</v>
      </c>
      <c r="F118" s="5">
        <v>3.8799000000000001</v>
      </c>
      <c r="G118" s="5">
        <v>4.0526</v>
      </c>
      <c r="H118" s="5">
        <v>3.8166000000000002</v>
      </c>
      <c r="I118" s="5">
        <v>3.4630000000000001</v>
      </c>
      <c r="J118" s="3" t="s">
        <v>163</v>
      </c>
    </row>
    <row r="119" spans="1:10" x14ac:dyDescent="0.25">
      <c r="A119" s="4">
        <v>33174</v>
      </c>
      <c r="B119" s="5">
        <v>3.1754000000000002</v>
      </c>
      <c r="C119" s="5">
        <v>3.3552000000000004</v>
      </c>
      <c r="D119" s="5">
        <v>3.6067</v>
      </c>
      <c r="E119" s="5">
        <v>3.6499000000000006</v>
      </c>
      <c r="F119" s="5">
        <v>3.8991999999999996</v>
      </c>
      <c r="G119" s="5">
        <v>3.9958</v>
      </c>
      <c r="H119" s="5">
        <v>3.7837000000000005</v>
      </c>
      <c r="I119" s="5">
        <v>3.2293999999999996</v>
      </c>
      <c r="J119" s="3" t="s">
        <v>163</v>
      </c>
    </row>
    <row r="120" spans="1:10" ht="15.75" thickBot="1" x14ac:dyDescent="0.3">
      <c r="A120" s="4">
        <v>33175</v>
      </c>
      <c r="B120" s="5">
        <v>3.8206000000000002</v>
      </c>
      <c r="C120" s="5">
        <v>3.9377</v>
      </c>
      <c r="D120" s="5">
        <v>3.8232999999999997</v>
      </c>
      <c r="E120" s="5">
        <v>3.6385999999999994</v>
      </c>
      <c r="F120" s="5">
        <v>3.7633999999999999</v>
      </c>
      <c r="G120" s="5">
        <v>3.9621000000000004</v>
      </c>
      <c r="H120" s="5">
        <v>3.8744999999999998</v>
      </c>
      <c r="I120" s="5">
        <v>3.67</v>
      </c>
      <c r="J120" s="3" t="s">
        <v>163</v>
      </c>
    </row>
    <row r="121" spans="1:10" ht="15.75" thickBot="1" x14ac:dyDescent="0.3">
      <c r="A121" s="1">
        <v>3318</v>
      </c>
      <c r="B121" s="2" t="s">
        <v>0</v>
      </c>
      <c r="C121" s="2" t="s">
        <v>1</v>
      </c>
      <c r="D121" s="2" t="s">
        <v>2</v>
      </c>
      <c r="E121" s="2" t="s">
        <v>3</v>
      </c>
      <c r="F121" s="2" t="s">
        <v>4</v>
      </c>
      <c r="G121" s="2" t="s">
        <v>5</v>
      </c>
      <c r="H121" s="2" t="s">
        <v>6</v>
      </c>
      <c r="I121" s="2" t="s">
        <v>7</v>
      </c>
      <c r="J121" s="3" t="s">
        <v>163</v>
      </c>
    </row>
    <row r="122" spans="1:10" x14ac:dyDescent="0.25">
      <c r="A122" s="4">
        <v>33181</v>
      </c>
      <c r="B122" s="5">
        <v>3.5712999999999999</v>
      </c>
      <c r="C122" s="5">
        <v>3.8868999999999998</v>
      </c>
      <c r="D122" s="5">
        <v>3.9732000000000003</v>
      </c>
      <c r="E122" s="5">
        <v>3.9269999999999996</v>
      </c>
      <c r="F122" s="5">
        <v>3.9206000000000003</v>
      </c>
      <c r="G122" s="5">
        <v>3.8838999999999997</v>
      </c>
      <c r="H122" s="5">
        <v>3.5705</v>
      </c>
      <c r="I122" s="5">
        <v>3.3575999999999997</v>
      </c>
      <c r="J122" s="3" t="s">
        <v>163</v>
      </c>
    </row>
    <row r="123" spans="1:10" x14ac:dyDescent="0.25">
      <c r="A123" s="4">
        <v>33182</v>
      </c>
      <c r="B123" s="5">
        <v>3.96</v>
      </c>
      <c r="C123" s="5">
        <v>4.4817</v>
      </c>
      <c r="D123" s="5">
        <v>4.5811000000000002</v>
      </c>
      <c r="E123" s="5">
        <v>4.3962000000000003</v>
      </c>
      <c r="F123" s="5">
        <v>4.0125000000000002</v>
      </c>
      <c r="G123" s="5">
        <v>3.6845000000000003</v>
      </c>
      <c r="H123" s="5">
        <v>3.2918000000000003</v>
      </c>
      <c r="I123" s="5">
        <v>3.4296000000000002</v>
      </c>
      <c r="J123" s="3" t="s">
        <v>163</v>
      </c>
    </row>
    <row r="124" spans="1:10" x14ac:dyDescent="0.25">
      <c r="A124" s="4">
        <v>33183</v>
      </c>
      <c r="B124" s="5">
        <v>3.673</v>
      </c>
      <c r="C124" s="5">
        <v>3.8898999999999999</v>
      </c>
      <c r="D124" s="5">
        <v>3.7841000000000005</v>
      </c>
      <c r="E124" s="5">
        <v>3.7107000000000001</v>
      </c>
      <c r="F124" s="5">
        <v>3.8893000000000004</v>
      </c>
      <c r="G124" s="5">
        <v>4.0163000000000002</v>
      </c>
      <c r="H124" s="5">
        <v>3.6910999999999996</v>
      </c>
      <c r="I124" s="5">
        <v>3.4355999999999995</v>
      </c>
      <c r="J124" s="3" t="s">
        <v>163</v>
      </c>
    </row>
    <row r="125" spans="1:10" x14ac:dyDescent="0.25">
      <c r="A125" s="4">
        <v>33184</v>
      </c>
      <c r="B125" s="5">
        <v>2.9555000000000002</v>
      </c>
      <c r="C125" s="5">
        <v>3.3256000000000001</v>
      </c>
      <c r="D125" s="5">
        <v>3.7658</v>
      </c>
      <c r="E125" s="5">
        <v>3.9328000000000003</v>
      </c>
      <c r="F125" s="5">
        <v>4.0842999999999998</v>
      </c>
      <c r="G125" s="5">
        <v>4.0405999999999995</v>
      </c>
      <c r="H125" s="5">
        <v>3.66</v>
      </c>
      <c r="I125" s="5">
        <v>3.0288000000000004</v>
      </c>
      <c r="J125" s="3" t="s">
        <v>163</v>
      </c>
    </row>
    <row r="126" spans="1:10" ht="15.75" thickBot="1" x14ac:dyDescent="0.3">
      <c r="A126" s="4">
        <v>33185</v>
      </c>
      <c r="B126" s="5">
        <v>3.7837000000000005</v>
      </c>
      <c r="C126" s="5">
        <v>3.9234999999999998</v>
      </c>
      <c r="D126" s="5">
        <v>3.8512999999999997</v>
      </c>
      <c r="E126" s="5">
        <v>3.7907999999999999</v>
      </c>
      <c r="F126" s="5">
        <v>3.7843</v>
      </c>
      <c r="G126" s="5">
        <v>3.9285000000000001</v>
      </c>
      <c r="H126" s="5">
        <v>3.8032000000000004</v>
      </c>
      <c r="I126" s="5">
        <v>3.6970000000000005</v>
      </c>
      <c r="J126" s="3" t="s">
        <v>163</v>
      </c>
    </row>
    <row r="127" spans="1:10" ht="15.75" thickBot="1" x14ac:dyDescent="0.3">
      <c r="A127" s="1">
        <v>3319</v>
      </c>
      <c r="B127" s="2" t="s">
        <v>0</v>
      </c>
      <c r="C127" s="2" t="s">
        <v>1</v>
      </c>
      <c r="D127" s="2" t="s">
        <v>2</v>
      </c>
      <c r="E127" s="2" t="s">
        <v>3</v>
      </c>
      <c r="F127" s="2" t="s">
        <v>4</v>
      </c>
      <c r="G127" s="2" t="s">
        <v>5</v>
      </c>
      <c r="H127" s="2" t="s">
        <v>6</v>
      </c>
      <c r="I127" s="2" t="s">
        <v>7</v>
      </c>
      <c r="J127" s="3" t="s">
        <v>163</v>
      </c>
    </row>
    <row r="128" spans="1:10" x14ac:dyDescent="0.25">
      <c r="A128" s="4">
        <v>33191</v>
      </c>
      <c r="B128" s="5">
        <v>3.4765000000000006</v>
      </c>
      <c r="C128" s="5">
        <v>3.8462000000000001</v>
      </c>
      <c r="D128" s="5">
        <v>4.0100999999999996</v>
      </c>
      <c r="E128" s="5">
        <v>4.0640000000000009</v>
      </c>
      <c r="F128" s="5">
        <v>3.9785999999999997</v>
      </c>
      <c r="G128" s="5">
        <v>3.8922999999999996</v>
      </c>
      <c r="H128" s="5">
        <v>3.5218000000000003</v>
      </c>
      <c r="I128" s="5">
        <v>3.3083</v>
      </c>
      <c r="J128" s="3" t="s">
        <v>163</v>
      </c>
    </row>
    <row r="129" spans="1:10" x14ac:dyDescent="0.25">
      <c r="A129" s="4">
        <v>33192</v>
      </c>
      <c r="B129" s="5">
        <v>3.9915000000000003</v>
      </c>
      <c r="C129" s="5">
        <v>4.5049999999999999</v>
      </c>
      <c r="D129" s="5">
        <v>4.5801999999999996</v>
      </c>
      <c r="E129" s="5">
        <v>4.3509000000000002</v>
      </c>
      <c r="F129" s="5">
        <v>3.9201000000000001</v>
      </c>
      <c r="G129" s="5">
        <v>3.6118000000000006</v>
      </c>
      <c r="H129" s="5">
        <v>3.2742000000000004</v>
      </c>
      <c r="I129" s="5">
        <v>3.4518</v>
      </c>
      <c r="J129" s="3" t="s">
        <v>163</v>
      </c>
    </row>
    <row r="130" spans="1:10" x14ac:dyDescent="0.25">
      <c r="A130" s="4">
        <v>33193</v>
      </c>
      <c r="B130" s="5">
        <v>3.5354000000000001</v>
      </c>
      <c r="C130" s="5">
        <v>3.7839999999999998</v>
      </c>
      <c r="D130" s="5">
        <v>3.8306999999999998</v>
      </c>
      <c r="E130" s="5">
        <v>3.8976000000000006</v>
      </c>
      <c r="F130" s="5">
        <v>3.9455</v>
      </c>
      <c r="G130" s="5">
        <v>3.9273000000000007</v>
      </c>
      <c r="H130" s="5">
        <v>3.5423</v>
      </c>
      <c r="I130" s="5">
        <v>3.3317999999999994</v>
      </c>
      <c r="J130" s="3" t="s">
        <v>163</v>
      </c>
    </row>
    <row r="131" spans="1:10" x14ac:dyDescent="0.25">
      <c r="A131" s="4">
        <v>33194</v>
      </c>
      <c r="B131" s="5">
        <v>2.7399</v>
      </c>
      <c r="C131" s="5">
        <v>3.2934999999999999</v>
      </c>
      <c r="D131" s="5">
        <v>3.9489000000000001</v>
      </c>
      <c r="E131" s="5">
        <v>4.2212999999999994</v>
      </c>
      <c r="F131" s="5">
        <v>4.346000000000001</v>
      </c>
      <c r="G131" s="5">
        <v>4.2425999999999995</v>
      </c>
      <c r="H131" s="5">
        <v>3.7126000000000001</v>
      </c>
      <c r="I131" s="5">
        <v>2.8704000000000005</v>
      </c>
      <c r="J131" s="3" t="s">
        <v>163</v>
      </c>
    </row>
    <row r="132" spans="1:10" ht="15.75" thickBot="1" x14ac:dyDescent="0.3">
      <c r="A132" s="4">
        <v>33195</v>
      </c>
      <c r="B132" s="5">
        <v>3.6370999999999998</v>
      </c>
      <c r="C132" s="5">
        <v>3.8202999999999996</v>
      </c>
      <c r="D132" s="5">
        <v>3.8281999999999998</v>
      </c>
      <c r="E132" s="5">
        <v>3.8752000000000004</v>
      </c>
      <c r="F132" s="5">
        <v>3.8204000000000002</v>
      </c>
      <c r="G132" s="5">
        <v>3.8941999999999997</v>
      </c>
      <c r="H132" s="5">
        <v>3.7052000000000009</v>
      </c>
      <c r="I132" s="5">
        <v>3.5893000000000002</v>
      </c>
      <c r="J132" s="3" t="s">
        <v>163</v>
      </c>
    </row>
    <row r="133" spans="1:10" ht="15.75" thickBot="1" x14ac:dyDescent="0.3">
      <c r="A133" s="1">
        <v>3320</v>
      </c>
      <c r="B133" s="2" t="s">
        <v>0</v>
      </c>
      <c r="C133" s="2" t="s">
        <v>1</v>
      </c>
      <c r="D133" s="2" t="s">
        <v>2</v>
      </c>
      <c r="E133" s="2" t="s">
        <v>3</v>
      </c>
      <c r="F133" s="2" t="s">
        <v>4</v>
      </c>
      <c r="G133" s="2" t="s">
        <v>5</v>
      </c>
      <c r="H133" s="2" t="s">
        <v>6</v>
      </c>
      <c r="I133" s="2" t="s">
        <v>7</v>
      </c>
      <c r="J133" s="3" t="s">
        <v>163</v>
      </c>
    </row>
    <row r="134" spans="1:10" x14ac:dyDescent="0.25">
      <c r="A134" s="4">
        <v>33201</v>
      </c>
      <c r="B134" s="5">
        <v>3.3939000000000004</v>
      </c>
      <c r="C134" s="5">
        <v>3.7795000000000005</v>
      </c>
      <c r="D134" s="5">
        <v>4.0716999999999999</v>
      </c>
      <c r="E134" s="5">
        <v>4.1915000000000004</v>
      </c>
      <c r="F134" s="5">
        <v>4.0648999999999997</v>
      </c>
      <c r="G134" s="5">
        <v>3.8808000000000002</v>
      </c>
      <c r="H134" s="5">
        <v>3.4996</v>
      </c>
      <c r="I134" s="5">
        <v>3.2626000000000004</v>
      </c>
      <c r="J134" s="3" t="s">
        <v>163</v>
      </c>
    </row>
    <row r="135" spans="1:10" x14ac:dyDescent="0.25">
      <c r="A135" s="4">
        <v>33202</v>
      </c>
      <c r="B135" s="5">
        <v>4.0454999999999997</v>
      </c>
      <c r="C135" s="5">
        <v>4.5098000000000003</v>
      </c>
      <c r="D135" s="5">
        <v>4.5902000000000003</v>
      </c>
      <c r="E135" s="5">
        <v>4.3459000000000003</v>
      </c>
      <c r="F135" s="5">
        <v>3.8711000000000002</v>
      </c>
      <c r="G135" s="5">
        <v>3.5322000000000005</v>
      </c>
      <c r="H135" s="5">
        <v>3.2669000000000001</v>
      </c>
      <c r="I135" s="5">
        <v>3.4904999999999999</v>
      </c>
      <c r="J135" s="3" t="s">
        <v>163</v>
      </c>
    </row>
    <row r="136" spans="1:10" x14ac:dyDescent="0.25">
      <c r="A136" s="4">
        <v>33203</v>
      </c>
      <c r="B136" s="5">
        <v>3.4806000000000004</v>
      </c>
      <c r="C136" s="5">
        <v>3.7493000000000003</v>
      </c>
      <c r="D136" s="5">
        <v>3.9357000000000002</v>
      </c>
      <c r="E136" s="5">
        <v>4.1520999999999999</v>
      </c>
      <c r="F136" s="5">
        <v>4.1318999999999999</v>
      </c>
      <c r="G136" s="5">
        <v>3.9491000000000005</v>
      </c>
      <c r="H136" s="5">
        <v>3.5101000000000004</v>
      </c>
      <c r="I136" s="5">
        <v>3.3412999999999999</v>
      </c>
      <c r="J136" s="3" t="s">
        <v>163</v>
      </c>
    </row>
    <row r="137" spans="1:10" x14ac:dyDescent="0.25">
      <c r="A137" s="4">
        <v>33204</v>
      </c>
      <c r="B137" s="5">
        <v>2.6219000000000001</v>
      </c>
      <c r="C137" s="5">
        <v>3.2801000000000005</v>
      </c>
      <c r="D137" s="5">
        <v>4.1171000000000006</v>
      </c>
      <c r="E137" s="5">
        <v>4.4724000000000004</v>
      </c>
      <c r="F137" s="5">
        <v>4.600200000000001</v>
      </c>
      <c r="G137" s="5">
        <v>4.4119999999999999</v>
      </c>
      <c r="H137" s="5">
        <v>3.7807000000000004</v>
      </c>
      <c r="I137" s="5">
        <v>2.7991000000000001</v>
      </c>
      <c r="J137" s="3" t="s">
        <v>163</v>
      </c>
    </row>
    <row r="138" spans="1:10" ht="15.75" thickBot="1" x14ac:dyDescent="0.3">
      <c r="A138" s="4">
        <v>33205</v>
      </c>
      <c r="B138" s="5">
        <v>3.5828000000000002</v>
      </c>
      <c r="C138" s="5">
        <v>3.7585999999999999</v>
      </c>
      <c r="D138" s="5">
        <v>3.9145000000000003</v>
      </c>
      <c r="E138" s="5">
        <v>4.0838000000000001</v>
      </c>
      <c r="F138" s="5">
        <v>3.9851000000000001</v>
      </c>
      <c r="G138" s="5">
        <v>3.9337</v>
      </c>
      <c r="H138" s="5">
        <v>3.7125999999999997</v>
      </c>
      <c r="I138" s="5">
        <v>3.5895000000000001</v>
      </c>
      <c r="J138" s="3" t="s">
        <v>163</v>
      </c>
    </row>
    <row r="139" spans="1:10" ht="15.75" thickBot="1" x14ac:dyDescent="0.3">
      <c r="A139" s="1">
        <v>3321</v>
      </c>
      <c r="B139" s="2" t="s">
        <v>0</v>
      </c>
      <c r="C139" s="2" t="s">
        <v>1</v>
      </c>
      <c r="D139" s="2" t="s">
        <v>2</v>
      </c>
      <c r="E139" s="2" t="s">
        <v>3</v>
      </c>
      <c r="F139" s="2" t="s">
        <v>4</v>
      </c>
      <c r="G139" s="2" t="s">
        <v>5</v>
      </c>
      <c r="H139" s="2" t="s">
        <v>6</v>
      </c>
      <c r="I139" s="2" t="s">
        <v>7</v>
      </c>
      <c r="J139" s="3" t="s">
        <v>163</v>
      </c>
    </row>
    <row r="140" spans="1:10" x14ac:dyDescent="0.25">
      <c r="A140" s="4">
        <v>33211</v>
      </c>
      <c r="B140" s="5">
        <v>3.3884999999999996</v>
      </c>
      <c r="C140" s="5">
        <v>3.8144</v>
      </c>
      <c r="D140" s="5">
        <v>4.0963000000000003</v>
      </c>
      <c r="E140" s="5">
        <v>4.1456999999999997</v>
      </c>
      <c r="F140" s="5">
        <v>4.0917000000000003</v>
      </c>
      <c r="G140" s="5">
        <v>3.7883000000000004</v>
      </c>
      <c r="H140" s="5">
        <v>3.2935999999999996</v>
      </c>
      <c r="I140" s="5">
        <v>3.0396000000000005</v>
      </c>
      <c r="J140" s="3" t="s">
        <v>163</v>
      </c>
    </row>
    <row r="141" spans="1:10" x14ac:dyDescent="0.25">
      <c r="A141" s="4">
        <v>33212</v>
      </c>
      <c r="B141" s="5">
        <v>3.9760999999999993</v>
      </c>
      <c r="C141" s="5">
        <v>4.4137999999999993</v>
      </c>
      <c r="D141" s="5">
        <v>4.503400000000001</v>
      </c>
      <c r="E141" s="5">
        <v>4.3308999999999997</v>
      </c>
      <c r="F141" s="5">
        <v>3.9065999999999996</v>
      </c>
      <c r="G141" s="5">
        <v>3.4480000000000004</v>
      </c>
      <c r="H141" s="5">
        <v>3.1103000000000001</v>
      </c>
      <c r="I141" s="5">
        <v>3.3629000000000002</v>
      </c>
      <c r="J141" s="3" t="s">
        <v>163</v>
      </c>
    </row>
    <row r="142" spans="1:10" x14ac:dyDescent="0.25">
      <c r="A142" s="4">
        <v>33213</v>
      </c>
      <c r="B142" s="5">
        <v>3.4026999999999998</v>
      </c>
      <c r="C142" s="5">
        <v>3.7551000000000005</v>
      </c>
      <c r="D142" s="5">
        <v>3.8837000000000002</v>
      </c>
      <c r="E142" s="5">
        <v>4.0324000000000009</v>
      </c>
      <c r="F142" s="5">
        <v>4.0503</v>
      </c>
      <c r="G142" s="5">
        <v>3.7761000000000005</v>
      </c>
      <c r="H142" s="5">
        <v>3.1893000000000002</v>
      </c>
      <c r="I142" s="5">
        <v>3.0495000000000001</v>
      </c>
      <c r="J142" s="3" t="s">
        <v>163</v>
      </c>
    </row>
    <row r="143" spans="1:10" x14ac:dyDescent="0.25">
      <c r="A143" s="4">
        <v>33214</v>
      </c>
      <c r="B143" s="5">
        <v>2.6708999999999996</v>
      </c>
      <c r="C143" s="5">
        <v>3.4385000000000003</v>
      </c>
      <c r="D143" s="5">
        <v>4.1627999999999998</v>
      </c>
      <c r="E143" s="5">
        <v>4.3189000000000002</v>
      </c>
      <c r="F143" s="5">
        <v>4.5238999999999994</v>
      </c>
      <c r="G143" s="5">
        <v>4.2080000000000002</v>
      </c>
      <c r="H143" s="5">
        <v>3.4111999999999996</v>
      </c>
      <c r="I143" s="5">
        <v>2.3810000000000002</v>
      </c>
      <c r="J143" s="3" t="s">
        <v>163</v>
      </c>
    </row>
    <row r="144" spans="1:10" ht="15.75" thickBot="1" x14ac:dyDescent="0.3">
      <c r="A144" s="4">
        <v>33215</v>
      </c>
      <c r="B144" s="5">
        <v>3.4972999999999996</v>
      </c>
      <c r="C144" s="5">
        <v>3.6776</v>
      </c>
      <c r="D144" s="5">
        <v>3.9462999999999999</v>
      </c>
      <c r="E144" s="5">
        <v>4.0861000000000001</v>
      </c>
      <c r="F144" s="5">
        <v>4.0516000000000005</v>
      </c>
      <c r="G144" s="5">
        <v>3.8191000000000002</v>
      </c>
      <c r="H144" s="5">
        <v>3.5214000000000003</v>
      </c>
      <c r="I144" s="5">
        <v>3.3547000000000002</v>
      </c>
      <c r="J144" s="3" t="s">
        <v>163</v>
      </c>
    </row>
    <row r="145" spans="1:10" ht="15.75" thickBot="1" x14ac:dyDescent="0.3">
      <c r="A145" s="1">
        <v>3322</v>
      </c>
      <c r="B145" s="2" t="s">
        <v>0</v>
      </c>
      <c r="C145" s="2" t="s">
        <v>1</v>
      </c>
      <c r="D145" s="2" t="s">
        <v>2</v>
      </c>
      <c r="E145" s="2" t="s">
        <v>3</v>
      </c>
      <c r="F145" s="2" t="s">
        <v>4</v>
      </c>
      <c r="G145" s="2" t="s">
        <v>5</v>
      </c>
      <c r="H145" s="2" t="s">
        <v>6</v>
      </c>
      <c r="I145" s="2" t="s">
        <v>7</v>
      </c>
      <c r="J145" s="3" t="s">
        <v>163</v>
      </c>
    </row>
    <row r="146" spans="1:10" x14ac:dyDescent="0.25">
      <c r="A146" s="4">
        <v>33221</v>
      </c>
      <c r="B146" s="5">
        <v>3.3724000000000003</v>
      </c>
      <c r="C146" s="5">
        <v>4.1181999999999999</v>
      </c>
      <c r="D146" s="5">
        <v>4.4835000000000003</v>
      </c>
      <c r="E146" s="5">
        <v>4.3749000000000002</v>
      </c>
      <c r="F146" s="5">
        <v>4.3033999999999999</v>
      </c>
      <c r="G146" s="5">
        <v>3.8903000000000008</v>
      </c>
      <c r="H146" s="5">
        <v>3.1842000000000001</v>
      </c>
      <c r="I146" s="5">
        <v>2.7004000000000001</v>
      </c>
      <c r="J146" s="3" t="s">
        <v>163</v>
      </c>
    </row>
    <row r="147" spans="1:10" x14ac:dyDescent="0.25">
      <c r="A147" s="4">
        <v>33222</v>
      </c>
      <c r="B147" s="5">
        <v>3.8894999999999995</v>
      </c>
      <c r="C147" s="5">
        <v>4.4588000000000001</v>
      </c>
      <c r="D147" s="5">
        <v>4.6079999999999997</v>
      </c>
      <c r="E147" s="5">
        <v>4.4186000000000005</v>
      </c>
      <c r="F147" s="5">
        <v>3.9885999999999999</v>
      </c>
      <c r="G147" s="5">
        <v>3.4418000000000002</v>
      </c>
      <c r="H147" s="5">
        <v>2.9813000000000001</v>
      </c>
      <c r="I147" s="5">
        <v>3.1771000000000003</v>
      </c>
      <c r="J147" s="3" t="s">
        <v>163</v>
      </c>
    </row>
    <row r="148" spans="1:10" x14ac:dyDescent="0.25">
      <c r="A148" s="4">
        <v>33223</v>
      </c>
      <c r="B148" s="5">
        <v>3.4363000000000001</v>
      </c>
      <c r="C148" s="5">
        <v>4.1375999999999999</v>
      </c>
      <c r="D148" s="5">
        <v>4.3387000000000002</v>
      </c>
      <c r="E148" s="5">
        <v>4.2061999999999999</v>
      </c>
      <c r="F148" s="5">
        <v>4.2029000000000005</v>
      </c>
      <c r="G148" s="5">
        <v>3.8761999999999999</v>
      </c>
      <c r="H148" s="5">
        <v>3.1212</v>
      </c>
      <c r="I148" s="5">
        <v>2.7345000000000002</v>
      </c>
      <c r="J148" s="3" t="s">
        <v>163</v>
      </c>
    </row>
    <row r="149" spans="1:10" x14ac:dyDescent="0.25">
      <c r="A149" s="4">
        <v>33224</v>
      </c>
      <c r="B149" s="5">
        <v>2.7612000000000005</v>
      </c>
      <c r="C149" s="5">
        <v>3.9582000000000006</v>
      </c>
      <c r="D149" s="5">
        <v>4.7675999999999998</v>
      </c>
      <c r="E149" s="5">
        <v>4.6660000000000004</v>
      </c>
      <c r="F149" s="5">
        <v>4.9251999999999994</v>
      </c>
      <c r="G149" s="5">
        <v>4.4672000000000001</v>
      </c>
      <c r="H149" s="5">
        <v>3.3588000000000005</v>
      </c>
      <c r="I149" s="5">
        <v>1.893</v>
      </c>
      <c r="J149" s="3" t="s">
        <v>163</v>
      </c>
    </row>
    <row r="150" spans="1:10" ht="15.75" thickBot="1" x14ac:dyDescent="0.3">
      <c r="A150" s="4">
        <v>33225</v>
      </c>
      <c r="B150" s="5">
        <v>3.3024999999999998</v>
      </c>
      <c r="C150" s="5">
        <v>3.8329</v>
      </c>
      <c r="D150" s="5">
        <v>4.2099000000000002</v>
      </c>
      <c r="E150" s="5">
        <v>4.2187999999999999</v>
      </c>
      <c r="F150" s="5">
        <v>4.1488999999999994</v>
      </c>
      <c r="G150" s="5">
        <v>3.8772000000000002</v>
      </c>
      <c r="H150" s="5">
        <v>3.3837000000000002</v>
      </c>
      <c r="I150" s="5">
        <v>2.9866999999999999</v>
      </c>
      <c r="J150" s="3" t="s">
        <v>163</v>
      </c>
    </row>
    <row r="151" spans="1:10" ht="15.75" thickBot="1" x14ac:dyDescent="0.3">
      <c r="A151" s="1">
        <v>3323</v>
      </c>
      <c r="B151" s="2" t="s">
        <v>0</v>
      </c>
      <c r="C151" s="2" t="s">
        <v>1</v>
      </c>
      <c r="D151" s="2" t="s">
        <v>2</v>
      </c>
      <c r="E151" s="2" t="s">
        <v>3</v>
      </c>
      <c r="F151" s="2" t="s">
        <v>4</v>
      </c>
      <c r="G151" s="2" t="s">
        <v>5</v>
      </c>
      <c r="H151" s="2" t="s">
        <v>6</v>
      </c>
      <c r="I151" s="2" t="s">
        <v>7</v>
      </c>
      <c r="J151" s="3" t="s">
        <v>163</v>
      </c>
    </row>
    <row r="152" spans="1:10" x14ac:dyDescent="0.25">
      <c r="A152" s="4">
        <v>33231</v>
      </c>
      <c r="B152" s="5">
        <v>3.1935000000000002</v>
      </c>
      <c r="C152" s="5">
        <v>4.1141000000000005</v>
      </c>
      <c r="D152" s="5">
        <v>4.6829000000000001</v>
      </c>
      <c r="E152" s="5">
        <v>4.5048000000000004</v>
      </c>
      <c r="F152" s="5">
        <v>4.5649999999999995</v>
      </c>
      <c r="G152" s="5">
        <v>4.1189999999999998</v>
      </c>
      <c r="H152" s="5">
        <v>3.3376999999999999</v>
      </c>
      <c r="I152" s="5">
        <v>2.4069000000000003</v>
      </c>
      <c r="J152" s="3" t="s">
        <v>163</v>
      </c>
    </row>
    <row r="153" spans="1:10" x14ac:dyDescent="0.25">
      <c r="A153" s="4">
        <v>33232</v>
      </c>
      <c r="B153" s="5">
        <v>3.7422</v>
      </c>
      <c r="C153" s="5">
        <v>4.4341999999999997</v>
      </c>
      <c r="D153" s="5">
        <v>4.7641999999999998</v>
      </c>
      <c r="E153" s="5">
        <v>4.5674999999999999</v>
      </c>
      <c r="F153" s="5">
        <v>4.1905000000000001</v>
      </c>
      <c r="G153" s="5">
        <v>3.5759999999999996</v>
      </c>
      <c r="H153" s="5">
        <v>3.0687000000000002</v>
      </c>
      <c r="I153" s="5">
        <v>2.9999000000000007</v>
      </c>
      <c r="J153" s="3" t="s">
        <v>163</v>
      </c>
    </row>
    <row r="154" spans="1:10" x14ac:dyDescent="0.25">
      <c r="A154" s="4">
        <v>33233</v>
      </c>
      <c r="B154" s="5">
        <v>3.2218</v>
      </c>
      <c r="C154" s="5">
        <v>4.0809999999999995</v>
      </c>
      <c r="D154" s="5">
        <v>4.4792999999999994</v>
      </c>
      <c r="E154" s="5">
        <v>4.2804000000000002</v>
      </c>
      <c r="F154" s="5">
        <v>4.4476999999999993</v>
      </c>
      <c r="G154" s="5">
        <v>4.0862999999999996</v>
      </c>
      <c r="H154" s="5">
        <v>3.2574999999999998</v>
      </c>
      <c r="I154" s="5">
        <v>2.3620000000000001</v>
      </c>
      <c r="J154" s="3" t="s">
        <v>163</v>
      </c>
    </row>
    <row r="155" spans="1:10" x14ac:dyDescent="0.25">
      <c r="A155" s="4">
        <v>33234</v>
      </c>
      <c r="B155" s="5">
        <v>2.7035999999999998</v>
      </c>
      <c r="C155" s="5">
        <v>4.1330999999999998</v>
      </c>
      <c r="D155" s="5">
        <v>5.1861999999999995</v>
      </c>
      <c r="E155" s="5">
        <v>4.8866999999999994</v>
      </c>
      <c r="F155" s="5">
        <v>5.3155999999999999</v>
      </c>
      <c r="G155" s="5">
        <v>4.7122999999999999</v>
      </c>
      <c r="H155" s="5">
        <v>3.5100000000000002</v>
      </c>
      <c r="I155" s="5">
        <v>1.4605000000000001</v>
      </c>
      <c r="J155" s="3" t="s">
        <v>163</v>
      </c>
    </row>
    <row r="156" spans="1:10" ht="15.75" thickBot="1" x14ac:dyDescent="0.3">
      <c r="A156" s="4">
        <v>33235</v>
      </c>
      <c r="B156" s="5"/>
      <c r="C156" s="5">
        <v>3.7528999999999999</v>
      </c>
      <c r="D156" s="5">
        <v>4.3239000000000001</v>
      </c>
      <c r="E156" s="5">
        <v>4.3287000000000004</v>
      </c>
      <c r="F156" s="5">
        <v>4.3149999999999995</v>
      </c>
      <c r="G156" s="5">
        <v>4.0538999999999996</v>
      </c>
      <c r="H156" s="5">
        <v>3.4828000000000001</v>
      </c>
      <c r="I156" s="5">
        <v>2.7320000000000002</v>
      </c>
      <c r="J156" s="3" t="s">
        <v>163</v>
      </c>
    </row>
    <row r="157" spans="1:10" ht="15.75" thickBot="1" x14ac:dyDescent="0.3">
      <c r="A157" s="1">
        <v>3324</v>
      </c>
      <c r="B157" s="2" t="s">
        <v>0</v>
      </c>
      <c r="C157" s="2" t="s">
        <v>1</v>
      </c>
      <c r="D157" s="2" t="s">
        <v>2</v>
      </c>
      <c r="E157" s="2" t="s">
        <v>3</v>
      </c>
      <c r="F157" s="2" t="s">
        <v>4</v>
      </c>
      <c r="G157" s="2" t="s">
        <v>5</v>
      </c>
      <c r="H157" s="2" t="s">
        <v>6</v>
      </c>
      <c r="I157" s="2" t="s">
        <v>7</v>
      </c>
      <c r="J157" s="3" t="s">
        <v>163</v>
      </c>
    </row>
    <row r="158" spans="1:10" x14ac:dyDescent="0.25">
      <c r="A158" s="4">
        <v>33241</v>
      </c>
      <c r="B158" s="5">
        <v>3.1551999999999998</v>
      </c>
      <c r="C158" s="5">
        <v>4.0879000000000003</v>
      </c>
      <c r="D158" s="5">
        <v>4.6507000000000005</v>
      </c>
      <c r="E158" s="5">
        <v>4.4488000000000003</v>
      </c>
      <c r="F158" s="5">
        <v>4.5404999999999998</v>
      </c>
      <c r="G158" s="5">
        <v>4.0815999999999999</v>
      </c>
      <c r="H158" s="5">
        <v>3.3045</v>
      </c>
      <c r="I158" s="5">
        <v>2.3293000000000004</v>
      </c>
      <c r="J158" s="3" t="s">
        <v>163</v>
      </c>
    </row>
    <row r="159" spans="1:10" x14ac:dyDescent="0.25">
      <c r="A159" s="4">
        <v>33242</v>
      </c>
      <c r="B159" s="5">
        <v>3.7494000000000001</v>
      </c>
      <c r="C159" s="5">
        <v>4.4206000000000003</v>
      </c>
      <c r="D159" s="5">
        <v>4.7976000000000001</v>
      </c>
      <c r="E159" s="5">
        <v>4.6161000000000003</v>
      </c>
      <c r="F159" s="5">
        <v>4.2641000000000009</v>
      </c>
      <c r="G159" s="5">
        <v>3.5921000000000003</v>
      </c>
      <c r="H159" s="5">
        <v>3.1333000000000002</v>
      </c>
      <c r="I159" s="5">
        <v>3.0251000000000001</v>
      </c>
      <c r="J159" s="3" t="s">
        <v>163</v>
      </c>
    </row>
    <row r="160" spans="1:10" x14ac:dyDescent="0.25">
      <c r="A160" s="4">
        <v>33243</v>
      </c>
      <c r="B160" s="5">
        <v>3.2442000000000002</v>
      </c>
      <c r="C160" s="5">
        <v>4.1314000000000002</v>
      </c>
      <c r="D160" s="5">
        <v>4.4642999999999997</v>
      </c>
      <c r="E160" s="5">
        <v>4.2351000000000001</v>
      </c>
      <c r="F160" s="5">
        <v>4.4577</v>
      </c>
      <c r="G160" s="5">
        <v>4.1284999999999998</v>
      </c>
      <c r="H160" s="5">
        <v>3.2491000000000003</v>
      </c>
      <c r="I160" s="5">
        <v>2.3125</v>
      </c>
      <c r="J160" s="3" t="s">
        <v>163</v>
      </c>
    </row>
    <row r="161" spans="1:10" x14ac:dyDescent="0.25">
      <c r="A161" s="4">
        <v>33244</v>
      </c>
      <c r="B161" s="5">
        <v>2.7141000000000002</v>
      </c>
      <c r="C161" s="5">
        <v>4.1997</v>
      </c>
      <c r="D161" s="5">
        <v>5.2016</v>
      </c>
      <c r="E161" s="5">
        <v>4.8320999999999996</v>
      </c>
      <c r="F161" s="5">
        <v>5.2883000000000004</v>
      </c>
      <c r="G161" s="5">
        <v>4.7225999999999999</v>
      </c>
      <c r="H161" s="5">
        <v>3.4879000000000002</v>
      </c>
      <c r="I161" s="5">
        <v>1.3768</v>
      </c>
      <c r="J161" s="3" t="s">
        <v>163</v>
      </c>
    </row>
    <row r="162" spans="1:10" ht="15.75" thickBot="1" x14ac:dyDescent="0.3">
      <c r="A162" s="4">
        <v>33245</v>
      </c>
      <c r="B162" s="5">
        <v>3.0085000000000006</v>
      </c>
      <c r="C162" s="5">
        <v>3.7667999999999999</v>
      </c>
      <c r="D162" s="5">
        <v>4.3383000000000003</v>
      </c>
      <c r="E162" s="5">
        <v>4.3460000000000001</v>
      </c>
      <c r="F162" s="5">
        <v>4.3804999999999996</v>
      </c>
      <c r="G162" s="5">
        <v>4.0733000000000006</v>
      </c>
      <c r="H162" s="5">
        <v>3.4524000000000004</v>
      </c>
      <c r="I162" s="5">
        <v>2.6654</v>
      </c>
      <c r="J162" s="3" t="s">
        <v>163</v>
      </c>
    </row>
    <row r="163" spans="1:10" ht="15.75" thickBot="1" x14ac:dyDescent="0.3">
      <c r="A163" s="1">
        <v>3325</v>
      </c>
      <c r="B163" s="2" t="s">
        <v>0</v>
      </c>
      <c r="C163" s="2" t="s">
        <v>1</v>
      </c>
      <c r="D163" s="2" t="s">
        <v>2</v>
      </c>
      <c r="E163" s="2" t="s">
        <v>3</v>
      </c>
      <c r="F163" s="2" t="s">
        <v>4</v>
      </c>
      <c r="G163" s="2" t="s">
        <v>5</v>
      </c>
      <c r="H163" s="2" t="s">
        <v>6</v>
      </c>
      <c r="I163" s="2" t="s">
        <v>7</v>
      </c>
      <c r="J163" s="3" t="s">
        <v>163</v>
      </c>
    </row>
    <row r="164" spans="1:10" x14ac:dyDescent="0.25">
      <c r="A164" s="4">
        <v>33251</v>
      </c>
      <c r="B164" s="5">
        <v>3.2189000000000001</v>
      </c>
      <c r="C164" s="5">
        <v>4.1578999999999997</v>
      </c>
      <c r="D164" s="5">
        <v>4.6383000000000001</v>
      </c>
      <c r="E164" s="5">
        <v>4.4321000000000002</v>
      </c>
      <c r="F164" s="5">
        <v>4.5324000000000009</v>
      </c>
      <c r="G164" s="5">
        <v>4.0129000000000001</v>
      </c>
      <c r="H164" s="5">
        <v>3.1291000000000002</v>
      </c>
      <c r="I164" s="5">
        <v>2.2507000000000001</v>
      </c>
      <c r="J164" s="3" t="s">
        <v>163</v>
      </c>
    </row>
    <row r="165" spans="1:10" x14ac:dyDescent="0.25">
      <c r="A165" s="4">
        <v>33252</v>
      </c>
      <c r="B165" s="5">
        <v>3.6873</v>
      </c>
      <c r="C165" s="5">
        <v>4.3994</v>
      </c>
      <c r="D165" s="5">
        <v>4.7241</v>
      </c>
      <c r="E165" s="5">
        <v>4.5814999999999992</v>
      </c>
      <c r="F165" s="5">
        <v>4.2401999999999997</v>
      </c>
      <c r="G165" s="5">
        <v>3.5629</v>
      </c>
      <c r="H165" s="5">
        <v>2.9965999999999999</v>
      </c>
      <c r="I165" s="5">
        <v>2.9290000000000003</v>
      </c>
      <c r="J165" s="3" t="s">
        <v>163</v>
      </c>
    </row>
    <row r="166" spans="1:10" x14ac:dyDescent="0.25">
      <c r="A166" s="4">
        <v>33253</v>
      </c>
      <c r="B166" s="5">
        <v>3.4133999999999998</v>
      </c>
      <c r="C166" s="5">
        <v>4.2476000000000003</v>
      </c>
      <c r="D166" s="5">
        <v>4.4912000000000001</v>
      </c>
      <c r="E166" s="5">
        <v>4.2667999999999999</v>
      </c>
      <c r="F166" s="5">
        <v>4.5061999999999998</v>
      </c>
      <c r="G166" s="5">
        <v>4.0800999999999998</v>
      </c>
      <c r="H166" s="5">
        <v>3.1042000000000001</v>
      </c>
      <c r="I166" s="5">
        <v>2.3302999999999998</v>
      </c>
      <c r="J166" s="3" t="s">
        <v>163</v>
      </c>
    </row>
    <row r="167" spans="1:10" x14ac:dyDescent="0.25">
      <c r="A167" s="4">
        <v>33254</v>
      </c>
      <c r="B167" s="5">
        <v>2.8521000000000005</v>
      </c>
      <c r="C167" s="5">
        <v>4.2865000000000002</v>
      </c>
      <c r="D167" s="5">
        <v>5.1368999999999998</v>
      </c>
      <c r="E167" s="5">
        <v>4.7194000000000003</v>
      </c>
      <c r="F167" s="5">
        <v>5.1875</v>
      </c>
      <c r="G167" s="5">
        <v>4.5689000000000002</v>
      </c>
      <c r="H167" s="5">
        <v>3.2685000000000004</v>
      </c>
      <c r="I167" s="5">
        <v>1.3009999999999999</v>
      </c>
      <c r="J167" s="3" t="s">
        <v>163</v>
      </c>
    </row>
    <row r="168" spans="1:10" ht="15.75" thickBot="1" x14ac:dyDescent="0.3">
      <c r="A168" s="4">
        <v>33255</v>
      </c>
      <c r="B168" s="5">
        <v>3.0206</v>
      </c>
      <c r="C168" s="5">
        <v>3.8578000000000001</v>
      </c>
      <c r="D168" s="5">
        <v>4.4277999999999995</v>
      </c>
      <c r="E168" s="5">
        <v>4.4062999999999999</v>
      </c>
      <c r="F168" s="5">
        <v>4.3940999999999999</v>
      </c>
      <c r="G168" s="5">
        <v>4.0158000000000005</v>
      </c>
      <c r="H168" s="5">
        <v>3.3106</v>
      </c>
      <c r="I168" s="5">
        <v>2.5432000000000001</v>
      </c>
      <c r="J168" s="3" t="s">
        <v>163</v>
      </c>
    </row>
    <row r="169" spans="1:10" ht="15.75" thickBot="1" x14ac:dyDescent="0.3">
      <c r="A169" s="1">
        <v>3326</v>
      </c>
      <c r="B169" s="2" t="s">
        <v>0</v>
      </c>
      <c r="C169" s="2" t="s">
        <v>1</v>
      </c>
      <c r="D169" s="2" t="s">
        <v>2</v>
      </c>
      <c r="E169" s="2" t="s">
        <v>3</v>
      </c>
      <c r="F169" s="2" t="s">
        <v>4</v>
      </c>
      <c r="G169" s="2" t="s">
        <v>5</v>
      </c>
      <c r="H169" s="2" t="s">
        <v>6</v>
      </c>
      <c r="I169" s="2" t="s">
        <v>7</v>
      </c>
      <c r="J169" s="3" t="s">
        <v>163</v>
      </c>
    </row>
    <row r="170" spans="1:10" x14ac:dyDescent="0.25">
      <c r="A170" s="4">
        <v>33261</v>
      </c>
      <c r="B170" s="5">
        <v>3.2842000000000002</v>
      </c>
      <c r="C170" s="5">
        <v>4.2539999999999996</v>
      </c>
      <c r="D170" s="5">
        <v>4.7115999999999998</v>
      </c>
      <c r="E170" s="5">
        <v>4.5100999999999996</v>
      </c>
      <c r="F170" s="5">
        <v>4.5288000000000004</v>
      </c>
      <c r="G170" s="5">
        <v>3.9538000000000002</v>
      </c>
      <c r="H170" s="5">
        <v>3.0367000000000006</v>
      </c>
      <c r="I170" s="5">
        <v>2.2844000000000002</v>
      </c>
      <c r="J170" s="3" t="s">
        <v>163</v>
      </c>
    </row>
    <row r="171" spans="1:10" x14ac:dyDescent="0.25">
      <c r="A171" s="4">
        <v>33262</v>
      </c>
      <c r="B171" s="5">
        <v>3.7040000000000002</v>
      </c>
      <c r="C171" s="5">
        <v>4.4641999999999999</v>
      </c>
      <c r="D171" s="5">
        <v>4.7896000000000001</v>
      </c>
      <c r="E171" s="5">
        <v>4.6479999999999997</v>
      </c>
      <c r="F171" s="5">
        <v>4.2951999999999995</v>
      </c>
      <c r="G171" s="5">
        <v>3.5827</v>
      </c>
      <c r="H171" s="5">
        <v>2.9614000000000003</v>
      </c>
      <c r="I171" s="5">
        <v>2.9244999999999997</v>
      </c>
      <c r="J171" s="3" t="s">
        <v>163</v>
      </c>
    </row>
    <row r="172" spans="1:10" x14ac:dyDescent="0.25">
      <c r="A172" s="4">
        <v>33263</v>
      </c>
      <c r="B172" s="5">
        <v>3.4713000000000003</v>
      </c>
      <c r="C172" s="5">
        <v>4.3017000000000003</v>
      </c>
      <c r="D172" s="5">
        <v>4.5360999999999994</v>
      </c>
      <c r="E172" s="5">
        <v>4.3424000000000005</v>
      </c>
      <c r="F172" s="5">
        <v>4.4863999999999997</v>
      </c>
      <c r="G172" s="5">
        <v>3.9548999999999999</v>
      </c>
      <c r="H172" s="5">
        <v>2.9344999999999999</v>
      </c>
      <c r="I172" s="5">
        <v>2.3536000000000001</v>
      </c>
      <c r="J172" s="3" t="s">
        <v>163</v>
      </c>
    </row>
    <row r="173" spans="1:10" x14ac:dyDescent="0.25">
      <c r="A173" s="4">
        <v>33264</v>
      </c>
      <c r="B173" s="5">
        <v>2.9773000000000001</v>
      </c>
      <c r="C173" s="5">
        <v>4.3929</v>
      </c>
      <c r="D173" s="5">
        <v>5.1322000000000001</v>
      </c>
      <c r="E173" s="5">
        <v>4.7580999999999998</v>
      </c>
      <c r="F173" s="5">
        <v>5.1725000000000003</v>
      </c>
      <c r="G173" s="5">
        <v>4.5007999999999999</v>
      </c>
      <c r="H173" s="5">
        <v>3.1131000000000002</v>
      </c>
      <c r="I173" s="5">
        <v>1.3681000000000001</v>
      </c>
      <c r="J173" s="3" t="s">
        <v>163</v>
      </c>
    </row>
    <row r="174" spans="1:10" ht="15.75" thickBot="1" x14ac:dyDescent="0.3">
      <c r="A174" s="4">
        <v>33265</v>
      </c>
      <c r="B174" s="5">
        <v>2.9897</v>
      </c>
      <c r="C174" s="5">
        <v>3.9446000000000003</v>
      </c>
      <c r="D174" s="5">
        <v>4.5287000000000006</v>
      </c>
      <c r="E174" s="5">
        <v>4.4990000000000006</v>
      </c>
      <c r="F174" s="5">
        <v>4.4328000000000003</v>
      </c>
      <c r="G174" s="5">
        <v>4.0400000000000009</v>
      </c>
      <c r="H174" s="5">
        <v>3.2631999999999999</v>
      </c>
      <c r="I174" s="5">
        <v>2.4996</v>
      </c>
      <c r="J174" s="3" t="s">
        <v>163</v>
      </c>
    </row>
    <row r="175" spans="1:10" ht="15.75" thickBot="1" x14ac:dyDescent="0.3">
      <c r="A175" s="1">
        <v>3327</v>
      </c>
      <c r="B175" s="2" t="s">
        <v>0</v>
      </c>
      <c r="C175" s="2" t="s">
        <v>1</v>
      </c>
      <c r="D175" s="2" t="s">
        <v>2</v>
      </c>
      <c r="E175" s="2" t="s">
        <v>3</v>
      </c>
      <c r="F175" s="2" t="s">
        <v>4</v>
      </c>
      <c r="G175" s="2" t="s">
        <v>5</v>
      </c>
      <c r="H175" s="2" t="s">
        <v>6</v>
      </c>
      <c r="I175" s="2" t="s">
        <v>7</v>
      </c>
      <c r="J175" s="3" t="s">
        <v>163</v>
      </c>
    </row>
    <row r="176" spans="1:10" x14ac:dyDescent="0.25">
      <c r="A176" s="4">
        <v>33271</v>
      </c>
      <c r="B176" s="5">
        <v>3.3357999999999999</v>
      </c>
      <c r="C176" s="5">
        <v>4.3327999999999998</v>
      </c>
      <c r="D176" s="5">
        <v>4.7385000000000002</v>
      </c>
      <c r="E176" s="5">
        <v>4.5454000000000008</v>
      </c>
      <c r="F176" s="5">
        <v>4.5526</v>
      </c>
      <c r="G176" s="5">
        <v>3.9481000000000002</v>
      </c>
      <c r="H176" s="5">
        <v>2.9402999999999997</v>
      </c>
      <c r="I176" s="5">
        <v>2.2672000000000003</v>
      </c>
      <c r="J176" s="3" t="s">
        <v>163</v>
      </c>
    </row>
    <row r="177" spans="1:10" x14ac:dyDescent="0.25">
      <c r="A177" s="4">
        <v>33272</v>
      </c>
      <c r="B177" s="5">
        <v>3.6789000000000001</v>
      </c>
      <c r="C177" s="5">
        <v>4.4276</v>
      </c>
      <c r="D177" s="5">
        <v>4.7183999999999999</v>
      </c>
      <c r="E177" s="5">
        <v>4.5794999999999995</v>
      </c>
      <c r="F177" s="5">
        <v>4.2699999999999996</v>
      </c>
      <c r="G177" s="5">
        <v>3.5964</v>
      </c>
      <c r="H177" s="5">
        <v>2.9494000000000002</v>
      </c>
      <c r="I177" s="5">
        <v>2.8961000000000001</v>
      </c>
      <c r="J177" s="3" t="s">
        <v>163</v>
      </c>
    </row>
    <row r="178" spans="1:10" x14ac:dyDescent="0.25">
      <c r="A178" s="4">
        <v>33273</v>
      </c>
      <c r="B178" s="5">
        <v>3.5197000000000003</v>
      </c>
      <c r="C178" s="5">
        <v>4.3955000000000002</v>
      </c>
      <c r="D178" s="5">
        <v>4.5813000000000006</v>
      </c>
      <c r="E178" s="5">
        <v>4.4013</v>
      </c>
      <c r="F178" s="5">
        <v>4.4230999999999998</v>
      </c>
      <c r="G178" s="5">
        <v>3.8428</v>
      </c>
      <c r="H178" s="5">
        <v>2.7595999999999998</v>
      </c>
      <c r="I178" s="5">
        <v>2.3877000000000002</v>
      </c>
      <c r="J178" s="3" t="s">
        <v>163</v>
      </c>
    </row>
    <row r="179" spans="1:10" x14ac:dyDescent="0.25">
      <c r="A179" s="4">
        <v>33274</v>
      </c>
      <c r="B179" s="5">
        <v>3.1475</v>
      </c>
      <c r="C179" s="5">
        <v>4.5255999999999998</v>
      </c>
      <c r="D179" s="5">
        <v>5.1536</v>
      </c>
      <c r="E179" s="5">
        <v>4.8166999999999991</v>
      </c>
      <c r="F179" s="5">
        <v>5.1651000000000007</v>
      </c>
      <c r="G179" s="5">
        <v>4.3646999999999991</v>
      </c>
      <c r="H179" s="5">
        <v>2.8497000000000003</v>
      </c>
      <c r="I179" s="5">
        <v>1.3849000000000002</v>
      </c>
      <c r="J179" s="3" t="s">
        <v>163</v>
      </c>
    </row>
    <row r="180" spans="1:10" ht="15.75" thickBot="1" x14ac:dyDescent="0.3">
      <c r="A180" s="4">
        <v>33275</v>
      </c>
      <c r="B180" s="5">
        <v>2.9668999999999999</v>
      </c>
      <c r="C180" s="5">
        <v>4.0266999999999999</v>
      </c>
      <c r="D180" s="5">
        <v>4.5835999999999997</v>
      </c>
      <c r="E180" s="5">
        <v>4.5146999999999995</v>
      </c>
      <c r="F180" s="5">
        <v>4.4226000000000001</v>
      </c>
      <c r="G180" s="5">
        <v>4.0056000000000003</v>
      </c>
      <c r="H180" s="5">
        <v>3.1543000000000001</v>
      </c>
      <c r="I180" s="5">
        <v>2.3719999999999999</v>
      </c>
      <c r="J180" s="3" t="s">
        <v>163</v>
      </c>
    </row>
    <row r="181" spans="1:10" ht="15.75" thickBot="1" x14ac:dyDescent="0.3">
      <c r="A181" s="1">
        <v>3328</v>
      </c>
      <c r="B181" s="2" t="s">
        <v>0</v>
      </c>
      <c r="C181" s="2" t="s">
        <v>1</v>
      </c>
      <c r="D181" s="2" t="s">
        <v>2</v>
      </c>
      <c r="E181" s="2" t="s">
        <v>3</v>
      </c>
      <c r="F181" s="2" t="s">
        <v>4</v>
      </c>
      <c r="G181" s="2" t="s">
        <v>5</v>
      </c>
      <c r="H181" s="2" t="s">
        <v>6</v>
      </c>
      <c r="I181" s="2" t="s">
        <v>7</v>
      </c>
      <c r="J181" s="3" t="s">
        <v>163</v>
      </c>
    </row>
    <row r="182" spans="1:10" x14ac:dyDescent="0.25">
      <c r="A182" s="4">
        <v>33281</v>
      </c>
      <c r="B182" s="5">
        <v>3.4548000000000005</v>
      </c>
      <c r="C182" s="5">
        <v>4.4123000000000001</v>
      </c>
      <c r="D182" s="5">
        <v>4.8064</v>
      </c>
      <c r="E182" s="5">
        <v>4.5484000000000009</v>
      </c>
      <c r="F182" s="5">
        <v>4.5922999999999998</v>
      </c>
      <c r="G182" s="5">
        <v>3.9011</v>
      </c>
      <c r="H182" s="5">
        <v>2.8899000000000004</v>
      </c>
      <c r="I182" s="5">
        <v>2.2053000000000003</v>
      </c>
      <c r="J182" s="3" t="s">
        <v>163</v>
      </c>
    </row>
    <row r="183" spans="1:10" x14ac:dyDescent="0.25">
      <c r="A183" s="4">
        <v>33282</v>
      </c>
      <c r="B183" s="5">
        <v>3.7728000000000002</v>
      </c>
      <c r="C183" s="5">
        <v>4.4293000000000005</v>
      </c>
      <c r="D183" s="5">
        <v>4.7258000000000004</v>
      </c>
      <c r="E183" s="5">
        <v>4.5053999999999998</v>
      </c>
      <c r="F183" s="5">
        <v>4.2716000000000003</v>
      </c>
      <c r="G183" s="5">
        <v>3.5563000000000002</v>
      </c>
      <c r="H183" s="5">
        <v>2.9863999999999997</v>
      </c>
      <c r="I183" s="5">
        <v>2.8667000000000002</v>
      </c>
      <c r="J183" s="3" t="s">
        <v>163</v>
      </c>
    </row>
    <row r="184" spans="1:10" x14ac:dyDescent="0.25">
      <c r="A184" s="4">
        <v>33283</v>
      </c>
      <c r="B184" s="5">
        <v>3.5628000000000002</v>
      </c>
      <c r="C184" s="5">
        <v>4.4359999999999999</v>
      </c>
      <c r="D184" s="5">
        <v>4.6332000000000004</v>
      </c>
      <c r="E184" s="5">
        <v>4.4511000000000003</v>
      </c>
      <c r="F184" s="5">
        <v>4.4725999999999999</v>
      </c>
      <c r="G184" s="5">
        <v>3.8464</v>
      </c>
      <c r="H184" s="5">
        <v>2.7448999999999999</v>
      </c>
      <c r="I184" s="5">
        <v>2.3611</v>
      </c>
      <c r="J184" s="3" t="s">
        <v>163</v>
      </c>
    </row>
    <row r="185" spans="1:10" x14ac:dyDescent="0.25">
      <c r="A185" s="4">
        <v>33284</v>
      </c>
      <c r="B185" s="5">
        <v>3.3620000000000005</v>
      </c>
      <c r="C185" s="5">
        <v>4.6785000000000005</v>
      </c>
      <c r="D185" s="5">
        <v>5.2651000000000003</v>
      </c>
      <c r="E185" s="5">
        <v>4.8932000000000002</v>
      </c>
      <c r="F185" s="5">
        <v>5.2638999999999996</v>
      </c>
      <c r="G185" s="5">
        <v>4.3094999999999999</v>
      </c>
      <c r="H185" s="5">
        <v>2.7300000000000004</v>
      </c>
      <c r="I185" s="5">
        <v>1.3584999999999998</v>
      </c>
      <c r="J185" s="3" t="s">
        <v>163</v>
      </c>
    </row>
    <row r="186" spans="1:10" ht="15.75" thickBot="1" x14ac:dyDescent="0.3">
      <c r="A186" s="4">
        <v>33285</v>
      </c>
      <c r="B186" s="5">
        <v>3.1124999999999998</v>
      </c>
      <c r="C186" s="5">
        <v>4.1341000000000001</v>
      </c>
      <c r="D186" s="5">
        <v>4.6951999999999998</v>
      </c>
      <c r="E186" s="5">
        <v>4.5180000000000007</v>
      </c>
      <c r="F186" s="5">
        <v>4.5245999999999995</v>
      </c>
      <c r="G186" s="5">
        <v>4.0196000000000005</v>
      </c>
      <c r="H186" s="5">
        <v>3.1337999999999999</v>
      </c>
      <c r="I186" s="5">
        <v>2.2500999999999998</v>
      </c>
      <c r="J186" s="3" t="s">
        <v>163</v>
      </c>
    </row>
    <row r="187" spans="1:10" ht="15.75" thickBot="1" x14ac:dyDescent="0.3">
      <c r="A187" s="1">
        <v>3329</v>
      </c>
      <c r="B187" s="2" t="s">
        <v>0</v>
      </c>
      <c r="C187" s="2" t="s">
        <v>1</v>
      </c>
      <c r="D187" s="2" t="s">
        <v>2</v>
      </c>
      <c r="E187" s="2" t="s">
        <v>3</v>
      </c>
      <c r="F187" s="2" t="s">
        <v>4</v>
      </c>
      <c r="G187" s="2" t="s">
        <v>5</v>
      </c>
      <c r="H187" s="2" t="s">
        <v>6</v>
      </c>
      <c r="I187" s="2" t="s">
        <v>7</v>
      </c>
      <c r="J187" s="3" t="s">
        <v>163</v>
      </c>
    </row>
    <row r="188" spans="1:10" x14ac:dyDescent="0.25">
      <c r="A188" s="4">
        <v>33291</v>
      </c>
      <c r="B188" s="5">
        <v>3.4921000000000002</v>
      </c>
      <c r="C188" s="5">
        <v>4.3474000000000004</v>
      </c>
      <c r="D188" s="5">
        <v>4.7114000000000003</v>
      </c>
      <c r="E188" s="5">
        <v>4.4744999999999999</v>
      </c>
      <c r="F188" s="5">
        <v>4.5496999999999996</v>
      </c>
      <c r="G188" s="5">
        <v>3.8237000000000001</v>
      </c>
      <c r="H188" s="5">
        <v>2.8337000000000003</v>
      </c>
      <c r="I188" s="5">
        <v>2.214</v>
      </c>
      <c r="J188" s="3" t="s">
        <v>163</v>
      </c>
    </row>
    <row r="189" spans="1:10" x14ac:dyDescent="0.25">
      <c r="A189" s="4">
        <v>33292</v>
      </c>
      <c r="B189" s="5">
        <v>3.7974999999999994</v>
      </c>
      <c r="C189" s="5">
        <v>4.3075000000000001</v>
      </c>
      <c r="D189" s="5">
        <v>4.5716999999999999</v>
      </c>
      <c r="E189" s="5">
        <v>4.3502000000000001</v>
      </c>
      <c r="F189" s="5">
        <v>4.2089999999999996</v>
      </c>
      <c r="G189" s="5">
        <v>3.5406000000000004</v>
      </c>
      <c r="H189" s="5">
        <v>3.0743999999999998</v>
      </c>
      <c r="I189" s="5">
        <v>2.9248000000000003</v>
      </c>
      <c r="J189" s="3" t="s">
        <v>163</v>
      </c>
    </row>
    <row r="190" spans="1:10" x14ac:dyDescent="0.25">
      <c r="A190" s="4">
        <v>33293</v>
      </c>
      <c r="B190" s="5">
        <v>3.5710999999999999</v>
      </c>
      <c r="C190" s="5">
        <v>4.3982999999999999</v>
      </c>
      <c r="D190" s="5">
        <v>4.5731999999999999</v>
      </c>
      <c r="E190" s="5">
        <v>4.3998999999999997</v>
      </c>
      <c r="F190" s="5">
        <v>4.4387000000000008</v>
      </c>
      <c r="G190" s="5">
        <v>3.7749999999999999</v>
      </c>
      <c r="H190" s="5">
        <v>2.6859000000000002</v>
      </c>
      <c r="I190" s="5">
        <v>2.3393999999999999</v>
      </c>
      <c r="J190" s="3" t="s">
        <v>163</v>
      </c>
    </row>
    <row r="191" spans="1:10" x14ac:dyDescent="0.25">
      <c r="A191" s="4">
        <v>33294</v>
      </c>
      <c r="B191" s="5">
        <v>3.5259</v>
      </c>
      <c r="C191" s="5">
        <v>4.7862</v>
      </c>
      <c r="D191" s="5">
        <v>5.2610000000000001</v>
      </c>
      <c r="E191" s="5">
        <v>4.9449000000000005</v>
      </c>
      <c r="F191" s="5">
        <v>5.2475000000000005</v>
      </c>
      <c r="G191" s="5">
        <v>4.2248999999999999</v>
      </c>
      <c r="H191" s="5">
        <v>2.5785999999999998</v>
      </c>
      <c r="I191" s="5">
        <v>1.4731999999999998</v>
      </c>
      <c r="J191" s="3" t="s">
        <v>163</v>
      </c>
    </row>
    <row r="192" spans="1:10" ht="15.75" thickBot="1" x14ac:dyDescent="0.3">
      <c r="A192" s="4">
        <v>33295</v>
      </c>
      <c r="B192" s="5">
        <v>3.2175000000000002</v>
      </c>
      <c r="C192" s="5">
        <v>4.1107999999999993</v>
      </c>
      <c r="D192" s="5">
        <v>4.6667000000000005</v>
      </c>
      <c r="E192" s="5">
        <v>4.4881000000000002</v>
      </c>
      <c r="F192" s="5">
        <v>4.5833000000000004</v>
      </c>
      <c r="G192" s="5">
        <v>4.0072999999999999</v>
      </c>
      <c r="H192" s="5">
        <v>3.1386000000000003</v>
      </c>
      <c r="I192" s="5">
        <v>2.2422999999999997</v>
      </c>
      <c r="J192" s="3" t="s">
        <v>163</v>
      </c>
    </row>
    <row r="193" spans="1:10" ht="15.75" thickBot="1" x14ac:dyDescent="0.3">
      <c r="A193" s="1">
        <v>3330</v>
      </c>
      <c r="B193" s="2" t="s">
        <v>0</v>
      </c>
      <c r="C193" s="2" t="s">
        <v>1</v>
      </c>
      <c r="D193" s="2" t="s">
        <v>2</v>
      </c>
      <c r="E193" s="2" t="s">
        <v>3</v>
      </c>
      <c r="F193" s="2" t="s">
        <v>4</v>
      </c>
      <c r="G193" s="2" t="s">
        <v>5</v>
      </c>
      <c r="H193" s="2" t="s">
        <v>6</v>
      </c>
      <c r="I193" s="2" t="s">
        <v>7</v>
      </c>
      <c r="J193" s="3" t="s">
        <v>163</v>
      </c>
    </row>
    <row r="194" spans="1:10" x14ac:dyDescent="0.25">
      <c r="A194" s="4">
        <v>33301</v>
      </c>
      <c r="B194" s="5">
        <v>3.5517000000000003</v>
      </c>
      <c r="C194" s="5">
        <v>4.3148999999999997</v>
      </c>
      <c r="D194" s="5">
        <v>4.5915999999999997</v>
      </c>
      <c r="E194" s="5">
        <v>4.4718</v>
      </c>
      <c r="F194" s="5">
        <v>4.5219000000000005</v>
      </c>
      <c r="G194" s="5">
        <v>3.7847</v>
      </c>
      <c r="H194" s="5">
        <v>2.7557</v>
      </c>
      <c r="I194" s="5">
        <v>2.3409999999999997</v>
      </c>
      <c r="J194" s="3" t="s">
        <v>163</v>
      </c>
    </row>
    <row r="195" spans="1:10" x14ac:dyDescent="0.25">
      <c r="A195" s="4">
        <v>33302</v>
      </c>
      <c r="B195" s="5">
        <v>3.7678000000000003</v>
      </c>
      <c r="C195" s="5">
        <v>4.1737000000000002</v>
      </c>
      <c r="D195" s="5">
        <v>4.3943000000000003</v>
      </c>
      <c r="E195" s="5">
        <v>4.2716000000000003</v>
      </c>
      <c r="F195" s="5">
        <v>4.1715999999999998</v>
      </c>
      <c r="G195" s="5">
        <v>3.5495999999999999</v>
      </c>
      <c r="H195" s="5">
        <v>3.1026000000000002</v>
      </c>
      <c r="I195" s="5">
        <v>2.9922999999999997</v>
      </c>
      <c r="J195" s="3" t="s">
        <v>163</v>
      </c>
    </row>
    <row r="196" spans="1:10" x14ac:dyDescent="0.25">
      <c r="A196" s="4">
        <v>33303</v>
      </c>
      <c r="B196" s="5">
        <v>3.5911999999999997</v>
      </c>
      <c r="C196" s="5">
        <v>4.3372000000000002</v>
      </c>
      <c r="D196" s="5">
        <v>4.4550000000000001</v>
      </c>
      <c r="E196" s="5">
        <v>4.3893000000000004</v>
      </c>
      <c r="F196" s="5">
        <v>4.4043000000000001</v>
      </c>
      <c r="G196" s="5">
        <v>3.7126000000000006</v>
      </c>
      <c r="H196" s="5">
        <v>2.5951000000000004</v>
      </c>
      <c r="I196" s="5">
        <v>2.4120000000000004</v>
      </c>
      <c r="J196" s="3" t="s">
        <v>163</v>
      </c>
    </row>
    <row r="197" spans="1:10" x14ac:dyDescent="0.25">
      <c r="A197" s="4">
        <v>33304</v>
      </c>
      <c r="B197" s="5">
        <v>3.6525000000000003</v>
      </c>
      <c r="C197" s="5">
        <v>4.8317000000000005</v>
      </c>
      <c r="D197" s="5">
        <v>5.1055000000000001</v>
      </c>
      <c r="E197" s="5">
        <v>4.9450000000000003</v>
      </c>
      <c r="F197" s="5">
        <v>5.0813000000000006</v>
      </c>
      <c r="G197" s="5">
        <v>4.0456000000000003</v>
      </c>
      <c r="H197" s="5">
        <v>2.3295000000000003</v>
      </c>
      <c r="I197" s="5">
        <v>1.7439999999999998</v>
      </c>
      <c r="J197" s="3" t="s">
        <v>163</v>
      </c>
    </row>
    <row r="198" spans="1:10" ht="15.75" thickBot="1" x14ac:dyDescent="0.3">
      <c r="A198" s="4">
        <v>33305</v>
      </c>
      <c r="B198" s="5">
        <v>3.2356000000000003</v>
      </c>
      <c r="C198" s="5">
        <v>3.9987000000000004</v>
      </c>
      <c r="D198" s="5">
        <v>4.5103</v>
      </c>
      <c r="E198" s="5">
        <v>4.3942999999999994</v>
      </c>
      <c r="F198" s="5">
        <v>4.5274000000000001</v>
      </c>
      <c r="G198" s="5">
        <v>3.9210000000000003</v>
      </c>
      <c r="H198" s="5">
        <v>3.0541</v>
      </c>
      <c r="I198" s="5">
        <v>2.2629999999999999</v>
      </c>
      <c r="J198" s="3" t="s">
        <v>163</v>
      </c>
    </row>
    <row r="199" spans="1:10" ht="15.75" thickBot="1" x14ac:dyDescent="0.3">
      <c r="A199" s="1">
        <v>3331</v>
      </c>
      <c r="B199" s="2" t="s">
        <v>0</v>
      </c>
      <c r="C199" s="2" t="s">
        <v>1</v>
      </c>
      <c r="D199" s="2" t="s">
        <v>2</v>
      </c>
      <c r="E199" s="2" t="s">
        <v>3</v>
      </c>
      <c r="F199" s="2" t="s">
        <v>4</v>
      </c>
      <c r="G199" s="2" t="s">
        <v>5</v>
      </c>
      <c r="H199" s="2" t="s">
        <v>6</v>
      </c>
      <c r="I199" s="2" t="s">
        <v>7</v>
      </c>
      <c r="J199" s="3" t="s">
        <v>163</v>
      </c>
    </row>
    <row r="200" spans="1:10" x14ac:dyDescent="0.25">
      <c r="A200" s="4">
        <v>33311</v>
      </c>
      <c r="B200" s="5">
        <v>3.5544000000000002</v>
      </c>
      <c r="C200" s="5">
        <v>4.2206000000000001</v>
      </c>
      <c r="D200" s="5">
        <v>4.4641999999999999</v>
      </c>
      <c r="E200" s="5">
        <v>4.5137999999999998</v>
      </c>
      <c r="F200" s="5">
        <v>4.5007000000000001</v>
      </c>
      <c r="G200" s="5">
        <v>3.7401</v>
      </c>
      <c r="H200" s="5">
        <v>2.6885000000000003</v>
      </c>
      <c r="I200" s="5">
        <v>2.5115000000000003</v>
      </c>
      <c r="J200" s="3" t="s">
        <v>163</v>
      </c>
    </row>
    <row r="201" spans="1:10" x14ac:dyDescent="0.25">
      <c r="A201" s="4">
        <v>33312</v>
      </c>
      <c r="B201" s="5">
        <v>3.7138999999999998</v>
      </c>
      <c r="C201" s="5">
        <v>3.9694999999999996</v>
      </c>
      <c r="D201" s="5">
        <v>4.2578000000000005</v>
      </c>
      <c r="E201" s="5">
        <v>4.3640999999999996</v>
      </c>
      <c r="F201" s="5">
        <v>4.2988</v>
      </c>
      <c r="G201" s="5">
        <v>3.6263000000000001</v>
      </c>
      <c r="H201" s="5">
        <v>3.1711999999999998</v>
      </c>
      <c r="I201" s="5">
        <v>3.1253000000000002</v>
      </c>
      <c r="J201" s="3" t="s">
        <v>163</v>
      </c>
    </row>
    <row r="202" spans="1:10" x14ac:dyDescent="0.25">
      <c r="A202" s="4">
        <v>33313</v>
      </c>
      <c r="B202" s="5">
        <v>3.5663</v>
      </c>
      <c r="C202" s="5">
        <v>4.274</v>
      </c>
      <c r="D202" s="5">
        <v>4.3745000000000003</v>
      </c>
      <c r="E202" s="5">
        <v>4.4177</v>
      </c>
      <c r="F202" s="5">
        <v>4.3988000000000005</v>
      </c>
      <c r="G202" s="5">
        <v>3.7210000000000001</v>
      </c>
      <c r="H202" s="5">
        <v>2.5833000000000004</v>
      </c>
      <c r="I202" s="5">
        <v>2.5219</v>
      </c>
      <c r="J202" s="3" t="s">
        <v>163</v>
      </c>
    </row>
    <row r="203" spans="1:10" x14ac:dyDescent="0.25">
      <c r="A203" s="4">
        <v>33314</v>
      </c>
      <c r="B203" s="5">
        <v>3.7997999999999998</v>
      </c>
      <c r="C203" s="5">
        <v>4.8896999999999995</v>
      </c>
      <c r="D203" s="5">
        <v>4.9565000000000001</v>
      </c>
      <c r="E203" s="5">
        <v>4.9846000000000004</v>
      </c>
      <c r="F203" s="5">
        <v>4.9036999999999997</v>
      </c>
      <c r="G203" s="5">
        <v>3.8195000000000001</v>
      </c>
      <c r="H203" s="5">
        <v>2.0188999999999999</v>
      </c>
      <c r="I203" s="5">
        <v>2.0547000000000004</v>
      </c>
      <c r="J203" s="3" t="s">
        <v>163</v>
      </c>
    </row>
    <row r="204" spans="1:10" ht="15.75" thickBot="1" x14ac:dyDescent="0.3">
      <c r="A204" s="4">
        <v>33315</v>
      </c>
      <c r="B204" s="5">
        <v>3.2053000000000003</v>
      </c>
      <c r="C204" s="5">
        <v>3.8601000000000001</v>
      </c>
      <c r="D204" s="5">
        <v>4.3771000000000004</v>
      </c>
      <c r="E204" s="5">
        <v>4.3908000000000005</v>
      </c>
      <c r="F204" s="5">
        <v>4.5127000000000006</v>
      </c>
      <c r="G204" s="5">
        <v>3.9122000000000003</v>
      </c>
      <c r="H204" s="5">
        <v>3.0587</v>
      </c>
      <c r="I204" s="5">
        <v>2.3746</v>
      </c>
      <c r="J204" s="3" t="s">
        <v>163</v>
      </c>
    </row>
    <row r="205" spans="1:10" ht="15.75" thickBot="1" x14ac:dyDescent="0.3">
      <c r="A205" s="1">
        <v>3332</v>
      </c>
      <c r="B205" s="2" t="s">
        <v>0</v>
      </c>
      <c r="C205" s="2" t="s">
        <v>1</v>
      </c>
      <c r="D205" s="2" t="s">
        <v>2</v>
      </c>
      <c r="E205" s="2" t="s">
        <v>3</v>
      </c>
      <c r="F205" s="2" t="s">
        <v>4</v>
      </c>
      <c r="G205" s="2" t="s">
        <v>5</v>
      </c>
      <c r="H205" s="2" t="s">
        <v>6</v>
      </c>
      <c r="I205" s="2" t="s">
        <v>7</v>
      </c>
      <c r="J205" s="3" t="s">
        <v>163</v>
      </c>
    </row>
    <row r="206" spans="1:10" x14ac:dyDescent="0.25">
      <c r="A206" s="4">
        <v>33321</v>
      </c>
      <c r="B206" s="5">
        <v>3.5151000000000003</v>
      </c>
      <c r="C206" s="5">
        <v>4.1189999999999998</v>
      </c>
      <c r="D206" s="5">
        <v>4.3736000000000006</v>
      </c>
      <c r="E206" s="5">
        <v>4.5217000000000001</v>
      </c>
      <c r="F206" s="5">
        <v>4.4539</v>
      </c>
      <c r="G206" s="5">
        <v>3.6873000000000005</v>
      </c>
      <c r="H206" s="5">
        <v>2.6591999999999998</v>
      </c>
      <c r="I206" s="5">
        <v>2.6092999999999997</v>
      </c>
      <c r="J206" s="3" t="s">
        <v>163</v>
      </c>
    </row>
    <row r="207" spans="1:10" x14ac:dyDescent="0.25">
      <c r="A207" s="4">
        <v>33322</v>
      </c>
      <c r="B207" s="5">
        <v>3.6085000000000003</v>
      </c>
      <c r="C207" s="5">
        <v>3.7824999999999998</v>
      </c>
      <c r="D207" s="5">
        <v>4.1223999999999998</v>
      </c>
      <c r="E207" s="5">
        <v>4.3538999999999994</v>
      </c>
      <c r="F207" s="5">
        <v>4.2572999999999999</v>
      </c>
      <c r="G207" s="5">
        <v>3.6028000000000002</v>
      </c>
      <c r="H207" s="5">
        <v>3.1698</v>
      </c>
      <c r="I207" s="5">
        <v>3.1844000000000001</v>
      </c>
      <c r="J207" s="3" t="s">
        <v>163</v>
      </c>
    </row>
    <row r="208" spans="1:10" x14ac:dyDescent="0.25">
      <c r="A208" s="4">
        <v>33323</v>
      </c>
      <c r="B208" s="5">
        <v>3.5248999999999997</v>
      </c>
      <c r="C208" s="5">
        <v>4.2270000000000003</v>
      </c>
      <c r="D208" s="5">
        <v>4.3666999999999998</v>
      </c>
      <c r="E208" s="5">
        <v>4.4915000000000003</v>
      </c>
      <c r="F208" s="5">
        <v>4.4090999999999996</v>
      </c>
      <c r="G208" s="5">
        <v>3.7231000000000001</v>
      </c>
      <c r="H208" s="5">
        <v>2.5977999999999999</v>
      </c>
      <c r="I208" s="5">
        <v>2.6133000000000002</v>
      </c>
      <c r="J208" s="3" t="s">
        <v>163</v>
      </c>
    </row>
    <row r="209" spans="1:10" x14ac:dyDescent="0.25">
      <c r="A209" s="4">
        <v>33324</v>
      </c>
      <c r="B209" s="5">
        <v>3.8528000000000002</v>
      </c>
      <c r="C209" s="5">
        <v>4.8456999999999999</v>
      </c>
      <c r="D209" s="5">
        <v>4.8317000000000005</v>
      </c>
      <c r="E209" s="5">
        <v>4.9331999999999994</v>
      </c>
      <c r="F209" s="5">
        <v>4.7706999999999997</v>
      </c>
      <c r="G209" s="5">
        <v>3.6829000000000001</v>
      </c>
      <c r="H209" s="5">
        <v>1.9317000000000002</v>
      </c>
      <c r="I209" s="5">
        <v>2.2301000000000002</v>
      </c>
      <c r="J209" s="3" t="s">
        <v>163</v>
      </c>
    </row>
    <row r="210" spans="1:10" ht="15.75" thickBot="1" x14ac:dyDescent="0.3">
      <c r="A210" s="4">
        <v>33325</v>
      </c>
      <c r="B210" s="5">
        <v>3.1381999999999994</v>
      </c>
      <c r="C210" s="5">
        <v>3.7242000000000006</v>
      </c>
      <c r="D210" s="5">
        <v>4.2888999999999999</v>
      </c>
      <c r="E210" s="5">
        <v>4.4159000000000006</v>
      </c>
      <c r="F210" s="5">
        <v>4.4993999999999996</v>
      </c>
      <c r="G210" s="5">
        <v>3.8868</v>
      </c>
      <c r="H210" s="5">
        <v>3.0581</v>
      </c>
      <c r="I210" s="5">
        <v>2.4834999999999998</v>
      </c>
      <c r="J210" s="3" t="s">
        <v>163</v>
      </c>
    </row>
    <row r="211" spans="1:10" ht="15.75" thickBot="1" x14ac:dyDescent="0.3">
      <c r="A211" s="1">
        <v>3333</v>
      </c>
      <c r="B211" s="2" t="s">
        <v>0</v>
      </c>
      <c r="C211" s="2" t="s">
        <v>1</v>
      </c>
      <c r="D211" s="2" t="s">
        <v>2</v>
      </c>
      <c r="E211" s="2" t="s">
        <v>3</v>
      </c>
      <c r="F211" s="2" t="s">
        <v>4</v>
      </c>
      <c r="G211" s="2" t="s">
        <v>5</v>
      </c>
      <c r="H211" s="2" t="s">
        <v>6</v>
      </c>
      <c r="I211" s="2" t="s">
        <v>7</v>
      </c>
      <c r="J211" s="3" t="s">
        <v>163</v>
      </c>
    </row>
    <row r="212" spans="1:10" x14ac:dyDescent="0.25">
      <c r="A212" s="4">
        <v>33331</v>
      </c>
      <c r="B212" s="5">
        <v>3.4847999999999999</v>
      </c>
      <c r="C212" s="5">
        <v>4.0152999999999999</v>
      </c>
      <c r="D212" s="5">
        <v>4.3208000000000002</v>
      </c>
      <c r="E212" s="5">
        <v>4.5366</v>
      </c>
      <c r="F212" s="5">
        <v>4.3905000000000003</v>
      </c>
      <c r="G212" s="5">
        <v>3.5937000000000001</v>
      </c>
      <c r="H212" s="5">
        <v>2.6558999999999999</v>
      </c>
      <c r="I212" s="5">
        <v>2.7297000000000002</v>
      </c>
      <c r="J212" s="3" t="s">
        <v>163</v>
      </c>
    </row>
    <row r="213" spans="1:10" x14ac:dyDescent="0.25">
      <c r="A213" s="4">
        <v>33332</v>
      </c>
      <c r="B213" s="5">
        <v>3.5599999999999996</v>
      </c>
      <c r="C213" s="5">
        <v>3.6501000000000001</v>
      </c>
      <c r="D213" s="5">
        <v>4.1470000000000002</v>
      </c>
      <c r="E213" s="5">
        <v>4.4227999999999996</v>
      </c>
      <c r="F213" s="5">
        <v>4.2991000000000001</v>
      </c>
      <c r="G213" s="5">
        <v>3.6105</v>
      </c>
      <c r="H213" s="5">
        <v>3.2587000000000002</v>
      </c>
      <c r="I213" s="5">
        <v>3.2603000000000004</v>
      </c>
      <c r="J213" s="3" t="s">
        <v>163</v>
      </c>
    </row>
    <row r="214" spans="1:10" x14ac:dyDescent="0.25">
      <c r="A214" s="4">
        <v>33333</v>
      </c>
      <c r="B214" s="5">
        <v>3.4363000000000001</v>
      </c>
      <c r="C214" s="5">
        <v>4.0983000000000001</v>
      </c>
      <c r="D214" s="5">
        <v>4.3419999999999996</v>
      </c>
      <c r="E214" s="5">
        <v>4.5293999999999999</v>
      </c>
      <c r="F214" s="5">
        <v>4.3810000000000002</v>
      </c>
      <c r="G214" s="5">
        <v>3.6554000000000002</v>
      </c>
      <c r="H214" s="5">
        <v>2.6047000000000002</v>
      </c>
      <c r="I214" s="5">
        <v>2.6584000000000003</v>
      </c>
      <c r="J214" s="3" t="s">
        <v>163</v>
      </c>
    </row>
    <row r="215" spans="1:10" x14ac:dyDescent="0.25">
      <c r="A215" s="4">
        <v>33334</v>
      </c>
      <c r="B215" s="5">
        <v>3.8744999999999998</v>
      </c>
      <c r="C215" s="5">
        <v>4.7019000000000002</v>
      </c>
      <c r="D215" s="5">
        <v>4.657</v>
      </c>
      <c r="E215" s="5">
        <v>4.7934000000000001</v>
      </c>
      <c r="F215" s="5">
        <v>4.4925999999999995</v>
      </c>
      <c r="G215" s="5">
        <v>3.3730000000000002</v>
      </c>
      <c r="H215" s="5">
        <v>1.8702999999999999</v>
      </c>
      <c r="I215" s="5">
        <v>2.4430000000000001</v>
      </c>
      <c r="J215" s="3" t="s">
        <v>163</v>
      </c>
    </row>
    <row r="216" spans="1:10" ht="15.75" thickBot="1" x14ac:dyDescent="0.3">
      <c r="A216" s="4">
        <v>33335</v>
      </c>
      <c r="B216" s="5">
        <v>3.1325000000000003</v>
      </c>
      <c r="C216" s="5">
        <v>3.6966000000000001</v>
      </c>
      <c r="D216" s="5">
        <v>4.2774000000000001</v>
      </c>
      <c r="E216" s="5">
        <v>4.5452000000000004</v>
      </c>
      <c r="F216" s="5">
        <v>4.5423</v>
      </c>
      <c r="G216" s="5">
        <v>3.9325000000000001</v>
      </c>
      <c r="H216" s="5">
        <v>3.0754000000000001</v>
      </c>
      <c r="I216" s="5">
        <v>2.6702999999999997</v>
      </c>
      <c r="J216" s="3" t="s">
        <v>163</v>
      </c>
    </row>
    <row r="217" spans="1:10" ht="15.75" thickBot="1" x14ac:dyDescent="0.3">
      <c r="A217" s="1">
        <v>3334</v>
      </c>
      <c r="B217" s="2" t="s">
        <v>0</v>
      </c>
      <c r="C217" s="2" t="s">
        <v>1</v>
      </c>
      <c r="D217" s="2" t="s">
        <v>2</v>
      </c>
      <c r="E217" s="2" t="s">
        <v>3</v>
      </c>
      <c r="F217" s="2" t="s">
        <v>4</v>
      </c>
      <c r="G217" s="2" t="s">
        <v>5</v>
      </c>
      <c r="H217" s="2" t="s">
        <v>6</v>
      </c>
      <c r="I217" s="2" t="s">
        <v>7</v>
      </c>
      <c r="J217" s="3" t="s">
        <v>163</v>
      </c>
    </row>
    <row r="218" spans="1:10" x14ac:dyDescent="0.25">
      <c r="A218" s="4">
        <v>33341</v>
      </c>
      <c r="B218" s="5">
        <v>3.5743999999999998</v>
      </c>
      <c r="C218" s="5">
        <v>4.0052000000000003</v>
      </c>
      <c r="D218" s="5">
        <v>4.2834000000000003</v>
      </c>
      <c r="E218" s="5">
        <v>4.4425999999999997</v>
      </c>
      <c r="F218" s="5">
        <v>4.1323000000000008</v>
      </c>
      <c r="G218" s="5">
        <v>3.3863000000000003</v>
      </c>
      <c r="H218" s="5">
        <v>2.8051000000000004</v>
      </c>
      <c r="I218" s="5">
        <v>3.0501000000000005</v>
      </c>
      <c r="J218" s="3" t="s">
        <v>163</v>
      </c>
    </row>
    <row r="219" spans="1:10" x14ac:dyDescent="0.25">
      <c r="A219" s="4">
        <v>33342</v>
      </c>
      <c r="B219" s="5">
        <v>3.6743000000000001</v>
      </c>
      <c r="C219" s="5">
        <v>3.7623000000000002</v>
      </c>
      <c r="D219" s="5">
        <v>4.0574000000000003</v>
      </c>
      <c r="E219" s="5">
        <v>4.2210999999999999</v>
      </c>
      <c r="F219" s="5">
        <v>4.0255000000000001</v>
      </c>
      <c r="G219" s="5">
        <v>3.4774000000000003</v>
      </c>
      <c r="H219" s="5">
        <v>3.2931999999999997</v>
      </c>
      <c r="I219" s="5">
        <v>3.4566999999999997</v>
      </c>
      <c r="J219" s="3" t="s">
        <v>163</v>
      </c>
    </row>
    <row r="220" spans="1:10" x14ac:dyDescent="0.25">
      <c r="A220" s="4">
        <v>33343</v>
      </c>
      <c r="B220" s="5">
        <v>3.4178000000000002</v>
      </c>
      <c r="C220" s="5">
        <v>4.0400999999999998</v>
      </c>
      <c r="D220" s="5">
        <v>4.2778</v>
      </c>
      <c r="E220" s="5">
        <v>4.4641999999999999</v>
      </c>
      <c r="F220" s="5">
        <v>4.1494</v>
      </c>
      <c r="G220" s="5">
        <v>3.4726999999999997</v>
      </c>
      <c r="H220" s="5">
        <v>2.6501999999999999</v>
      </c>
      <c r="I220" s="5">
        <v>2.8722999999999996</v>
      </c>
      <c r="J220" s="3" t="s">
        <v>163</v>
      </c>
    </row>
    <row r="221" spans="1:10" x14ac:dyDescent="0.25">
      <c r="A221" s="4">
        <v>33344</v>
      </c>
      <c r="B221" s="5">
        <v>4.0247999999999999</v>
      </c>
      <c r="C221" s="5">
        <v>4.5398000000000005</v>
      </c>
      <c r="D221" s="5">
        <v>4.6166999999999998</v>
      </c>
      <c r="E221" s="5">
        <v>4.5881000000000007</v>
      </c>
      <c r="F221" s="5">
        <v>4.0103999999999997</v>
      </c>
      <c r="G221" s="5">
        <v>2.8318000000000003</v>
      </c>
      <c r="H221" s="5">
        <v>2.1515</v>
      </c>
      <c r="I221" s="5">
        <v>2.9125000000000005</v>
      </c>
      <c r="J221" s="3" t="s">
        <v>163</v>
      </c>
    </row>
    <row r="222" spans="1:10" ht="15.75" thickBot="1" x14ac:dyDescent="0.3">
      <c r="A222" s="4">
        <v>33345</v>
      </c>
      <c r="B222" s="5">
        <v>3.1753</v>
      </c>
      <c r="C222" s="5">
        <v>3.6876000000000002</v>
      </c>
      <c r="D222" s="5">
        <v>4.1780000000000008</v>
      </c>
      <c r="E222" s="5">
        <v>4.4626999999999999</v>
      </c>
      <c r="F222" s="5">
        <v>4.3365</v>
      </c>
      <c r="G222" s="5">
        <v>3.7898999999999998</v>
      </c>
      <c r="H222" s="5">
        <v>3.1156000000000001</v>
      </c>
      <c r="I222" s="5">
        <v>2.9182000000000006</v>
      </c>
      <c r="J222" s="3" t="s">
        <v>163</v>
      </c>
    </row>
    <row r="223" spans="1:10" ht="15.75" thickBot="1" x14ac:dyDescent="0.3">
      <c r="A223" s="1">
        <v>3411</v>
      </c>
      <c r="B223" s="2" t="s">
        <v>0</v>
      </c>
      <c r="C223" s="2" t="s">
        <v>1</v>
      </c>
      <c r="D223" s="2" t="s">
        <v>2</v>
      </c>
      <c r="E223" s="2" t="s">
        <v>3</v>
      </c>
      <c r="F223" s="2" t="s">
        <v>4</v>
      </c>
      <c r="G223" s="2" t="s">
        <v>5</v>
      </c>
      <c r="H223" s="2" t="s">
        <v>6</v>
      </c>
      <c r="I223" s="2" t="s">
        <v>7</v>
      </c>
      <c r="J223" s="3" t="s">
        <v>163</v>
      </c>
    </row>
    <row r="224" spans="1:10" x14ac:dyDescent="0.25">
      <c r="A224" s="4">
        <v>34111</v>
      </c>
      <c r="B224" s="5">
        <v>3.6797</v>
      </c>
      <c r="C224" s="5">
        <v>3.4121000000000001</v>
      </c>
      <c r="D224" s="5">
        <v>3.4221000000000004</v>
      </c>
      <c r="E224" s="5">
        <v>3.8092999999999999</v>
      </c>
      <c r="F224" s="5">
        <v>4.1102999999999996</v>
      </c>
      <c r="G224" s="5">
        <v>4.0688999999999993</v>
      </c>
      <c r="H224" s="5">
        <v>3.9272999999999998</v>
      </c>
      <c r="I224" s="5">
        <v>3.8963999999999999</v>
      </c>
      <c r="J224" s="3" t="s">
        <v>163</v>
      </c>
    </row>
    <row r="225" spans="1:10" x14ac:dyDescent="0.25">
      <c r="A225" s="4">
        <v>34112</v>
      </c>
      <c r="B225" s="5">
        <v>3.7176</v>
      </c>
      <c r="C225" s="5">
        <v>4.2842000000000002</v>
      </c>
      <c r="D225" s="5">
        <v>4.5593000000000004</v>
      </c>
      <c r="E225" s="5">
        <v>4.6110000000000007</v>
      </c>
      <c r="F225" s="5">
        <v>4.1905000000000001</v>
      </c>
      <c r="G225" s="5">
        <v>3.3719999999999999</v>
      </c>
      <c r="H225" s="5">
        <v>2.8123000000000005</v>
      </c>
      <c r="I225" s="5">
        <v>3.1210000000000004</v>
      </c>
      <c r="J225" s="3" t="s">
        <v>163</v>
      </c>
    </row>
    <row r="226" spans="1:10" x14ac:dyDescent="0.25">
      <c r="A226" s="4">
        <v>34113</v>
      </c>
      <c r="B226" s="5">
        <v>3.5586000000000002</v>
      </c>
      <c r="C226" s="5">
        <v>3.0782000000000007</v>
      </c>
      <c r="D226" s="5">
        <v>3.0368000000000004</v>
      </c>
      <c r="E226" s="5">
        <v>3.5897999999999999</v>
      </c>
      <c r="F226" s="5">
        <v>4.1017000000000001</v>
      </c>
      <c r="G226" s="5">
        <v>4.2999000000000001</v>
      </c>
      <c r="H226" s="5">
        <v>4.2472000000000003</v>
      </c>
      <c r="I226" s="5">
        <v>4.0711000000000004</v>
      </c>
      <c r="J226" s="3" t="s">
        <v>163</v>
      </c>
    </row>
    <row r="227" spans="1:10" x14ac:dyDescent="0.25">
      <c r="A227" s="4">
        <v>34114</v>
      </c>
      <c r="B227" s="5">
        <v>3.7196000000000002</v>
      </c>
      <c r="C227" s="5">
        <v>2.7152000000000003</v>
      </c>
      <c r="D227" s="5">
        <v>2.5099000000000005</v>
      </c>
      <c r="E227" s="5">
        <v>3.2174</v>
      </c>
      <c r="F227" s="5">
        <v>4.1575000000000006</v>
      </c>
      <c r="G227" s="5">
        <v>4.5598999999999998</v>
      </c>
      <c r="H227" s="5">
        <v>4.6558999999999999</v>
      </c>
      <c r="I227" s="5">
        <v>4.4165000000000001</v>
      </c>
      <c r="J227" s="3" t="s">
        <v>163</v>
      </c>
    </row>
    <row r="228" spans="1:10" ht="15.75" thickBot="1" x14ac:dyDescent="0.3">
      <c r="A228" s="4">
        <v>34115</v>
      </c>
      <c r="B228" s="5">
        <v>3.7147000000000006</v>
      </c>
      <c r="C228" s="5">
        <v>3.4996999999999998</v>
      </c>
      <c r="D228" s="5">
        <v>3.5522999999999998</v>
      </c>
      <c r="E228" s="5">
        <v>3.7930000000000001</v>
      </c>
      <c r="F228" s="5">
        <v>4.0195000000000007</v>
      </c>
      <c r="G228" s="5">
        <v>3.9801999999999995</v>
      </c>
      <c r="H228" s="5">
        <v>3.9232000000000005</v>
      </c>
      <c r="I228" s="5">
        <v>3.8868</v>
      </c>
      <c r="J228" s="3" t="s">
        <v>163</v>
      </c>
    </row>
    <row r="229" spans="1:10" ht="15.75" thickBot="1" x14ac:dyDescent="0.3">
      <c r="A229" s="1">
        <v>3412</v>
      </c>
      <c r="B229" s="2" t="s">
        <v>0</v>
      </c>
      <c r="C229" s="2" t="s">
        <v>1</v>
      </c>
      <c r="D229" s="2" t="s">
        <v>2</v>
      </c>
      <c r="E229" s="2" t="s">
        <v>3</v>
      </c>
      <c r="F229" s="2" t="s">
        <v>4</v>
      </c>
      <c r="G229" s="2" t="s">
        <v>5</v>
      </c>
      <c r="H229" s="2" t="s">
        <v>6</v>
      </c>
      <c r="I229" s="2" t="s">
        <v>7</v>
      </c>
      <c r="J229" s="3" t="s">
        <v>163</v>
      </c>
    </row>
    <row r="230" spans="1:10" x14ac:dyDescent="0.25">
      <c r="A230" s="4">
        <v>34121</v>
      </c>
      <c r="B230" s="5">
        <v>3.4380999999999999</v>
      </c>
      <c r="C230" s="5">
        <v>3.4877000000000002</v>
      </c>
      <c r="D230" s="5">
        <v>3.6057000000000001</v>
      </c>
      <c r="E230" s="5">
        <v>3.8327</v>
      </c>
      <c r="F230" s="5">
        <v>4.0975999999999999</v>
      </c>
      <c r="G230" s="5">
        <v>4.1150000000000002</v>
      </c>
      <c r="H230" s="5">
        <v>3.8973000000000004</v>
      </c>
      <c r="I230" s="5">
        <v>3.6169000000000002</v>
      </c>
      <c r="J230" s="3" t="s">
        <v>163</v>
      </c>
    </row>
    <row r="231" spans="1:10" x14ac:dyDescent="0.25">
      <c r="A231" s="4">
        <v>34122</v>
      </c>
      <c r="B231" s="5">
        <v>3.7170000000000001</v>
      </c>
      <c r="C231" s="5">
        <v>4.3629000000000007</v>
      </c>
      <c r="D231" s="5">
        <v>4.7380999999999993</v>
      </c>
      <c r="E231" s="5">
        <v>4.6605000000000008</v>
      </c>
      <c r="F231" s="5">
        <v>4.3346</v>
      </c>
      <c r="G231" s="5">
        <v>3.5895000000000001</v>
      </c>
      <c r="H231" s="5">
        <v>3.0712000000000002</v>
      </c>
      <c r="I231" s="5">
        <v>3.0531000000000001</v>
      </c>
      <c r="J231" s="3" t="s">
        <v>163</v>
      </c>
    </row>
    <row r="232" spans="1:10" x14ac:dyDescent="0.25">
      <c r="A232" s="4">
        <v>34123</v>
      </c>
      <c r="B232" s="5">
        <v>3.3782999999999994</v>
      </c>
      <c r="C232" s="5">
        <v>3.3496000000000001</v>
      </c>
      <c r="D232" s="5">
        <v>3.3710999999999998</v>
      </c>
      <c r="E232" s="5">
        <v>3.7368999999999999</v>
      </c>
      <c r="F232" s="5">
        <v>4.1176000000000004</v>
      </c>
      <c r="G232" s="5">
        <v>4.3548</v>
      </c>
      <c r="H232" s="5">
        <v>4.1718000000000002</v>
      </c>
      <c r="I232" s="5">
        <v>3.8302</v>
      </c>
      <c r="J232" s="3" t="s">
        <v>163</v>
      </c>
    </row>
    <row r="233" spans="1:10" x14ac:dyDescent="0.25">
      <c r="A233" s="4">
        <v>34124</v>
      </c>
      <c r="B233" s="5">
        <v>3.2715000000000005</v>
      </c>
      <c r="C233" s="5">
        <v>2.8699999999999997</v>
      </c>
      <c r="D233" s="5">
        <v>2.9344000000000001</v>
      </c>
      <c r="E233" s="5">
        <v>3.4710999999999994</v>
      </c>
      <c r="F233" s="5">
        <v>4.1716000000000006</v>
      </c>
      <c r="G233" s="5">
        <v>4.5914000000000001</v>
      </c>
      <c r="H233" s="5">
        <v>4.5296999999999992</v>
      </c>
      <c r="I233" s="5">
        <v>4.0551999999999992</v>
      </c>
      <c r="J233" s="3" t="s">
        <v>163</v>
      </c>
    </row>
    <row r="234" spans="1:10" ht="15.75" thickBot="1" x14ac:dyDescent="0.3">
      <c r="A234" s="4">
        <v>34125</v>
      </c>
      <c r="B234" s="5">
        <v>3.5629</v>
      </c>
      <c r="C234" s="5">
        <v>3.5678000000000005</v>
      </c>
      <c r="D234" s="5">
        <v>3.6374</v>
      </c>
      <c r="E234" s="5">
        <v>3.7770000000000006</v>
      </c>
      <c r="F234" s="5">
        <v>4.0712000000000002</v>
      </c>
      <c r="G234" s="5">
        <v>4.1115999999999993</v>
      </c>
      <c r="H234" s="5">
        <v>3.9345000000000003</v>
      </c>
      <c r="I234" s="5">
        <v>3.6491000000000002</v>
      </c>
      <c r="J234" s="3" t="s">
        <v>163</v>
      </c>
    </row>
    <row r="235" spans="1:10" ht="15.75" thickBot="1" x14ac:dyDescent="0.3">
      <c r="A235" s="1">
        <v>3413</v>
      </c>
      <c r="B235" s="2" t="s">
        <v>0</v>
      </c>
      <c r="C235" s="2" t="s">
        <v>1</v>
      </c>
      <c r="D235" s="2" t="s">
        <v>2</v>
      </c>
      <c r="E235" s="2" t="s">
        <v>3</v>
      </c>
      <c r="F235" s="2" t="s">
        <v>4</v>
      </c>
      <c r="G235" s="2" t="s">
        <v>5</v>
      </c>
      <c r="H235" s="2" t="s">
        <v>6</v>
      </c>
      <c r="I235" s="2" t="s">
        <v>7</v>
      </c>
      <c r="J235" s="3" t="s">
        <v>163</v>
      </c>
    </row>
    <row r="236" spans="1:10" x14ac:dyDescent="0.25">
      <c r="A236" s="4">
        <v>34131</v>
      </c>
      <c r="B236" s="5">
        <v>3.5093000000000001</v>
      </c>
      <c r="C236" s="5">
        <v>3.7450000000000001</v>
      </c>
      <c r="D236" s="5">
        <v>3.8073000000000006</v>
      </c>
      <c r="E236" s="5">
        <v>3.8080999999999996</v>
      </c>
      <c r="F236" s="5">
        <v>4.1194000000000006</v>
      </c>
      <c r="G236" s="5">
        <v>4.113900000000001</v>
      </c>
      <c r="H236" s="5">
        <v>3.7913000000000001</v>
      </c>
      <c r="I236" s="5">
        <v>3.3771</v>
      </c>
      <c r="J236" s="3" t="s">
        <v>163</v>
      </c>
    </row>
    <row r="237" spans="1:10" x14ac:dyDescent="0.25">
      <c r="A237" s="4">
        <v>34132</v>
      </c>
      <c r="B237" s="5">
        <v>3.7841000000000005</v>
      </c>
      <c r="C237" s="5">
        <v>4.4173</v>
      </c>
      <c r="D237" s="5">
        <v>4.7484000000000002</v>
      </c>
      <c r="E237" s="5">
        <v>4.5891000000000002</v>
      </c>
      <c r="F237" s="5">
        <v>4.3925000000000001</v>
      </c>
      <c r="G237" s="5">
        <v>3.6894999999999998</v>
      </c>
      <c r="H237" s="5">
        <v>3.1230000000000002</v>
      </c>
      <c r="I237" s="5">
        <v>2.9691000000000001</v>
      </c>
      <c r="J237" s="3" t="s">
        <v>163</v>
      </c>
    </row>
    <row r="238" spans="1:10" x14ac:dyDescent="0.25">
      <c r="A238" s="4">
        <v>34133</v>
      </c>
      <c r="B238" s="5">
        <v>3.5311000000000003</v>
      </c>
      <c r="C238" s="5">
        <v>3.6819000000000002</v>
      </c>
      <c r="D238" s="5">
        <v>3.6158000000000001</v>
      </c>
      <c r="E238" s="5">
        <v>3.6504000000000003</v>
      </c>
      <c r="F238" s="5">
        <v>4.1094999999999997</v>
      </c>
      <c r="G238" s="5">
        <v>4.3113000000000001</v>
      </c>
      <c r="H238" s="5">
        <v>4.0354000000000001</v>
      </c>
      <c r="I238" s="5">
        <v>3.528</v>
      </c>
      <c r="J238" s="3" t="s">
        <v>163</v>
      </c>
    </row>
    <row r="239" spans="1:10" x14ac:dyDescent="0.25">
      <c r="A239" s="4">
        <v>34134</v>
      </c>
      <c r="B239" s="5">
        <v>3.1596000000000002</v>
      </c>
      <c r="C239" s="5">
        <v>3.1983999999999999</v>
      </c>
      <c r="D239" s="5">
        <v>3.1873999999999998</v>
      </c>
      <c r="E239" s="5">
        <v>3.4085000000000001</v>
      </c>
      <c r="F239" s="5">
        <v>4.0319000000000003</v>
      </c>
      <c r="G239" s="5">
        <v>4.4598999999999993</v>
      </c>
      <c r="H239" s="5">
        <v>4.2362000000000002</v>
      </c>
      <c r="I239" s="5">
        <v>3.5997000000000003</v>
      </c>
      <c r="J239" s="3" t="s">
        <v>163</v>
      </c>
    </row>
    <row r="240" spans="1:10" ht="15.75" thickBot="1" x14ac:dyDescent="0.3">
      <c r="A240" s="4">
        <v>34135</v>
      </c>
      <c r="B240" s="5">
        <v>3.6229</v>
      </c>
      <c r="C240" s="5">
        <v>3.7395000000000005</v>
      </c>
      <c r="D240" s="5">
        <v>3.7288999999999999</v>
      </c>
      <c r="E240" s="5">
        <v>3.7223999999999999</v>
      </c>
      <c r="F240" s="5">
        <v>4.0641999999999996</v>
      </c>
      <c r="G240" s="5">
        <v>4.1196000000000002</v>
      </c>
      <c r="H240" s="5">
        <v>3.8752</v>
      </c>
      <c r="I240" s="5">
        <v>3.5209000000000001</v>
      </c>
      <c r="J240" s="3" t="s">
        <v>163</v>
      </c>
    </row>
    <row r="241" spans="1:10" ht="15.75" thickBot="1" x14ac:dyDescent="0.3">
      <c r="A241" s="1">
        <v>3414</v>
      </c>
      <c r="B241" s="2" t="s">
        <v>0</v>
      </c>
      <c r="C241" s="2" t="s">
        <v>1</v>
      </c>
      <c r="D241" s="2" t="s">
        <v>2</v>
      </c>
      <c r="E241" s="2" t="s">
        <v>3</v>
      </c>
      <c r="F241" s="2" t="s">
        <v>4</v>
      </c>
      <c r="G241" s="2" t="s">
        <v>5</v>
      </c>
      <c r="H241" s="2" t="s">
        <v>6</v>
      </c>
      <c r="I241" s="2" t="s">
        <v>7</v>
      </c>
      <c r="J241" s="3" t="s">
        <v>163</v>
      </c>
    </row>
    <row r="242" spans="1:10" x14ac:dyDescent="0.25">
      <c r="A242" s="4">
        <v>34141</v>
      </c>
      <c r="B242" s="5">
        <v>3.5630000000000002</v>
      </c>
      <c r="C242" s="5">
        <v>3.8693</v>
      </c>
      <c r="D242" s="5">
        <v>3.8942000000000001</v>
      </c>
      <c r="E242" s="5">
        <v>3.7223000000000002</v>
      </c>
      <c r="F242" s="5">
        <v>4.0500000000000007</v>
      </c>
      <c r="G242" s="5">
        <v>4.0570000000000004</v>
      </c>
      <c r="H242" s="5">
        <v>3.7015999999999996</v>
      </c>
      <c r="I242" s="5">
        <v>3.2231999999999998</v>
      </c>
      <c r="J242" s="3" t="s">
        <v>163</v>
      </c>
    </row>
    <row r="243" spans="1:10" x14ac:dyDescent="0.25">
      <c r="A243" s="4">
        <v>34142</v>
      </c>
      <c r="B243" s="5">
        <v>3.7802000000000002</v>
      </c>
      <c r="C243" s="5">
        <v>4.3729999999999993</v>
      </c>
      <c r="D243" s="5">
        <v>4.6674000000000007</v>
      </c>
      <c r="E243" s="5">
        <v>4.5243000000000002</v>
      </c>
      <c r="F243" s="5">
        <v>4.3772000000000002</v>
      </c>
      <c r="G243" s="5">
        <v>3.7557</v>
      </c>
      <c r="H243" s="5">
        <v>3.1648000000000001</v>
      </c>
      <c r="I243" s="5">
        <v>2.9913000000000003</v>
      </c>
      <c r="J243" s="3" t="s">
        <v>163</v>
      </c>
    </row>
    <row r="244" spans="1:10" x14ac:dyDescent="0.25">
      <c r="A244" s="4">
        <v>34143</v>
      </c>
      <c r="B244" s="5">
        <v>3.6734000000000004</v>
      </c>
      <c r="C244" s="5">
        <v>3.8800999999999997</v>
      </c>
      <c r="D244" s="5">
        <v>3.7330000000000001</v>
      </c>
      <c r="E244" s="5">
        <v>3.5353000000000003</v>
      </c>
      <c r="F244" s="5">
        <v>4.0366</v>
      </c>
      <c r="G244" s="5">
        <v>4.2446999999999999</v>
      </c>
      <c r="H244" s="5">
        <v>3.9560000000000004</v>
      </c>
      <c r="I244" s="5">
        <v>3.3996000000000008</v>
      </c>
      <c r="J244" s="3" t="s">
        <v>163</v>
      </c>
    </row>
    <row r="245" spans="1:10" x14ac:dyDescent="0.25">
      <c r="A245" s="4">
        <v>34144</v>
      </c>
      <c r="B245" s="5">
        <v>3.3006000000000002</v>
      </c>
      <c r="C245" s="5">
        <v>3.4860000000000002</v>
      </c>
      <c r="D245" s="5">
        <v>3.4622999999999999</v>
      </c>
      <c r="E245" s="5">
        <v>3.3232000000000004</v>
      </c>
      <c r="F245" s="5">
        <v>3.9664000000000001</v>
      </c>
      <c r="G245" s="5">
        <v>4.2969000000000008</v>
      </c>
      <c r="H245" s="5">
        <v>4.0246000000000004</v>
      </c>
      <c r="I245" s="5">
        <v>3.2588000000000004</v>
      </c>
      <c r="J245" s="3" t="s">
        <v>163</v>
      </c>
    </row>
    <row r="246" spans="1:10" ht="15.75" thickBot="1" x14ac:dyDescent="0.3">
      <c r="A246" s="4">
        <v>34145</v>
      </c>
      <c r="B246" s="5">
        <v>3.6634000000000002</v>
      </c>
      <c r="C246" s="5">
        <v>3.8441999999999998</v>
      </c>
      <c r="D246" s="5">
        <v>3.7944000000000004</v>
      </c>
      <c r="E246" s="5">
        <v>3.6632000000000007</v>
      </c>
      <c r="F246" s="5">
        <v>3.9984999999999999</v>
      </c>
      <c r="G246" s="5">
        <v>4.0767000000000007</v>
      </c>
      <c r="H246" s="5">
        <v>3.7968999999999999</v>
      </c>
      <c r="I246" s="5">
        <v>3.4121999999999995</v>
      </c>
      <c r="J246" s="3" t="s">
        <v>163</v>
      </c>
    </row>
    <row r="247" spans="1:10" ht="15.75" thickBot="1" x14ac:dyDescent="0.3">
      <c r="A247" s="1">
        <v>3415</v>
      </c>
      <c r="B247" s="2" t="s">
        <v>0</v>
      </c>
      <c r="C247" s="2" t="s">
        <v>1</v>
      </c>
      <c r="D247" s="2" t="s">
        <v>2</v>
      </c>
      <c r="E247" s="2" t="s">
        <v>3</v>
      </c>
      <c r="F247" s="2" t="s">
        <v>4</v>
      </c>
      <c r="G247" s="2" t="s">
        <v>5</v>
      </c>
      <c r="H247" s="2" t="s">
        <v>6</v>
      </c>
      <c r="I247" s="2" t="s">
        <v>7</v>
      </c>
      <c r="J247" s="3" t="s">
        <v>163</v>
      </c>
    </row>
    <row r="248" spans="1:10" x14ac:dyDescent="0.25">
      <c r="A248" s="4">
        <v>34151</v>
      </c>
      <c r="B248" s="5">
        <v>3.6099000000000006</v>
      </c>
      <c r="C248" s="5">
        <v>3.9286000000000003</v>
      </c>
      <c r="D248" s="5">
        <v>3.9641000000000002</v>
      </c>
      <c r="E248" s="5">
        <v>3.7364999999999999</v>
      </c>
      <c r="F248" s="5">
        <v>3.9489999999999998</v>
      </c>
      <c r="G248" s="5">
        <v>3.9348999999999998</v>
      </c>
      <c r="H248" s="5">
        <v>3.5989</v>
      </c>
      <c r="I248" s="5">
        <v>3.1715</v>
      </c>
      <c r="J248" s="3" t="s">
        <v>163</v>
      </c>
    </row>
    <row r="249" spans="1:10" x14ac:dyDescent="0.25">
      <c r="A249" s="4">
        <v>34152</v>
      </c>
      <c r="B249" s="5">
        <v>3.8186</v>
      </c>
      <c r="C249" s="5">
        <v>4.3304</v>
      </c>
      <c r="D249" s="5">
        <v>4.6013999999999999</v>
      </c>
      <c r="E249" s="5">
        <v>4.4490999999999996</v>
      </c>
      <c r="F249" s="5">
        <v>4.3068</v>
      </c>
      <c r="G249" s="5">
        <v>3.7848000000000006</v>
      </c>
      <c r="H249" s="5">
        <v>3.2492999999999999</v>
      </c>
      <c r="I249" s="5">
        <v>3.0853000000000006</v>
      </c>
      <c r="J249" s="3" t="s">
        <v>163</v>
      </c>
    </row>
    <row r="250" spans="1:10" x14ac:dyDescent="0.25">
      <c r="A250" s="4">
        <v>34153</v>
      </c>
      <c r="B250" s="5">
        <v>3.7402000000000002</v>
      </c>
      <c r="C250" s="5">
        <v>4.0139999999999993</v>
      </c>
      <c r="D250" s="5">
        <v>3.8538000000000001</v>
      </c>
      <c r="E250" s="5">
        <v>3.5579999999999998</v>
      </c>
      <c r="F250" s="5">
        <v>3.9455</v>
      </c>
      <c r="G250" s="5">
        <v>4.1159999999999997</v>
      </c>
      <c r="H250" s="5">
        <v>3.8024</v>
      </c>
      <c r="I250" s="5">
        <v>3.3029999999999999</v>
      </c>
      <c r="J250" s="3" t="s">
        <v>163</v>
      </c>
    </row>
    <row r="251" spans="1:10" x14ac:dyDescent="0.25">
      <c r="A251" s="4">
        <v>34154</v>
      </c>
      <c r="B251" s="5">
        <v>3.3527</v>
      </c>
      <c r="C251" s="5">
        <v>3.6395</v>
      </c>
      <c r="D251" s="5">
        <v>3.6859000000000002</v>
      </c>
      <c r="E251" s="5">
        <v>3.4005999999999994</v>
      </c>
      <c r="F251" s="5">
        <v>3.8368000000000002</v>
      </c>
      <c r="G251" s="5">
        <v>4.0412999999999997</v>
      </c>
      <c r="H251" s="5">
        <v>3.7802000000000007</v>
      </c>
      <c r="I251" s="5">
        <v>3.0486</v>
      </c>
      <c r="J251" s="3" t="s">
        <v>163</v>
      </c>
    </row>
    <row r="252" spans="1:10" ht="15.75" thickBot="1" x14ac:dyDescent="0.3">
      <c r="A252" s="4">
        <v>34155</v>
      </c>
      <c r="B252" s="5">
        <v>3.7252000000000001</v>
      </c>
      <c r="C252" s="5">
        <v>3.9186999999999999</v>
      </c>
      <c r="D252" s="5">
        <v>3.8462999999999994</v>
      </c>
      <c r="E252" s="5">
        <v>3.6417999999999999</v>
      </c>
      <c r="F252" s="5">
        <v>3.8721999999999994</v>
      </c>
      <c r="G252" s="5">
        <v>3.9855999999999998</v>
      </c>
      <c r="H252" s="5">
        <v>3.7476000000000003</v>
      </c>
      <c r="I252" s="5">
        <v>3.4161999999999999</v>
      </c>
      <c r="J252" s="3" t="s">
        <v>163</v>
      </c>
    </row>
    <row r="253" spans="1:10" ht="15.75" thickBot="1" x14ac:dyDescent="0.3">
      <c r="A253" s="1">
        <v>3416</v>
      </c>
      <c r="B253" s="2" t="s">
        <v>0</v>
      </c>
      <c r="C253" s="2" t="s">
        <v>1</v>
      </c>
      <c r="D253" s="2" t="s">
        <v>2</v>
      </c>
      <c r="E253" s="2" t="s">
        <v>3</v>
      </c>
      <c r="F253" s="2" t="s">
        <v>4</v>
      </c>
      <c r="G253" s="2" t="s">
        <v>5</v>
      </c>
      <c r="H253" s="2" t="s">
        <v>6</v>
      </c>
      <c r="I253" s="2" t="s">
        <v>7</v>
      </c>
      <c r="J253" s="3" t="s">
        <v>163</v>
      </c>
    </row>
    <row r="254" spans="1:10" x14ac:dyDescent="0.25">
      <c r="A254" s="4">
        <v>34161</v>
      </c>
      <c r="B254" s="5">
        <v>3.6937000000000002</v>
      </c>
      <c r="C254" s="5">
        <v>4.0053999999999998</v>
      </c>
      <c r="D254" s="5">
        <v>4.0813999999999995</v>
      </c>
      <c r="E254" s="5">
        <v>3.8823000000000008</v>
      </c>
      <c r="F254" s="5">
        <v>3.9741</v>
      </c>
      <c r="G254" s="5">
        <v>3.8969000000000005</v>
      </c>
      <c r="H254" s="5">
        <v>3.5944000000000003</v>
      </c>
      <c r="I254" s="5">
        <v>3.2738000000000005</v>
      </c>
      <c r="J254" s="3" t="s">
        <v>163</v>
      </c>
    </row>
    <row r="255" spans="1:10" x14ac:dyDescent="0.25">
      <c r="A255" s="4">
        <v>34162</v>
      </c>
      <c r="B255" s="5">
        <v>3.8641000000000001</v>
      </c>
      <c r="C255" s="5">
        <v>4.3902999999999999</v>
      </c>
      <c r="D255" s="5">
        <v>4.6155999999999997</v>
      </c>
      <c r="E255" s="5">
        <v>4.4527000000000001</v>
      </c>
      <c r="F255" s="5">
        <v>4.2204999999999995</v>
      </c>
      <c r="G255" s="5">
        <v>3.7765</v>
      </c>
      <c r="H255" s="5">
        <v>3.2970000000000002</v>
      </c>
      <c r="I255" s="5">
        <v>3.2194000000000003</v>
      </c>
      <c r="J255" s="3" t="s">
        <v>163</v>
      </c>
    </row>
    <row r="256" spans="1:10" x14ac:dyDescent="0.25">
      <c r="A256" s="4">
        <v>34163</v>
      </c>
      <c r="B256" s="5">
        <v>3.8414999999999999</v>
      </c>
      <c r="C256" s="5">
        <v>4.0145</v>
      </c>
      <c r="D256" s="5">
        <v>3.8961000000000001</v>
      </c>
      <c r="E256" s="5">
        <v>3.6134000000000004</v>
      </c>
      <c r="F256" s="5">
        <v>3.9286000000000003</v>
      </c>
      <c r="G256" s="5">
        <v>3.9903000000000004</v>
      </c>
      <c r="H256" s="5">
        <v>3.7551000000000001</v>
      </c>
      <c r="I256" s="5">
        <v>3.3778000000000001</v>
      </c>
      <c r="J256" s="3" t="s">
        <v>163</v>
      </c>
    </row>
    <row r="257" spans="1:10" x14ac:dyDescent="0.25">
      <c r="A257" s="4">
        <v>34164</v>
      </c>
      <c r="B257" s="5">
        <v>3.2619999999999996</v>
      </c>
      <c r="C257" s="5">
        <v>3.5728999999999997</v>
      </c>
      <c r="D257" s="5">
        <v>3.7467999999999999</v>
      </c>
      <c r="E257" s="5">
        <v>3.5628000000000002</v>
      </c>
      <c r="F257" s="5">
        <v>3.7999000000000001</v>
      </c>
      <c r="G257" s="5">
        <v>3.8254000000000001</v>
      </c>
      <c r="H257" s="5">
        <v>3.5476999999999999</v>
      </c>
      <c r="I257" s="5">
        <v>2.9632000000000001</v>
      </c>
      <c r="J257" s="3" t="s">
        <v>163</v>
      </c>
    </row>
    <row r="258" spans="1:10" ht="15.75" thickBot="1" x14ac:dyDescent="0.3">
      <c r="A258" s="4">
        <v>34165</v>
      </c>
      <c r="B258" s="5">
        <v>3.8115000000000001</v>
      </c>
      <c r="C258" s="5">
        <v>4.0164000000000009</v>
      </c>
      <c r="D258" s="5">
        <v>3.9432999999999998</v>
      </c>
      <c r="E258" s="5">
        <v>3.7478000000000002</v>
      </c>
      <c r="F258" s="5">
        <v>3.8776000000000002</v>
      </c>
      <c r="G258" s="5">
        <v>3.9791999999999996</v>
      </c>
      <c r="H258" s="5">
        <v>3.7522999999999995</v>
      </c>
      <c r="I258" s="5">
        <v>3.5082000000000004</v>
      </c>
      <c r="J258" s="3" t="s">
        <v>163</v>
      </c>
    </row>
    <row r="259" spans="1:10" ht="15.75" thickBot="1" x14ac:dyDescent="0.3">
      <c r="A259" s="1">
        <v>3417</v>
      </c>
      <c r="B259" s="2" t="s">
        <v>0</v>
      </c>
      <c r="C259" s="2" t="s">
        <v>1</v>
      </c>
      <c r="D259" s="2" t="s">
        <v>2</v>
      </c>
      <c r="E259" s="2" t="s">
        <v>3</v>
      </c>
      <c r="F259" s="2" t="s">
        <v>4</v>
      </c>
      <c r="G259" s="2" t="s">
        <v>5</v>
      </c>
      <c r="H259" s="2" t="s">
        <v>6</v>
      </c>
      <c r="I259" s="2" t="s">
        <v>7</v>
      </c>
      <c r="J259" s="3" t="s">
        <v>163</v>
      </c>
    </row>
    <row r="260" spans="1:10" x14ac:dyDescent="0.25">
      <c r="A260" s="4">
        <v>34171</v>
      </c>
      <c r="B260" s="5">
        <v>3.6242999999999999</v>
      </c>
      <c r="C260" s="5">
        <v>3.9813999999999998</v>
      </c>
      <c r="D260" s="5">
        <v>4.0491000000000001</v>
      </c>
      <c r="E260" s="5">
        <v>3.9034000000000004</v>
      </c>
      <c r="F260" s="5">
        <v>3.9066999999999998</v>
      </c>
      <c r="G260" s="5">
        <v>3.8181000000000003</v>
      </c>
      <c r="H260" s="5">
        <v>3.4742999999999995</v>
      </c>
      <c r="I260" s="5">
        <v>3.2523</v>
      </c>
      <c r="J260" s="3" t="s">
        <v>163</v>
      </c>
    </row>
    <row r="261" spans="1:10" x14ac:dyDescent="0.25">
      <c r="A261" s="4">
        <v>34172</v>
      </c>
      <c r="B261" s="5">
        <v>3.9298000000000002</v>
      </c>
      <c r="C261" s="5">
        <v>4.4672999999999998</v>
      </c>
      <c r="D261" s="5">
        <v>4.6265000000000001</v>
      </c>
      <c r="E261" s="5">
        <v>4.4688999999999997</v>
      </c>
      <c r="F261" s="5">
        <v>4.1704999999999997</v>
      </c>
      <c r="G261" s="5">
        <v>3.7782999999999998</v>
      </c>
      <c r="H261" s="5">
        <v>3.3155999999999999</v>
      </c>
      <c r="I261" s="5">
        <v>3.3542000000000005</v>
      </c>
      <c r="J261" s="3" t="s">
        <v>163</v>
      </c>
    </row>
    <row r="262" spans="1:10" x14ac:dyDescent="0.25">
      <c r="A262" s="4">
        <v>34173</v>
      </c>
      <c r="B262" s="5">
        <v>3.8287999999999998</v>
      </c>
      <c r="C262" s="5">
        <v>4.0640999999999998</v>
      </c>
      <c r="D262" s="5">
        <v>3.9544000000000006</v>
      </c>
      <c r="E262" s="5">
        <v>3.7944</v>
      </c>
      <c r="F262" s="5">
        <v>3.9618000000000002</v>
      </c>
      <c r="G262" s="5">
        <v>3.9968999999999997</v>
      </c>
      <c r="H262" s="5">
        <v>3.6753999999999998</v>
      </c>
      <c r="I262" s="5">
        <v>3.4521000000000002</v>
      </c>
      <c r="J262" s="3" t="s">
        <v>163</v>
      </c>
    </row>
    <row r="263" spans="1:10" x14ac:dyDescent="0.25">
      <c r="A263" s="4">
        <v>34174</v>
      </c>
      <c r="B263" s="5">
        <v>3.1703999999999999</v>
      </c>
      <c r="C263" s="5">
        <v>3.5790000000000002</v>
      </c>
      <c r="D263" s="5">
        <v>3.8675000000000006</v>
      </c>
      <c r="E263" s="5">
        <v>3.7908000000000004</v>
      </c>
      <c r="F263" s="5">
        <v>3.9041999999999994</v>
      </c>
      <c r="G263" s="5">
        <v>3.7944000000000009</v>
      </c>
      <c r="H263" s="5">
        <v>3.4325000000000001</v>
      </c>
      <c r="I263" s="5">
        <v>2.9043000000000001</v>
      </c>
      <c r="J263" s="3" t="s">
        <v>163</v>
      </c>
    </row>
    <row r="264" spans="1:10" ht="15.75" thickBot="1" x14ac:dyDescent="0.3">
      <c r="A264" s="4">
        <v>34175</v>
      </c>
      <c r="B264" s="5">
        <v>3.8132999999999999</v>
      </c>
      <c r="C264" s="5">
        <v>4.0193000000000003</v>
      </c>
      <c r="D264" s="5">
        <v>3.9668000000000001</v>
      </c>
      <c r="E264" s="5">
        <v>3.7729000000000004</v>
      </c>
      <c r="F264" s="5">
        <v>3.8227000000000002</v>
      </c>
      <c r="G264" s="5">
        <v>3.9102999999999994</v>
      </c>
      <c r="H264" s="5">
        <v>3.7314000000000003</v>
      </c>
      <c r="I264" s="5">
        <v>3.5573000000000001</v>
      </c>
      <c r="J264" s="3" t="s">
        <v>163</v>
      </c>
    </row>
    <row r="265" spans="1:10" ht="15.75" thickBot="1" x14ac:dyDescent="0.3">
      <c r="A265" s="1">
        <v>3418</v>
      </c>
      <c r="B265" s="2" t="s">
        <v>0</v>
      </c>
      <c r="C265" s="2" t="s">
        <v>1</v>
      </c>
      <c r="D265" s="2" t="s">
        <v>2</v>
      </c>
      <c r="E265" s="2" t="s">
        <v>3</v>
      </c>
      <c r="F265" s="2" t="s">
        <v>4</v>
      </c>
      <c r="G265" s="2" t="s">
        <v>5</v>
      </c>
      <c r="H265" s="2" t="s">
        <v>6</v>
      </c>
      <c r="I265" s="2" t="s">
        <v>7</v>
      </c>
      <c r="J265" s="3" t="s">
        <v>163</v>
      </c>
    </row>
    <row r="266" spans="1:10" x14ac:dyDescent="0.25">
      <c r="A266" s="4">
        <v>34181</v>
      </c>
      <c r="B266" s="5">
        <v>3.5380000000000007</v>
      </c>
      <c r="C266" s="5">
        <v>3.9618000000000002</v>
      </c>
      <c r="D266" s="5">
        <v>4.0533000000000001</v>
      </c>
      <c r="E266" s="5">
        <v>3.9740000000000002</v>
      </c>
      <c r="F266" s="5">
        <v>3.9052000000000002</v>
      </c>
      <c r="G266" s="5">
        <v>3.8151000000000002</v>
      </c>
      <c r="H266" s="5">
        <v>3.4316000000000004</v>
      </c>
      <c r="I266" s="5">
        <v>3.2342</v>
      </c>
      <c r="J266" s="3" t="s">
        <v>163</v>
      </c>
    </row>
    <row r="267" spans="1:10" x14ac:dyDescent="0.25">
      <c r="A267" s="4">
        <v>34182</v>
      </c>
      <c r="B267" s="5">
        <v>3.9057999999999997</v>
      </c>
      <c r="C267" s="5">
        <v>4.4264999999999999</v>
      </c>
      <c r="D267" s="5">
        <v>4.5079000000000002</v>
      </c>
      <c r="E267" s="5">
        <v>4.3486000000000002</v>
      </c>
      <c r="F267" s="5">
        <v>4.0198999999999998</v>
      </c>
      <c r="G267" s="5">
        <v>3.6949999999999998</v>
      </c>
      <c r="H267" s="5">
        <v>3.2669000000000001</v>
      </c>
      <c r="I267" s="5">
        <v>3.3886999999999996</v>
      </c>
      <c r="J267" s="3" t="s">
        <v>163</v>
      </c>
    </row>
    <row r="268" spans="1:10" x14ac:dyDescent="0.25">
      <c r="A268" s="4">
        <v>34183</v>
      </c>
      <c r="B268" s="5">
        <v>3.7245999999999997</v>
      </c>
      <c r="C268" s="5">
        <v>4.0273000000000003</v>
      </c>
      <c r="D268" s="5">
        <v>3.9488000000000003</v>
      </c>
      <c r="E268" s="5">
        <v>3.8509999999999995</v>
      </c>
      <c r="F268" s="5">
        <v>3.9291</v>
      </c>
      <c r="G268" s="5">
        <v>3.9215</v>
      </c>
      <c r="H268" s="5">
        <v>3.5588999999999995</v>
      </c>
      <c r="I268" s="5">
        <v>3.3868999999999998</v>
      </c>
      <c r="J268" s="3" t="s">
        <v>163</v>
      </c>
    </row>
    <row r="269" spans="1:10" x14ac:dyDescent="0.25">
      <c r="A269" s="4">
        <v>34184</v>
      </c>
      <c r="B269" s="5">
        <v>3.0045000000000002</v>
      </c>
      <c r="C269" s="5">
        <v>3.5972</v>
      </c>
      <c r="D269" s="5">
        <v>4.0106999999999999</v>
      </c>
      <c r="E269" s="5">
        <v>4.0263999999999998</v>
      </c>
      <c r="F269" s="5">
        <v>4.0974999999999993</v>
      </c>
      <c r="G269" s="5">
        <v>3.9243999999999994</v>
      </c>
      <c r="H269" s="5">
        <v>3.3995000000000002</v>
      </c>
      <c r="I269" s="5">
        <v>2.7669999999999999</v>
      </c>
      <c r="J269" s="3" t="s">
        <v>163</v>
      </c>
    </row>
    <row r="270" spans="1:10" ht="15.75" thickBot="1" x14ac:dyDescent="0.3">
      <c r="A270" s="4">
        <v>34185</v>
      </c>
      <c r="B270" s="5">
        <v>3.6816</v>
      </c>
      <c r="C270" s="5">
        <v>3.9539</v>
      </c>
      <c r="D270" s="5">
        <v>3.8952999999999998</v>
      </c>
      <c r="E270" s="5">
        <v>3.8007</v>
      </c>
      <c r="F270" s="5">
        <v>3.7572000000000001</v>
      </c>
      <c r="G270" s="5">
        <v>3.8228</v>
      </c>
      <c r="H270" s="5">
        <v>3.5840999999999998</v>
      </c>
      <c r="I270" s="5">
        <v>3.4863</v>
      </c>
      <c r="J270" s="3" t="s">
        <v>163</v>
      </c>
    </row>
    <row r="271" spans="1:10" ht="15.75" thickBot="1" x14ac:dyDescent="0.3">
      <c r="A271" s="1">
        <v>3419</v>
      </c>
      <c r="B271" s="2" t="s">
        <v>0</v>
      </c>
      <c r="C271" s="2" t="s">
        <v>1</v>
      </c>
      <c r="D271" s="2" t="s">
        <v>2</v>
      </c>
      <c r="E271" s="2" t="s">
        <v>3</v>
      </c>
      <c r="F271" s="2" t="s">
        <v>4</v>
      </c>
      <c r="G271" s="2" t="s">
        <v>5</v>
      </c>
      <c r="H271" s="2" t="s">
        <v>6</v>
      </c>
      <c r="I271" s="2" t="s">
        <v>7</v>
      </c>
      <c r="J271" s="3" t="s">
        <v>163</v>
      </c>
    </row>
    <row r="272" spans="1:10" x14ac:dyDescent="0.25">
      <c r="A272" s="4">
        <v>34191</v>
      </c>
      <c r="B272" s="5">
        <v>3.5106000000000002</v>
      </c>
      <c r="C272" s="5">
        <v>3.9977</v>
      </c>
      <c r="D272" s="5">
        <v>4.1029999999999998</v>
      </c>
      <c r="E272" s="5">
        <v>4.0747</v>
      </c>
      <c r="F272" s="5">
        <v>3.9996999999999998</v>
      </c>
      <c r="G272" s="5">
        <v>3.8420000000000005</v>
      </c>
      <c r="H272" s="5">
        <v>3.3661999999999996</v>
      </c>
      <c r="I272" s="5">
        <v>3.1700000000000004</v>
      </c>
      <c r="J272" s="3" t="s">
        <v>163</v>
      </c>
    </row>
    <row r="273" spans="1:10" x14ac:dyDescent="0.25">
      <c r="A273" s="4">
        <v>34192</v>
      </c>
      <c r="B273" s="5">
        <v>3.8895000000000008</v>
      </c>
      <c r="C273" s="5">
        <v>4.4307999999999996</v>
      </c>
      <c r="D273" s="5">
        <v>4.4761000000000006</v>
      </c>
      <c r="E273" s="5">
        <v>4.3444000000000003</v>
      </c>
      <c r="F273" s="5">
        <v>3.9664000000000001</v>
      </c>
      <c r="G273" s="5">
        <v>3.6285000000000003</v>
      </c>
      <c r="H273" s="5">
        <v>3.1791</v>
      </c>
      <c r="I273" s="5">
        <v>3.3677000000000001</v>
      </c>
      <c r="J273" s="3" t="s">
        <v>163</v>
      </c>
    </row>
    <row r="274" spans="1:10" x14ac:dyDescent="0.25">
      <c r="A274" s="4">
        <v>34193</v>
      </c>
      <c r="B274" s="5">
        <v>3.6086999999999998</v>
      </c>
      <c r="C274" s="5">
        <v>3.9665999999999997</v>
      </c>
      <c r="D274" s="5">
        <v>3.9592999999999998</v>
      </c>
      <c r="E274" s="5">
        <v>3.9352</v>
      </c>
      <c r="F274" s="5">
        <v>3.9765000000000001</v>
      </c>
      <c r="G274" s="5">
        <v>3.8583000000000003</v>
      </c>
      <c r="H274" s="5">
        <v>3.3970999999999996</v>
      </c>
      <c r="I274" s="5">
        <v>3.2335999999999996</v>
      </c>
      <c r="J274" s="3" t="s">
        <v>163</v>
      </c>
    </row>
    <row r="275" spans="1:10" x14ac:dyDescent="0.25">
      <c r="A275" s="4">
        <v>34194</v>
      </c>
      <c r="B275" s="5">
        <v>2.8484000000000003</v>
      </c>
      <c r="C275" s="5">
        <v>3.6233000000000004</v>
      </c>
      <c r="D275" s="5">
        <v>4.1393000000000004</v>
      </c>
      <c r="E275" s="5">
        <v>4.2291999999999996</v>
      </c>
      <c r="F275" s="5">
        <v>4.3153999999999995</v>
      </c>
      <c r="G275" s="5">
        <v>4.0919000000000008</v>
      </c>
      <c r="H275" s="5">
        <v>3.3858999999999999</v>
      </c>
      <c r="I275" s="5">
        <v>2.5854000000000004</v>
      </c>
      <c r="J275" s="3" t="s">
        <v>163</v>
      </c>
    </row>
    <row r="276" spans="1:10" ht="15.75" thickBot="1" x14ac:dyDescent="0.3">
      <c r="A276" s="4">
        <v>34195</v>
      </c>
      <c r="B276" s="5">
        <v>3.6832000000000003</v>
      </c>
      <c r="C276" s="5">
        <v>3.9799000000000002</v>
      </c>
      <c r="D276" s="5">
        <v>3.9200999999999997</v>
      </c>
      <c r="E276" s="5">
        <v>3.9113999999999995</v>
      </c>
      <c r="F276" s="5">
        <v>3.8326000000000002</v>
      </c>
      <c r="G276" s="5">
        <v>3.8447999999999998</v>
      </c>
      <c r="H276" s="5">
        <v>3.5510999999999999</v>
      </c>
      <c r="I276" s="5">
        <v>3.4925999999999999</v>
      </c>
      <c r="J276" s="3" t="s">
        <v>163</v>
      </c>
    </row>
    <row r="277" spans="1:10" ht="15.75" thickBot="1" x14ac:dyDescent="0.3">
      <c r="A277" s="1">
        <v>3420</v>
      </c>
      <c r="B277" s="2" t="s">
        <v>0</v>
      </c>
      <c r="C277" s="2" t="s">
        <v>1</v>
      </c>
      <c r="D277" s="2" t="s">
        <v>2</v>
      </c>
      <c r="E277" s="2" t="s">
        <v>3</v>
      </c>
      <c r="F277" s="2" t="s">
        <v>4</v>
      </c>
      <c r="G277" s="2" t="s">
        <v>5</v>
      </c>
      <c r="H277" s="2" t="s">
        <v>6</v>
      </c>
      <c r="I277" s="2" t="s">
        <v>7</v>
      </c>
      <c r="J277" s="3" t="s">
        <v>163</v>
      </c>
    </row>
    <row r="278" spans="1:10" x14ac:dyDescent="0.25">
      <c r="A278" s="4">
        <v>34201</v>
      </c>
      <c r="B278" s="5">
        <v>3.4628000000000001</v>
      </c>
      <c r="C278" s="5">
        <v>3.9992999999999999</v>
      </c>
      <c r="D278" s="5">
        <v>4.1629999999999994</v>
      </c>
      <c r="E278" s="5">
        <v>4.1856</v>
      </c>
      <c r="F278" s="5">
        <v>4.1356000000000002</v>
      </c>
      <c r="G278" s="5">
        <v>3.9057000000000004</v>
      </c>
      <c r="H278" s="5">
        <v>3.3474000000000004</v>
      </c>
      <c r="I278" s="5">
        <v>3.0636000000000001</v>
      </c>
      <c r="J278" s="3" t="s">
        <v>163</v>
      </c>
    </row>
    <row r="279" spans="1:10" x14ac:dyDescent="0.25">
      <c r="A279" s="4">
        <v>34202</v>
      </c>
      <c r="B279" s="5">
        <v>3.9547999999999996</v>
      </c>
      <c r="C279" s="5">
        <v>4.4213000000000005</v>
      </c>
      <c r="D279" s="5">
        <v>4.4847000000000001</v>
      </c>
      <c r="E279" s="5">
        <v>4.3433000000000002</v>
      </c>
      <c r="F279" s="5">
        <v>4.0317000000000007</v>
      </c>
      <c r="G279" s="5">
        <v>3.6514000000000002</v>
      </c>
      <c r="H279" s="5">
        <v>3.2512999999999996</v>
      </c>
      <c r="I279" s="5">
        <v>3.3836999999999997</v>
      </c>
      <c r="J279" s="3" t="s">
        <v>163</v>
      </c>
    </row>
    <row r="280" spans="1:10" x14ac:dyDescent="0.25">
      <c r="A280" s="4">
        <v>34203</v>
      </c>
      <c r="B280" s="5">
        <v>3.5195999999999996</v>
      </c>
      <c r="C280" s="5">
        <v>3.9771000000000001</v>
      </c>
      <c r="D280" s="5">
        <v>4.0234000000000005</v>
      </c>
      <c r="E280" s="5">
        <v>4.0703999999999994</v>
      </c>
      <c r="F280" s="5">
        <v>4.1030000000000006</v>
      </c>
      <c r="G280" s="5">
        <v>3.8981000000000003</v>
      </c>
      <c r="H280" s="5">
        <v>3.3079999999999998</v>
      </c>
      <c r="I280" s="5">
        <v>3.0992000000000002</v>
      </c>
      <c r="J280" s="3" t="s">
        <v>163</v>
      </c>
    </row>
    <row r="281" spans="1:10" x14ac:dyDescent="0.25">
      <c r="A281" s="4">
        <v>34204</v>
      </c>
      <c r="B281" s="5">
        <v>2.7456999999999998</v>
      </c>
      <c r="C281" s="5">
        <v>3.6753</v>
      </c>
      <c r="D281" s="5">
        <v>4.2912999999999997</v>
      </c>
      <c r="E281" s="5">
        <v>4.4077000000000002</v>
      </c>
      <c r="F281" s="5">
        <v>4.5569000000000006</v>
      </c>
      <c r="G281" s="5">
        <v>4.2885999999999997</v>
      </c>
      <c r="H281" s="5">
        <v>3.4174999999999995</v>
      </c>
      <c r="I281" s="5">
        <v>2.3997999999999995</v>
      </c>
      <c r="J281" s="3" t="s">
        <v>163</v>
      </c>
    </row>
    <row r="282" spans="1:10" ht="15.75" thickBot="1" x14ac:dyDescent="0.3">
      <c r="A282" s="4">
        <v>34205</v>
      </c>
      <c r="B282" s="5">
        <v>3.6234999999999999</v>
      </c>
      <c r="C282" s="5">
        <v>3.9328000000000003</v>
      </c>
      <c r="D282" s="5">
        <v>3.9685000000000001</v>
      </c>
      <c r="E282" s="5">
        <v>4.0563000000000002</v>
      </c>
      <c r="F282" s="5">
        <v>4.0036000000000005</v>
      </c>
      <c r="G282" s="5">
        <v>3.9217000000000004</v>
      </c>
      <c r="H282" s="5">
        <v>3.5623000000000005</v>
      </c>
      <c r="I282" s="5">
        <v>3.4320999999999997</v>
      </c>
      <c r="J282" s="3" t="s">
        <v>163</v>
      </c>
    </row>
    <row r="283" spans="1:10" ht="15.75" thickBot="1" x14ac:dyDescent="0.3">
      <c r="A283" s="1">
        <v>3421</v>
      </c>
      <c r="B283" s="2" t="s">
        <v>0</v>
      </c>
      <c r="C283" s="2" t="s">
        <v>1</v>
      </c>
      <c r="D283" s="2" t="s">
        <v>2</v>
      </c>
      <c r="E283" s="2" t="s">
        <v>3</v>
      </c>
      <c r="F283" s="2" t="s">
        <v>4</v>
      </c>
      <c r="G283" s="2" t="s">
        <v>5</v>
      </c>
      <c r="H283" s="2" t="s">
        <v>6</v>
      </c>
      <c r="I283" s="2" t="s">
        <v>7</v>
      </c>
      <c r="J283" s="3" t="s">
        <v>163</v>
      </c>
    </row>
    <row r="284" spans="1:10" x14ac:dyDescent="0.25">
      <c r="A284" s="4">
        <v>34211</v>
      </c>
      <c r="B284" s="5">
        <v>3.4272</v>
      </c>
      <c r="C284" s="5">
        <v>3.9569999999999999</v>
      </c>
      <c r="D284" s="5">
        <v>4.2573000000000008</v>
      </c>
      <c r="E284" s="5">
        <v>4.3021000000000003</v>
      </c>
      <c r="F284" s="5">
        <v>4.3434000000000008</v>
      </c>
      <c r="G284" s="5">
        <v>3.9736000000000002</v>
      </c>
      <c r="H284" s="5">
        <v>3.3310000000000004</v>
      </c>
      <c r="I284" s="5">
        <v>2.9221000000000004</v>
      </c>
      <c r="J284" s="3" t="s">
        <v>163</v>
      </c>
    </row>
    <row r="285" spans="1:10" x14ac:dyDescent="0.25">
      <c r="A285" s="4">
        <v>34212</v>
      </c>
      <c r="B285" s="5">
        <v>4.0133000000000001</v>
      </c>
      <c r="C285" s="5">
        <v>4.4009999999999998</v>
      </c>
      <c r="D285" s="5">
        <v>4.5478000000000005</v>
      </c>
      <c r="E285" s="5">
        <v>4.4419000000000004</v>
      </c>
      <c r="F285" s="5">
        <v>4.2200000000000006</v>
      </c>
      <c r="G285" s="5">
        <v>3.7142999999999997</v>
      </c>
      <c r="H285" s="5">
        <v>3.3045999999999998</v>
      </c>
      <c r="I285" s="5">
        <v>3.3919000000000001</v>
      </c>
      <c r="J285" s="3" t="s">
        <v>163</v>
      </c>
    </row>
    <row r="286" spans="1:10" x14ac:dyDescent="0.25">
      <c r="A286" s="4">
        <v>34213</v>
      </c>
      <c r="B286" s="5">
        <v>3.4352</v>
      </c>
      <c r="C286" s="5">
        <v>3.9372000000000003</v>
      </c>
      <c r="D286" s="5">
        <v>4.0489999999999995</v>
      </c>
      <c r="E286" s="5">
        <v>4.1551</v>
      </c>
      <c r="F286" s="5">
        <v>4.2516999999999996</v>
      </c>
      <c r="G286" s="5">
        <v>3.9405999999999999</v>
      </c>
      <c r="H286" s="5">
        <v>3.206</v>
      </c>
      <c r="I286" s="5">
        <v>2.9216000000000006</v>
      </c>
      <c r="J286" s="3" t="s">
        <v>163</v>
      </c>
    </row>
    <row r="287" spans="1:10" x14ac:dyDescent="0.25">
      <c r="A287" s="4">
        <v>34214</v>
      </c>
      <c r="B287" s="5">
        <v>2.8395000000000001</v>
      </c>
      <c r="C287" s="5">
        <v>3.8552</v>
      </c>
      <c r="D287" s="5">
        <v>4.5798000000000005</v>
      </c>
      <c r="E287" s="5">
        <v>4.6173999999999999</v>
      </c>
      <c r="F287" s="5">
        <v>4.8637000000000006</v>
      </c>
      <c r="G287" s="5">
        <v>4.4386999999999999</v>
      </c>
      <c r="H287" s="5">
        <v>3.4140999999999995</v>
      </c>
      <c r="I287" s="5">
        <v>2.1754000000000002</v>
      </c>
      <c r="J287" s="3" t="s">
        <v>163</v>
      </c>
    </row>
    <row r="288" spans="1:10" ht="15.75" thickBot="1" x14ac:dyDescent="0.3">
      <c r="A288" s="4">
        <v>34215</v>
      </c>
      <c r="B288" s="5">
        <v>3.5304000000000002</v>
      </c>
      <c r="C288" s="5">
        <v>3.7956000000000003</v>
      </c>
      <c r="D288" s="5">
        <v>4.0433000000000003</v>
      </c>
      <c r="E288" s="5">
        <v>4.1893000000000002</v>
      </c>
      <c r="F288" s="5">
        <v>4.2415000000000003</v>
      </c>
      <c r="G288" s="5">
        <v>4.0089000000000006</v>
      </c>
      <c r="H288" s="5">
        <v>3.5998999999999999</v>
      </c>
      <c r="I288" s="5">
        <v>3.3112000000000004</v>
      </c>
      <c r="J288" s="3" t="s">
        <v>163</v>
      </c>
    </row>
    <row r="289" spans="1:10" ht="15.75" thickBot="1" x14ac:dyDescent="0.3">
      <c r="A289" s="1">
        <v>3422</v>
      </c>
      <c r="B289" s="2" t="s">
        <v>0</v>
      </c>
      <c r="C289" s="2" t="s">
        <v>1</v>
      </c>
      <c r="D289" s="2" t="s">
        <v>2</v>
      </c>
      <c r="E289" s="2" t="s">
        <v>3</v>
      </c>
      <c r="F289" s="2" t="s">
        <v>4</v>
      </c>
      <c r="G289" s="2" t="s">
        <v>5</v>
      </c>
      <c r="H289" s="2" t="s">
        <v>6</v>
      </c>
      <c r="I289" s="2" t="s">
        <v>7</v>
      </c>
      <c r="J289" s="3" t="s">
        <v>163</v>
      </c>
    </row>
    <row r="290" spans="1:10" x14ac:dyDescent="0.25">
      <c r="A290" s="4">
        <v>34221</v>
      </c>
      <c r="B290" s="5">
        <v>3.4236000000000004</v>
      </c>
      <c r="C290" s="5">
        <v>4.0423000000000009</v>
      </c>
      <c r="D290" s="5">
        <v>4.4950999999999999</v>
      </c>
      <c r="E290" s="5">
        <v>4.4577000000000009</v>
      </c>
      <c r="F290" s="5">
        <v>4.5790999999999995</v>
      </c>
      <c r="G290" s="5">
        <v>4.1049000000000007</v>
      </c>
      <c r="H290" s="5">
        <v>3.3607000000000005</v>
      </c>
      <c r="I290" s="5">
        <v>2.7308999999999997</v>
      </c>
      <c r="J290" s="3" t="s">
        <v>163</v>
      </c>
    </row>
    <row r="291" spans="1:10" x14ac:dyDescent="0.25">
      <c r="A291" s="4">
        <v>34222</v>
      </c>
      <c r="B291" s="5">
        <v>3.8874000000000004</v>
      </c>
      <c r="C291" s="5">
        <v>4.2985000000000007</v>
      </c>
      <c r="D291" s="5">
        <v>4.5891000000000002</v>
      </c>
      <c r="E291" s="5">
        <v>4.5029000000000003</v>
      </c>
      <c r="F291" s="5">
        <v>4.3167</v>
      </c>
      <c r="G291" s="5">
        <v>3.7427000000000006</v>
      </c>
      <c r="H291" s="5">
        <v>3.2910000000000004</v>
      </c>
      <c r="I291" s="5">
        <v>3.2733000000000003</v>
      </c>
      <c r="J291" s="3" t="s">
        <v>163</v>
      </c>
    </row>
    <row r="292" spans="1:10" x14ac:dyDescent="0.25">
      <c r="A292" s="4">
        <v>34223</v>
      </c>
      <c r="B292" s="5">
        <v>3.4610000000000003</v>
      </c>
      <c r="C292" s="5">
        <v>4.0324</v>
      </c>
      <c r="D292" s="5">
        <v>4.2685000000000004</v>
      </c>
      <c r="E292" s="5">
        <v>4.2686999999999999</v>
      </c>
      <c r="F292" s="5">
        <v>4.4525999999999994</v>
      </c>
      <c r="G292" s="5">
        <v>4.0461999999999998</v>
      </c>
      <c r="H292" s="5">
        <v>3.2017000000000002</v>
      </c>
      <c r="I292" s="5">
        <v>2.7391000000000001</v>
      </c>
      <c r="J292" s="3" t="s">
        <v>163</v>
      </c>
    </row>
    <row r="293" spans="1:10" x14ac:dyDescent="0.25">
      <c r="A293" s="4">
        <v>34224</v>
      </c>
      <c r="B293" s="5">
        <v>2.8667000000000002</v>
      </c>
      <c r="C293" s="5">
        <v>4.0411000000000001</v>
      </c>
      <c r="D293" s="5">
        <v>4.9249999999999998</v>
      </c>
      <c r="E293" s="5">
        <v>4.7896999999999998</v>
      </c>
      <c r="F293" s="5">
        <v>5.1531000000000002</v>
      </c>
      <c r="G293" s="5">
        <v>4.5845000000000002</v>
      </c>
      <c r="H293" s="5">
        <v>3.4181999999999997</v>
      </c>
      <c r="I293" s="5">
        <v>1.8172999999999997</v>
      </c>
      <c r="J293" s="3" t="s">
        <v>163</v>
      </c>
    </row>
    <row r="294" spans="1:10" ht="15.75" thickBot="1" x14ac:dyDescent="0.3">
      <c r="A294" s="4">
        <v>34225</v>
      </c>
      <c r="B294" s="5">
        <v>3.4347999999999996</v>
      </c>
      <c r="C294" s="5">
        <v>3.7477999999999998</v>
      </c>
      <c r="D294" s="5">
        <v>4.1767000000000003</v>
      </c>
      <c r="E294" s="5">
        <v>4.2766000000000011</v>
      </c>
      <c r="F294" s="5">
        <v>4.4470999999999989</v>
      </c>
      <c r="G294" s="5">
        <v>4.1240999999999994</v>
      </c>
      <c r="H294" s="5">
        <v>3.6164999999999998</v>
      </c>
      <c r="I294" s="5">
        <v>3.1026999999999996</v>
      </c>
      <c r="J294" s="3" t="s">
        <v>163</v>
      </c>
    </row>
    <row r="295" spans="1:10" ht="15.75" thickBot="1" x14ac:dyDescent="0.3">
      <c r="A295" s="1">
        <v>3423</v>
      </c>
      <c r="B295" s="2" t="s">
        <v>0</v>
      </c>
      <c r="C295" s="2" t="s">
        <v>1</v>
      </c>
      <c r="D295" s="2" t="s">
        <v>2</v>
      </c>
      <c r="E295" s="2" t="s">
        <v>3</v>
      </c>
      <c r="F295" s="2" t="s">
        <v>4</v>
      </c>
      <c r="G295" s="2" t="s">
        <v>5</v>
      </c>
      <c r="H295" s="2" t="s">
        <v>6</v>
      </c>
      <c r="I295" s="2" t="s">
        <v>7</v>
      </c>
      <c r="J295" s="3" t="s">
        <v>163</v>
      </c>
    </row>
    <row r="296" spans="1:10" x14ac:dyDescent="0.25">
      <c r="A296" s="4">
        <v>34231</v>
      </c>
      <c r="B296" s="5">
        <v>3.2418000000000005</v>
      </c>
      <c r="C296" s="5">
        <v>4.0814000000000004</v>
      </c>
      <c r="D296" s="5">
        <v>4.6078000000000001</v>
      </c>
      <c r="E296" s="5">
        <v>4.5223000000000004</v>
      </c>
      <c r="F296" s="5">
        <v>4.6134000000000004</v>
      </c>
      <c r="G296" s="5">
        <v>4.1936999999999998</v>
      </c>
      <c r="H296" s="5">
        <v>3.3684000000000003</v>
      </c>
      <c r="I296" s="5">
        <v>2.5455000000000001</v>
      </c>
      <c r="J296" s="3" t="s">
        <v>163</v>
      </c>
    </row>
    <row r="297" spans="1:10" x14ac:dyDescent="0.25">
      <c r="A297" s="4">
        <v>34232</v>
      </c>
      <c r="B297" s="5">
        <v>3.7268000000000008</v>
      </c>
      <c r="C297" s="5">
        <v>4.2988999999999997</v>
      </c>
      <c r="D297" s="5">
        <v>4.6478000000000002</v>
      </c>
      <c r="E297" s="5">
        <v>4.5778999999999996</v>
      </c>
      <c r="F297" s="5">
        <v>4.3206999999999995</v>
      </c>
      <c r="G297" s="5">
        <v>3.8258999999999999</v>
      </c>
      <c r="H297" s="5">
        <v>3.3202999999999996</v>
      </c>
      <c r="I297" s="5">
        <v>3.2072999999999996</v>
      </c>
      <c r="J297" s="3" t="s">
        <v>163</v>
      </c>
    </row>
    <row r="298" spans="1:10" x14ac:dyDescent="0.25">
      <c r="A298" s="4">
        <v>34233</v>
      </c>
      <c r="B298" s="5">
        <v>3.3357000000000001</v>
      </c>
      <c r="C298" s="5">
        <v>4.1577000000000002</v>
      </c>
      <c r="D298" s="5">
        <v>4.4464000000000006</v>
      </c>
      <c r="E298" s="5">
        <v>4.335</v>
      </c>
      <c r="F298" s="5">
        <v>4.4893999999999998</v>
      </c>
      <c r="G298" s="5">
        <v>4.1079999999999997</v>
      </c>
      <c r="H298" s="5">
        <v>3.1505000000000001</v>
      </c>
      <c r="I298" s="5">
        <v>2.4908000000000001</v>
      </c>
      <c r="J298" s="3" t="s">
        <v>163</v>
      </c>
    </row>
    <row r="299" spans="1:10" x14ac:dyDescent="0.25">
      <c r="A299" s="4">
        <v>34234</v>
      </c>
      <c r="B299" s="5">
        <v>2.6951999999999998</v>
      </c>
      <c r="C299" s="5">
        <v>4.1576000000000004</v>
      </c>
      <c r="D299" s="5">
        <v>5.1667999999999994</v>
      </c>
      <c r="E299" s="5">
        <v>4.9565999999999999</v>
      </c>
      <c r="F299" s="5">
        <v>5.3097999999999992</v>
      </c>
      <c r="G299" s="5">
        <v>4.7680000000000007</v>
      </c>
      <c r="H299" s="5">
        <v>3.5213000000000001</v>
      </c>
      <c r="I299" s="5">
        <v>1.6135999999999999</v>
      </c>
      <c r="J299" s="3" t="s">
        <v>163</v>
      </c>
    </row>
    <row r="300" spans="1:10" ht="15.75" thickBot="1" x14ac:dyDescent="0.3">
      <c r="A300" s="4">
        <v>34235</v>
      </c>
      <c r="B300" s="5">
        <v>3.2021000000000002</v>
      </c>
      <c r="C300" s="5">
        <v>3.7318000000000002</v>
      </c>
      <c r="D300" s="5">
        <v>4.2814000000000005</v>
      </c>
      <c r="E300" s="5">
        <v>4.3433999999999999</v>
      </c>
      <c r="F300" s="5">
        <v>4.4514999999999993</v>
      </c>
      <c r="G300" s="5">
        <v>4.1493000000000002</v>
      </c>
      <c r="H300" s="5">
        <v>3.5667000000000004</v>
      </c>
      <c r="I300" s="5">
        <v>2.8872</v>
      </c>
      <c r="J300" s="3" t="s">
        <v>163</v>
      </c>
    </row>
    <row r="301" spans="1:10" ht="15.75" thickBot="1" x14ac:dyDescent="0.3">
      <c r="A301" s="1">
        <v>3424</v>
      </c>
      <c r="B301" s="2" t="s">
        <v>0</v>
      </c>
      <c r="C301" s="2" t="s">
        <v>1</v>
      </c>
      <c r="D301" s="2" t="s">
        <v>2</v>
      </c>
      <c r="E301" s="2" t="s">
        <v>3</v>
      </c>
      <c r="F301" s="2" t="s">
        <v>4</v>
      </c>
      <c r="G301" s="2" t="s">
        <v>5</v>
      </c>
      <c r="H301" s="2" t="s">
        <v>6</v>
      </c>
      <c r="I301" s="2" t="s">
        <v>7</v>
      </c>
      <c r="J301" s="3" t="s">
        <v>163</v>
      </c>
    </row>
    <row r="302" spans="1:10" x14ac:dyDescent="0.25">
      <c r="A302" s="4">
        <v>34241</v>
      </c>
      <c r="B302" s="5">
        <v>3.1742999999999997</v>
      </c>
      <c r="C302" s="5">
        <v>4.0960999999999999</v>
      </c>
      <c r="D302" s="5">
        <v>4.6059000000000001</v>
      </c>
      <c r="E302" s="5">
        <v>4.4916</v>
      </c>
      <c r="F302" s="5">
        <v>4.5823999999999998</v>
      </c>
      <c r="G302" s="5">
        <v>4.1383999999999999</v>
      </c>
      <c r="H302" s="5">
        <v>3.2632000000000003</v>
      </c>
      <c r="I302" s="5">
        <v>2.3982000000000001</v>
      </c>
      <c r="J302" s="3" t="s">
        <v>163</v>
      </c>
    </row>
    <row r="303" spans="1:10" x14ac:dyDescent="0.25">
      <c r="A303" s="4">
        <v>34242</v>
      </c>
      <c r="B303" s="5">
        <v>3.5732999999999997</v>
      </c>
      <c r="C303" s="5">
        <v>4.2181999999999995</v>
      </c>
      <c r="D303" s="5">
        <v>4.5709999999999997</v>
      </c>
      <c r="E303" s="5">
        <v>4.5201000000000002</v>
      </c>
      <c r="F303" s="5">
        <v>4.2439999999999998</v>
      </c>
      <c r="G303" s="5">
        <v>3.7414000000000005</v>
      </c>
      <c r="H303" s="5">
        <v>3.1899000000000002</v>
      </c>
      <c r="I303" s="5">
        <v>3.0455999999999999</v>
      </c>
      <c r="J303" s="3" t="s">
        <v>163</v>
      </c>
    </row>
    <row r="304" spans="1:10" x14ac:dyDescent="0.25">
      <c r="A304" s="4">
        <v>34243</v>
      </c>
      <c r="B304" s="5">
        <v>3.3353999999999999</v>
      </c>
      <c r="C304" s="5">
        <v>4.1966999999999999</v>
      </c>
      <c r="D304" s="5">
        <v>4.4578000000000007</v>
      </c>
      <c r="E304" s="5">
        <v>4.3315000000000001</v>
      </c>
      <c r="F304" s="5">
        <v>4.5029000000000003</v>
      </c>
      <c r="G304" s="5">
        <v>4.1052</v>
      </c>
      <c r="H304" s="5">
        <v>3.0957999999999997</v>
      </c>
      <c r="I304" s="5">
        <v>2.3884000000000003</v>
      </c>
      <c r="J304" s="3" t="s">
        <v>163</v>
      </c>
    </row>
    <row r="305" spans="1:10" x14ac:dyDescent="0.25">
      <c r="A305" s="4">
        <v>34244</v>
      </c>
      <c r="B305" s="5">
        <v>2.6791</v>
      </c>
      <c r="C305" s="5">
        <v>4.2008000000000001</v>
      </c>
      <c r="D305" s="5">
        <v>5.1467000000000001</v>
      </c>
      <c r="E305" s="5">
        <v>4.8710000000000004</v>
      </c>
      <c r="F305" s="5">
        <v>5.2211999999999996</v>
      </c>
      <c r="G305" s="5">
        <v>4.6859999999999999</v>
      </c>
      <c r="H305" s="5">
        <v>3.4092000000000002</v>
      </c>
      <c r="I305" s="5">
        <v>1.4852000000000001</v>
      </c>
      <c r="J305" s="3" t="s">
        <v>163</v>
      </c>
    </row>
    <row r="306" spans="1:10" ht="15.75" thickBot="1" x14ac:dyDescent="0.3">
      <c r="A306" s="4">
        <v>34245</v>
      </c>
      <c r="B306" s="5">
        <v>3.0496999999999996</v>
      </c>
      <c r="C306" s="5">
        <v>3.8018999999999998</v>
      </c>
      <c r="D306" s="5">
        <v>4.3609</v>
      </c>
      <c r="E306" s="5">
        <v>4.407</v>
      </c>
      <c r="F306" s="5">
        <v>4.4423000000000004</v>
      </c>
      <c r="G306" s="5">
        <v>4.1401000000000003</v>
      </c>
      <c r="H306" s="5">
        <v>3.4441000000000002</v>
      </c>
      <c r="I306" s="5">
        <v>2.6970000000000001</v>
      </c>
      <c r="J306" s="3" t="s">
        <v>163</v>
      </c>
    </row>
    <row r="307" spans="1:10" ht="15.75" thickBot="1" x14ac:dyDescent="0.3">
      <c r="A307" s="1">
        <v>3425</v>
      </c>
      <c r="B307" s="2" t="s">
        <v>0</v>
      </c>
      <c r="C307" s="2" t="s">
        <v>1</v>
      </c>
      <c r="D307" s="2" t="s">
        <v>2</v>
      </c>
      <c r="E307" s="2" t="s">
        <v>3</v>
      </c>
      <c r="F307" s="2" t="s">
        <v>4</v>
      </c>
      <c r="G307" s="2" t="s">
        <v>5</v>
      </c>
      <c r="H307" s="2" t="s">
        <v>6</v>
      </c>
      <c r="I307" s="2" t="s">
        <v>7</v>
      </c>
      <c r="J307" s="3" t="s">
        <v>163</v>
      </c>
    </row>
    <row r="308" spans="1:10" x14ac:dyDescent="0.25">
      <c r="A308" s="4">
        <v>34251</v>
      </c>
      <c r="B308" s="5">
        <v>3.1619999999999999</v>
      </c>
      <c r="C308" s="5">
        <v>4.1578000000000008</v>
      </c>
      <c r="D308" s="5">
        <v>4.6332000000000004</v>
      </c>
      <c r="E308" s="5">
        <v>4.5522000000000009</v>
      </c>
      <c r="F308" s="5">
        <v>4.5118000000000009</v>
      </c>
      <c r="G308" s="5">
        <v>4.0248000000000008</v>
      </c>
      <c r="H308" s="5">
        <v>3.0973999999999999</v>
      </c>
      <c r="I308" s="5">
        <v>2.3972000000000002</v>
      </c>
      <c r="J308" s="3" t="s">
        <v>163</v>
      </c>
    </row>
    <row r="309" spans="1:10" x14ac:dyDescent="0.25">
      <c r="A309" s="4">
        <v>34252</v>
      </c>
      <c r="B309" s="5">
        <v>3.5388999999999999</v>
      </c>
      <c r="C309" s="5">
        <v>4.2777000000000003</v>
      </c>
      <c r="D309" s="5">
        <v>4.6395</v>
      </c>
      <c r="E309" s="5">
        <v>4.6086999999999998</v>
      </c>
      <c r="F309" s="5">
        <v>4.2395000000000005</v>
      </c>
      <c r="G309" s="5">
        <v>3.6942999999999997</v>
      </c>
      <c r="H309" s="5">
        <v>3.1372999999999998</v>
      </c>
      <c r="I309" s="5">
        <v>3.0516999999999994</v>
      </c>
      <c r="J309" s="3" t="s">
        <v>163</v>
      </c>
    </row>
    <row r="310" spans="1:10" x14ac:dyDescent="0.25">
      <c r="A310" s="4">
        <v>34253</v>
      </c>
      <c r="B310" s="5">
        <v>3.3268000000000004</v>
      </c>
      <c r="C310" s="5">
        <v>4.2343000000000002</v>
      </c>
      <c r="D310" s="5">
        <v>4.4581</v>
      </c>
      <c r="E310" s="5">
        <v>4.4064999999999994</v>
      </c>
      <c r="F310" s="5">
        <v>4.4199000000000002</v>
      </c>
      <c r="G310" s="5">
        <v>3.9565000000000001</v>
      </c>
      <c r="H310" s="5">
        <v>2.8792</v>
      </c>
      <c r="I310" s="5">
        <v>2.4010000000000002</v>
      </c>
      <c r="J310" s="3" t="s">
        <v>163</v>
      </c>
    </row>
    <row r="311" spans="1:10" x14ac:dyDescent="0.25">
      <c r="A311" s="4">
        <v>34254</v>
      </c>
      <c r="B311" s="5">
        <v>2.8311000000000002</v>
      </c>
      <c r="C311" s="5">
        <v>4.3021000000000003</v>
      </c>
      <c r="D311" s="5">
        <v>5.1017000000000001</v>
      </c>
      <c r="E311" s="5">
        <v>4.8549000000000007</v>
      </c>
      <c r="F311" s="5">
        <v>5.1690000000000005</v>
      </c>
      <c r="G311" s="5">
        <v>4.5947000000000005</v>
      </c>
      <c r="H311" s="5">
        <v>3.2407000000000004</v>
      </c>
      <c r="I311" s="5">
        <v>1.5561999999999998</v>
      </c>
      <c r="J311" s="3" t="s">
        <v>163</v>
      </c>
    </row>
    <row r="312" spans="1:10" ht="15.75" thickBot="1" x14ac:dyDescent="0.3">
      <c r="A312" s="4">
        <v>34255</v>
      </c>
      <c r="B312" s="5">
        <v>2.9516</v>
      </c>
      <c r="C312" s="5">
        <v>3.8275000000000006</v>
      </c>
      <c r="D312" s="5">
        <v>4.4032</v>
      </c>
      <c r="E312" s="5">
        <v>4.4692000000000007</v>
      </c>
      <c r="F312" s="5">
        <v>4.4057000000000004</v>
      </c>
      <c r="G312" s="5">
        <v>4.0216000000000012</v>
      </c>
      <c r="H312" s="5">
        <v>3.2621000000000002</v>
      </c>
      <c r="I312" s="5">
        <v>2.5876999999999999</v>
      </c>
      <c r="J312" s="3" t="s">
        <v>163</v>
      </c>
    </row>
    <row r="313" spans="1:10" ht="15.75" thickBot="1" x14ac:dyDescent="0.3">
      <c r="A313" s="1">
        <v>3426</v>
      </c>
      <c r="B313" s="2" t="s">
        <v>0</v>
      </c>
      <c r="C313" s="2" t="s">
        <v>1</v>
      </c>
      <c r="D313" s="2" t="s">
        <v>2</v>
      </c>
      <c r="E313" s="2" t="s">
        <v>3</v>
      </c>
      <c r="F313" s="2" t="s">
        <v>4</v>
      </c>
      <c r="G313" s="2" t="s">
        <v>5</v>
      </c>
      <c r="H313" s="2" t="s">
        <v>6</v>
      </c>
      <c r="I313" s="2" t="s">
        <v>7</v>
      </c>
      <c r="J313" s="3" t="s">
        <v>163</v>
      </c>
    </row>
    <row r="314" spans="1:10" x14ac:dyDescent="0.25">
      <c r="A314" s="4">
        <v>34261</v>
      </c>
      <c r="B314" s="5">
        <v>3.2033000000000005</v>
      </c>
      <c r="C314" s="5">
        <v>4.2382000000000009</v>
      </c>
      <c r="D314" s="5">
        <v>4.6773000000000007</v>
      </c>
      <c r="E314" s="5">
        <v>4.6265999999999998</v>
      </c>
      <c r="F314" s="5">
        <v>4.4922000000000004</v>
      </c>
      <c r="G314" s="5">
        <v>3.9321000000000002</v>
      </c>
      <c r="H314" s="5">
        <v>2.9508000000000001</v>
      </c>
      <c r="I314" s="5">
        <v>2.4199000000000002</v>
      </c>
      <c r="J314" s="3" t="s">
        <v>163</v>
      </c>
    </row>
    <row r="315" spans="1:10" x14ac:dyDescent="0.25">
      <c r="A315" s="4">
        <v>34262</v>
      </c>
      <c r="B315" s="5">
        <v>3.5774000000000004</v>
      </c>
      <c r="C315" s="5">
        <v>4.359</v>
      </c>
      <c r="D315" s="5">
        <v>4.7301000000000002</v>
      </c>
      <c r="E315" s="5">
        <v>4.6767000000000003</v>
      </c>
      <c r="F315" s="5">
        <v>4.2285000000000004</v>
      </c>
      <c r="G315" s="5">
        <v>3.6074999999999999</v>
      </c>
      <c r="H315" s="5">
        <v>3.0658999999999996</v>
      </c>
      <c r="I315" s="5">
        <v>3.0764</v>
      </c>
      <c r="J315" s="3" t="s">
        <v>163</v>
      </c>
    </row>
    <row r="316" spans="1:10" x14ac:dyDescent="0.25">
      <c r="A316" s="4">
        <v>34263</v>
      </c>
      <c r="B316" s="5">
        <v>3.4073000000000002</v>
      </c>
      <c r="C316" s="5">
        <v>4.329699999999999</v>
      </c>
      <c r="D316" s="5">
        <v>4.4932999999999996</v>
      </c>
      <c r="E316" s="5">
        <v>4.4860000000000007</v>
      </c>
      <c r="F316" s="5">
        <v>4.3359000000000005</v>
      </c>
      <c r="G316" s="5">
        <v>3.7884999999999995</v>
      </c>
      <c r="H316" s="5">
        <v>2.6911000000000005</v>
      </c>
      <c r="I316" s="5">
        <v>2.5077000000000003</v>
      </c>
      <c r="J316" s="3" t="s">
        <v>163</v>
      </c>
    </row>
    <row r="317" spans="1:10" x14ac:dyDescent="0.25">
      <c r="A317" s="4">
        <v>34264</v>
      </c>
      <c r="B317" s="5">
        <v>2.9278000000000004</v>
      </c>
      <c r="C317" s="5">
        <v>4.3893000000000004</v>
      </c>
      <c r="D317" s="5">
        <v>5.0971000000000002</v>
      </c>
      <c r="E317" s="5">
        <v>4.9239000000000006</v>
      </c>
      <c r="F317" s="5">
        <v>5.1508000000000003</v>
      </c>
      <c r="G317" s="5">
        <v>4.4790999999999999</v>
      </c>
      <c r="H317" s="5">
        <v>3.0110999999999999</v>
      </c>
      <c r="I317" s="5">
        <v>1.5931999999999999</v>
      </c>
      <c r="J317" s="3" t="s">
        <v>163</v>
      </c>
    </row>
    <row r="318" spans="1:10" ht="15.75" thickBot="1" x14ac:dyDescent="0.3">
      <c r="A318" s="4">
        <v>34265</v>
      </c>
      <c r="B318" s="5">
        <v>2.8940000000000001</v>
      </c>
      <c r="C318" s="5">
        <v>3.9401000000000002</v>
      </c>
      <c r="D318" s="5">
        <v>4.5000999999999998</v>
      </c>
      <c r="E318" s="5">
        <v>4.5650000000000004</v>
      </c>
      <c r="F318" s="5">
        <v>4.3732000000000006</v>
      </c>
      <c r="G318" s="5">
        <v>3.9754000000000005</v>
      </c>
      <c r="H318" s="5">
        <v>3.1470000000000002</v>
      </c>
      <c r="I318" s="5">
        <v>2.5471000000000004</v>
      </c>
      <c r="J318" s="3" t="s">
        <v>163</v>
      </c>
    </row>
    <row r="319" spans="1:10" ht="15.75" thickBot="1" x14ac:dyDescent="0.3">
      <c r="A319" s="1">
        <v>3427</v>
      </c>
      <c r="B319" s="2" t="s">
        <v>0</v>
      </c>
      <c r="C319" s="2" t="s">
        <v>1</v>
      </c>
      <c r="D319" s="2" t="s">
        <v>2</v>
      </c>
      <c r="E319" s="2" t="s">
        <v>3</v>
      </c>
      <c r="F319" s="2" t="s">
        <v>4</v>
      </c>
      <c r="G319" s="2" t="s">
        <v>5</v>
      </c>
      <c r="H319" s="2" t="s">
        <v>6</v>
      </c>
      <c r="I319" s="2" t="s">
        <v>7</v>
      </c>
      <c r="J319" s="3" t="s">
        <v>163</v>
      </c>
    </row>
    <row r="320" spans="1:10" x14ac:dyDescent="0.25">
      <c r="A320" s="4">
        <v>34271</v>
      </c>
      <c r="B320" s="5">
        <v>3.3536999999999999</v>
      </c>
      <c r="C320" s="5">
        <v>4.4088000000000003</v>
      </c>
      <c r="D320" s="5">
        <v>4.883</v>
      </c>
      <c r="E320" s="5">
        <v>4.6822999999999997</v>
      </c>
      <c r="F320" s="5">
        <v>4.6050000000000004</v>
      </c>
      <c r="G320" s="5">
        <v>3.9271000000000003</v>
      </c>
      <c r="H320" s="5">
        <v>2.9426000000000001</v>
      </c>
      <c r="I320" s="5">
        <v>2.2782</v>
      </c>
      <c r="J320" s="3" t="s">
        <v>163</v>
      </c>
    </row>
    <row r="321" spans="1:10" x14ac:dyDescent="0.25">
      <c r="A321" s="4">
        <v>34272</v>
      </c>
      <c r="B321" s="5">
        <v>3.6324000000000001</v>
      </c>
      <c r="C321" s="5">
        <v>4.4315000000000007</v>
      </c>
      <c r="D321" s="5">
        <v>4.7675000000000001</v>
      </c>
      <c r="E321" s="5">
        <v>4.6076999999999995</v>
      </c>
      <c r="F321" s="5">
        <v>4.1879000000000008</v>
      </c>
      <c r="G321" s="5">
        <v>3.5568</v>
      </c>
      <c r="H321" s="5">
        <v>3.0323000000000002</v>
      </c>
      <c r="I321" s="5">
        <v>2.9765000000000006</v>
      </c>
      <c r="J321" s="3" t="s">
        <v>163</v>
      </c>
    </row>
    <row r="322" spans="1:10" x14ac:dyDescent="0.25">
      <c r="A322" s="4">
        <v>34273</v>
      </c>
      <c r="B322" s="5">
        <v>3.5371000000000001</v>
      </c>
      <c r="C322" s="5">
        <v>4.4791999999999996</v>
      </c>
      <c r="D322" s="5">
        <v>4.7168999999999999</v>
      </c>
      <c r="E322" s="5">
        <v>4.5475000000000003</v>
      </c>
      <c r="F322" s="5">
        <v>4.4384999999999994</v>
      </c>
      <c r="G322" s="5">
        <v>3.7714999999999996</v>
      </c>
      <c r="H322" s="5">
        <v>2.7111000000000005</v>
      </c>
      <c r="I322" s="5">
        <v>2.3987999999999996</v>
      </c>
      <c r="J322" s="3" t="s">
        <v>163</v>
      </c>
    </row>
    <row r="323" spans="1:10" x14ac:dyDescent="0.25">
      <c r="A323" s="4">
        <v>34274</v>
      </c>
      <c r="B323" s="5">
        <v>3.1334999999999997</v>
      </c>
      <c r="C323" s="5">
        <v>4.5556000000000001</v>
      </c>
      <c r="D323" s="5">
        <v>5.3246000000000002</v>
      </c>
      <c r="E323" s="5">
        <v>5.0014000000000003</v>
      </c>
      <c r="F323" s="5">
        <v>5.3590999999999998</v>
      </c>
      <c r="G323" s="5">
        <v>4.4366000000000003</v>
      </c>
      <c r="H323" s="5">
        <v>2.8896999999999995</v>
      </c>
      <c r="I323" s="5">
        <v>1.3094000000000001</v>
      </c>
      <c r="J323" s="3" t="s">
        <v>163</v>
      </c>
    </row>
    <row r="324" spans="1:10" ht="15.75" thickBot="1" x14ac:dyDescent="0.3">
      <c r="A324" s="4">
        <v>34275</v>
      </c>
      <c r="B324" s="5">
        <v>3.0269000000000004</v>
      </c>
      <c r="C324" s="5">
        <v>4.1234999999999999</v>
      </c>
      <c r="D324" s="5">
        <v>4.7293000000000003</v>
      </c>
      <c r="E324" s="5">
        <v>4.6542999999999992</v>
      </c>
      <c r="F324" s="5">
        <v>4.5289999999999999</v>
      </c>
      <c r="G324" s="5">
        <v>4.0008999999999997</v>
      </c>
      <c r="H324" s="5">
        <v>3.1249000000000002</v>
      </c>
      <c r="I324" s="5">
        <v>2.3580999999999999</v>
      </c>
      <c r="J324" s="3" t="s">
        <v>163</v>
      </c>
    </row>
    <row r="325" spans="1:10" ht="15.75" thickBot="1" x14ac:dyDescent="0.3">
      <c r="A325" s="1">
        <v>3428</v>
      </c>
      <c r="B325" s="2" t="s">
        <v>0</v>
      </c>
      <c r="C325" s="2" t="s">
        <v>1</v>
      </c>
      <c r="D325" s="2" t="s">
        <v>2</v>
      </c>
      <c r="E325" s="2" t="s">
        <v>3</v>
      </c>
      <c r="F325" s="2" t="s">
        <v>4</v>
      </c>
      <c r="G325" s="2" t="s">
        <v>5</v>
      </c>
      <c r="H325" s="2" t="s">
        <v>6</v>
      </c>
      <c r="I325" s="2" t="s">
        <v>7</v>
      </c>
      <c r="J325" s="3" t="s">
        <v>163</v>
      </c>
    </row>
    <row r="326" spans="1:10" x14ac:dyDescent="0.25">
      <c r="A326" s="4">
        <v>34281</v>
      </c>
      <c r="B326" s="5">
        <v>3.5262000000000002</v>
      </c>
      <c r="C326" s="5">
        <v>4.4798</v>
      </c>
      <c r="D326" s="5">
        <v>4.9291</v>
      </c>
      <c r="E326" s="5">
        <v>4.5694999999999997</v>
      </c>
      <c r="F326" s="5">
        <v>4.6226000000000003</v>
      </c>
      <c r="G326" s="5">
        <v>3.8498999999999999</v>
      </c>
      <c r="H326" s="5">
        <v>2.8992000000000004</v>
      </c>
      <c r="I326" s="5">
        <v>2.1207000000000003</v>
      </c>
      <c r="J326" s="3" t="s">
        <v>163</v>
      </c>
    </row>
    <row r="327" spans="1:10" x14ac:dyDescent="0.25">
      <c r="A327" s="4">
        <v>34282</v>
      </c>
      <c r="B327" s="5">
        <v>3.7935000000000003</v>
      </c>
      <c r="C327" s="5">
        <v>4.4325000000000001</v>
      </c>
      <c r="D327" s="5">
        <v>4.7622</v>
      </c>
      <c r="E327" s="5">
        <v>4.4329000000000001</v>
      </c>
      <c r="F327" s="5">
        <v>4.1678999999999995</v>
      </c>
      <c r="G327" s="5">
        <v>3.4722</v>
      </c>
      <c r="H327" s="5">
        <v>3.0575000000000001</v>
      </c>
      <c r="I327" s="5">
        <v>2.8649000000000004</v>
      </c>
      <c r="J327" s="3" t="s">
        <v>163</v>
      </c>
    </row>
    <row r="328" spans="1:10" x14ac:dyDescent="0.25">
      <c r="A328" s="4">
        <v>34283</v>
      </c>
      <c r="B328" s="5">
        <v>3.5922999999999998</v>
      </c>
      <c r="C328" s="5">
        <v>4.5032000000000005</v>
      </c>
      <c r="D328" s="5">
        <v>4.7576999999999998</v>
      </c>
      <c r="E328" s="5">
        <v>4.4600000000000009</v>
      </c>
      <c r="F328" s="5">
        <v>4.4438999999999993</v>
      </c>
      <c r="G328" s="5">
        <v>3.7202999999999999</v>
      </c>
      <c r="H328" s="5">
        <v>2.6896</v>
      </c>
      <c r="I328" s="5">
        <v>2.2286999999999999</v>
      </c>
      <c r="J328" s="3" t="s">
        <v>163</v>
      </c>
    </row>
    <row r="329" spans="1:10" x14ac:dyDescent="0.25">
      <c r="A329" s="4">
        <v>34284</v>
      </c>
      <c r="B329" s="5">
        <v>3.3270000000000004</v>
      </c>
      <c r="C329" s="5">
        <v>4.6667000000000005</v>
      </c>
      <c r="D329" s="5">
        <v>5.4159999999999995</v>
      </c>
      <c r="E329" s="5">
        <v>4.9577999999999998</v>
      </c>
      <c r="F329" s="5">
        <v>5.4071999999999996</v>
      </c>
      <c r="G329" s="5">
        <v>4.3237000000000005</v>
      </c>
      <c r="H329" s="5">
        <v>2.7597000000000005</v>
      </c>
      <c r="I329" s="5">
        <v>1.1377999999999999</v>
      </c>
      <c r="J329" s="3" t="s">
        <v>163</v>
      </c>
    </row>
    <row r="330" spans="1:10" ht="15.75" thickBot="1" x14ac:dyDescent="0.3">
      <c r="A330" s="4">
        <v>34285</v>
      </c>
      <c r="B330" s="5">
        <v>3.3281999999999998</v>
      </c>
      <c r="C330" s="5">
        <v>4.3272999999999993</v>
      </c>
      <c r="D330" s="5">
        <v>4.8757999999999999</v>
      </c>
      <c r="E330" s="5">
        <v>4.585</v>
      </c>
      <c r="F330" s="5">
        <v>4.6195000000000004</v>
      </c>
      <c r="G330" s="5">
        <v>3.9718</v>
      </c>
      <c r="H330" s="5">
        <v>3.0784000000000002</v>
      </c>
      <c r="I330" s="5">
        <v>2.1711</v>
      </c>
      <c r="J330" s="3" t="s">
        <v>163</v>
      </c>
    </row>
    <row r="331" spans="1:10" ht="15.75" thickBot="1" x14ac:dyDescent="0.3">
      <c r="A331" s="1">
        <v>3429</v>
      </c>
      <c r="B331" s="2" t="s">
        <v>0</v>
      </c>
      <c r="C331" s="2" t="s">
        <v>1</v>
      </c>
      <c r="D331" s="2" t="s">
        <v>2</v>
      </c>
      <c r="E331" s="2" t="s">
        <v>3</v>
      </c>
      <c r="F331" s="2" t="s">
        <v>4</v>
      </c>
      <c r="G331" s="2" t="s">
        <v>5</v>
      </c>
      <c r="H331" s="2" t="s">
        <v>6</v>
      </c>
      <c r="I331" s="2" t="s">
        <v>7</v>
      </c>
      <c r="J331" s="3" t="s">
        <v>163</v>
      </c>
    </row>
    <row r="332" spans="1:10" x14ac:dyDescent="0.25">
      <c r="A332" s="4">
        <v>34291</v>
      </c>
      <c r="B332" s="5">
        <v>3.6429</v>
      </c>
      <c r="C332" s="5">
        <v>4.484</v>
      </c>
      <c r="D332" s="5">
        <v>4.7985000000000007</v>
      </c>
      <c r="E332" s="5">
        <v>4.4852999999999996</v>
      </c>
      <c r="F332" s="5">
        <v>4.5244999999999997</v>
      </c>
      <c r="G332" s="5">
        <v>3.7374999999999998</v>
      </c>
      <c r="H332" s="5">
        <v>2.7614999999999998</v>
      </c>
      <c r="I332" s="5">
        <v>2.2179000000000002</v>
      </c>
      <c r="J332" s="3" t="s">
        <v>163</v>
      </c>
    </row>
    <row r="333" spans="1:10" x14ac:dyDescent="0.25">
      <c r="A333" s="4">
        <v>34292</v>
      </c>
      <c r="B333" s="5">
        <v>3.8305000000000002</v>
      </c>
      <c r="C333" s="5">
        <v>4.3086000000000002</v>
      </c>
      <c r="D333" s="5">
        <v>4.5592000000000006</v>
      </c>
      <c r="E333" s="5">
        <v>4.2031000000000001</v>
      </c>
      <c r="F333" s="5">
        <v>4.0541999999999998</v>
      </c>
      <c r="G333" s="5">
        <v>3.415</v>
      </c>
      <c r="H333" s="5">
        <v>3.0598000000000001</v>
      </c>
      <c r="I333" s="5">
        <v>2.8921000000000001</v>
      </c>
      <c r="J333" s="3" t="s">
        <v>163</v>
      </c>
    </row>
    <row r="334" spans="1:10" x14ac:dyDescent="0.25">
      <c r="A334" s="4">
        <v>34293</v>
      </c>
      <c r="B334" s="5">
        <v>3.6967999999999996</v>
      </c>
      <c r="C334" s="5">
        <v>4.5274000000000001</v>
      </c>
      <c r="D334" s="5">
        <v>4.6987000000000005</v>
      </c>
      <c r="E334" s="5">
        <v>4.4463999999999997</v>
      </c>
      <c r="F334" s="5">
        <v>4.4178999999999995</v>
      </c>
      <c r="G334" s="5">
        <v>3.6488999999999998</v>
      </c>
      <c r="H334" s="5">
        <v>2.5883000000000003</v>
      </c>
      <c r="I334" s="5">
        <v>2.3061000000000003</v>
      </c>
      <c r="J334" s="3" t="s">
        <v>163</v>
      </c>
    </row>
    <row r="335" spans="1:10" x14ac:dyDescent="0.25">
      <c r="A335" s="4">
        <v>34294</v>
      </c>
      <c r="B335" s="5">
        <v>3.5179</v>
      </c>
      <c r="C335" s="5">
        <v>4.7527999999999997</v>
      </c>
      <c r="D335" s="5">
        <v>5.2484999999999999</v>
      </c>
      <c r="E335" s="5">
        <v>4.9418999999999995</v>
      </c>
      <c r="F335" s="5">
        <v>5.2102000000000004</v>
      </c>
      <c r="G335" s="5">
        <v>4.1116999999999999</v>
      </c>
      <c r="H335" s="5">
        <v>2.4659</v>
      </c>
      <c r="I335" s="5">
        <v>1.4348999999999998</v>
      </c>
      <c r="J335" s="3" t="s">
        <v>163</v>
      </c>
    </row>
    <row r="336" spans="1:10" ht="15.75" thickBot="1" x14ac:dyDescent="0.3">
      <c r="A336" s="4">
        <v>34295</v>
      </c>
      <c r="B336" s="5">
        <v>3.4573</v>
      </c>
      <c r="C336" s="5">
        <v>4.2850999999999999</v>
      </c>
      <c r="D336" s="5">
        <v>4.7241</v>
      </c>
      <c r="E336" s="5">
        <v>4.4173</v>
      </c>
      <c r="F336" s="5">
        <v>4.5232000000000001</v>
      </c>
      <c r="G336" s="5">
        <v>3.8304</v>
      </c>
      <c r="H336" s="5">
        <v>2.964</v>
      </c>
      <c r="I336" s="5">
        <v>2.1774</v>
      </c>
      <c r="J336" s="3" t="s">
        <v>163</v>
      </c>
    </row>
    <row r="337" spans="1:10" ht="15.75" thickBot="1" x14ac:dyDescent="0.3">
      <c r="A337" s="1">
        <v>3430</v>
      </c>
      <c r="B337" s="2" t="s">
        <v>0</v>
      </c>
      <c r="C337" s="2" t="s">
        <v>1</v>
      </c>
      <c r="D337" s="2" t="s">
        <v>2</v>
      </c>
      <c r="E337" s="2" t="s">
        <v>3</v>
      </c>
      <c r="F337" s="2" t="s">
        <v>4</v>
      </c>
      <c r="G337" s="2" t="s">
        <v>5</v>
      </c>
      <c r="H337" s="2" t="s">
        <v>6</v>
      </c>
      <c r="I337" s="2" t="s">
        <v>7</v>
      </c>
      <c r="J337" s="3" t="s">
        <v>163</v>
      </c>
    </row>
    <row r="338" spans="1:10" x14ac:dyDescent="0.25">
      <c r="A338" s="4">
        <v>34301</v>
      </c>
      <c r="B338" s="5">
        <v>3.7411000000000003</v>
      </c>
      <c r="C338" s="5">
        <v>4.4619999999999997</v>
      </c>
      <c r="D338" s="5">
        <v>4.6006</v>
      </c>
      <c r="E338" s="5">
        <v>4.4992999999999999</v>
      </c>
      <c r="F338" s="5">
        <v>4.3944000000000001</v>
      </c>
      <c r="G338" s="5">
        <v>3.5992000000000002</v>
      </c>
      <c r="H338" s="5">
        <v>2.5669000000000004</v>
      </c>
      <c r="I338" s="5">
        <v>2.5154000000000001</v>
      </c>
      <c r="J338" s="3" t="s">
        <v>163</v>
      </c>
    </row>
    <row r="339" spans="1:10" x14ac:dyDescent="0.25">
      <c r="A339" s="4">
        <v>34302</v>
      </c>
      <c r="B339" s="5">
        <v>3.9079000000000006</v>
      </c>
      <c r="C339" s="5">
        <v>4.2675999999999998</v>
      </c>
      <c r="D339" s="5">
        <v>4.4009999999999998</v>
      </c>
      <c r="E339" s="5">
        <v>4.1623000000000001</v>
      </c>
      <c r="F339" s="5">
        <v>4.0119000000000007</v>
      </c>
      <c r="G339" s="5">
        <v>3.4428999999999998</v>
      </c>
      <c r="H339" s="5">
        <v>3.0882000000000005</v>
      </c>
      <c r="I339" s="5">
        <v>3.1040000000000001</v>
      </c>
      <c r="J339" s="3" t="s">
        <v>163</v>
      </c>
    </row>
    <row r="340" spans="1:10" x14ac:dyDescent="0.25">
      <c r="A340" s="4">
        <v>34303</v>
      </c>
      <c r="B340" s="5">
        <v>3.7635000000000001</v>
      </c>
      <c r="C340" s="5">
        <v>4.4794999999999998</v>
      </c>
      <c r="D340" s="5">
        <v>4.4802</v>
      </c>
      <c r="E340" s="5">
        <v>4.3959999999999999</v>
      </c>
      <c r="F340" s="5">
        <v>4.2415000000000003</v>
      </c>
      <c r="G340" s="5">
        <v>3.4693000000000001</v>
      </c>
      <c r="H340" s="5">
        <v>2.3851000000000004</v>
      </c>
      <c r="I340" s="5">
        <v>2.5332000000000003</v>
      </c>
      <c r="J340" s="3" t="s">
        <v>163</v>
      </c>
    </row>
    <row r="341" spans="1:10" x14ac:dyDescent="0.25">
      <c r="A341" s="4">
        <v>34304</v>
      </c>
      <c r="B341" s="5">
        <v>3.8036000000000003</v>
      </c>
      <c r="C341" s="5">
        <v>4.8971</v>
      </c>
      <c r="D341" s="5">
        <v>4.9961000000000002</v>
      </c>
      <c r="E341" s="5">
        <v>5.0244</v>
      </c>
      <c r="F341" s="5">
        <v>4.923</v>
      </c>
      <c r="G341" s="5">
        <v>3.7709000000000001</v>
      </c>
      <c r="H341" s="5">
        <v>1.9601000000000002</v>
      </c>
      <c r="I341" s="5">
        <v>2.0169999999999999</v>
      </c>
      <c r="J341" s="3" t="s">
        <v>163</v>
      </c>
    </row>
    <row r="342" spans="1:10" ht="15.75" thickBot="1" x14ac:dyDescent="0.3">
      <c r="A342" s="4">
        <v>34305</v>
      </c>
      <c r="B342" s="5">
        <v>3.4742999999999995</v>
      </c>
      <c r="C342" s="5">
        <v>4.2218999999999998</v>
      </c>
      <c r="D342" s="5">
        <v>4.5492999999999997</v>
      </c>
      <c r="E342" s="5">
        <v>4.4010999999999996</v>
      </c>
      <c r="F342" s="5">
        <v>4.4117999999999995</v>
      </c>
      <c r="G342" s="5">
        <v>3.7265000000000006</v>
      </c>
      <c r="H342" s="5">
        <v>2.8242000000000003</v>
      </c>
      <c r="I342" s="5">
        <v>2.3607999999999998</v>
      </c>
      <c r="J342" s="3" t="s">
        <v>163</v>
      </c>
    </row>
    <row r="343" spans="1:10" ht="15.75" thickBot="1" x14ac:dyDescent="0.3">
      <c r="A343" s="1">
        <v>3431</v>
      </c>
      <c r="B343" s="2" t="s">
        <v>0</v>
      </c>
      <c r="C343" s="2" t="s">
        <v>1</v>
      </c>
      <c r="D343" s="2" t="s">
        <v>2</v>
      </c>
      <c r="E343" s="2" t="s">
        <v>3</v>
      </c>
      <c r="F343" s="2" t="s">
        <v>4</v>
      </c>
      <c r="G343" s="2" t="s">
        <v>5</v>
      </c>
      <c r="H343" s="2" t="s">
        <v>6</v>
      </c>
      <c r="I343" s="2" t="s">
        <v>7</v>
      </c>
      <c r="J343" s="3" t="s">
        <v>163</v>
      </c>
    </row>
    <row r="344" spans="1:10" x14ac:dyDescent="0.25">
      <c r="A344" s="4">
        <v>34311</v>
      </c>
      <c r="B344" s="5">
        <v>3.7258</v>
      </c>
      <c r="C344" s="5">
        <v>4.3553999999999995</v>
      </c>
      <c r="D344" s="5">
        <v>4.3727999999999998</v>
      </c>
      <c r="E344" s="5">
        <v>4.4401000000000002</v>
      </c>
      <c r="F344" s="5">
        <v>4.2426000000000004</v>
      </c>
      <c r="G344" s="5">
        <v>3.4687000000000001</v>
      </c>
      <c r="H344" s="5">
        <v>2.4177</v>
      </c>
      <c r="I344" s="5">
        <v>2.7000999999999999</v>
      </c>
      <c r="J344" s="3" t="s">
        <v>163</v>
      </c>
    </row>
    <row r="345" spans="1:10" x14ac:dyDescent="0.25">
      <c r="A345" s="4">
        <v>34312</v>
      </c>
      <c r="B345" s="5">
        <v>3.8140999999999998</v>
      </c>
      <c r="C345" s="5">
        <v>4.0750999999999999</v>
      </c>
      <c r="D345" s="5">
        <v>4.1675000000000004</v>
      </c>
      <c r="E345" s="5">
        <v>4.1104000000000003</v>
      </c>
      <c r="F345" s="5">
        <v>3.9657</v>
      </c>
      <c r="G345" s="5">
        <v>3.4380999999999999</v>
      </c>
      <c r="H345" s="5">
        <v>3.1172999999999997</v>
      </c>
      <c r="I345" s="5">
        <v>3.2334000000000001</v>
      </c>
      <c r="J345" s="3" t="s">
        <v>163</v>
      </c>
    </row>
    <row r="346" spans="1:10" x14ac:dyDescent="0.25">
      <c r="A346" s="4">
        <v>34313</v>
      </c>
      <c r="B346" s="5">
        <v>3.7455000000000003</v>
      </c>
      <c r="C346" s="5">
        <v>4.4214000000000002</v>
      </c>
      <c r="D346" s="5">
        <v>4.3482000000000003</v>
      </c>
      <c r="E346" s="5">
        <v>4.4069000000000003</v>
      </c>
      <c r="F346" s="5">
        <v>4.17</v>
      </c>
      <c r="G346" s="5">
        <v>3.3986000000000001</v>
      </c>
      <c r="H346" s="5">
        <v>2.2701000000000002</v>
      </c>
      <c r="I346" s="5">
        <v>2.6741999999999999</v>
      </c>
      <c r="J346" s="3" t="s">
        <v>163</v>
      </c>
    </row>
    <row r="347" spans="1:10" x14ac:dyDescent="0.25">
      <c r="A347" s="4">
        <v>34314</v>
      </c>
      <c r="B347" s="5">
        <v>3.9861000000000004</v>
      </c>
      <c r="C347" s="5">
        <v>4.9357000000000006</v>
      </c>
      <c r="D347" s="5">
        <v>4.7689000000000004</v>
      </c>
      <c r="E347" s="5">
        <v>5.0049999999999999</v>
      </c>
      <c r="F347" s="5">
        <v>4.66</v>
      </c>
      <c r="G347" s="5">
        <v>3.4847000000000001</v>
      </c>
      <c r="H347" s="5">
        <v>1.6432</v>
      </c>
      <c r="I347" s="5">
        <v>2.4261000000000004</v>
      </c>
      <c r="J347" s="3" t="s">
        <v>163</v>
      </c>
    </row>
    <row r="348" spans="1:10" ht="15.75" thickBot="1" x14ac:dyDescent="0.3">
      <c r="A348" s="4">
        <v>34315</v>
      </c>
      <c r="B348" s="5">
        <v>3.4531000000000001</v>
      </c>
      <c r="C348" s="5">
        <v>4.1023999999999994</v>
      </c>
      <c r="D348" s="5">
        <v>4.3342999999999998</v>
      </c>
      <c r="E348" s="5">
        <v>4.3476999999999997</v>
      </c>
      <c r="F348" s="5">
        <v>4.2915999999999999</v>
      </c>
      <c r="G348" s="5">
        <v>3.6229999999999998</v>
      </c>
      <c r="H348" s="5">
        <v>2.7008000000000001</v>
      </c>
      <c r="I348" s="5">
        <v>2.5196999999999998</v>
      </c>
      <c r="J348" s="3" t="s">
        <v>163</v>
      </c>
    </row>
    <row r="349" spans="1:10" ht="15.75" thickBot="1" x14ac:dyDescent="0.3">
      <c r="A349" s="1">
        <v>3432</v>
      </c>
      <c r="B349" s="2" t="s">
        <v>0</v>
      </c>
      <c r="C349" s="2" t="s">
        <v>1</v>
      </c>
      <c r="D349" s="2" t="s">
        <v>2</v>
      </c>
      <c r="E349" s="2" t="s">
        <v>3</v>
      </c>
      <c r="F349" s="2" t="s">
        <v>4</v>
      </c>
      <c r="G349" s="2" t="s">
        <v>5</v>
      </c>
      <c r="H349" s="2" t="s">
        <v>6</v>
      </c>
      <c r="I349" s="2" t="s">
        <v>7</v>
      </c>
      <c r="J349" s="3" t="s">
        <v>163</v>
      </c>
    </row>
    <row r="350" spans="1:10" x14ac:dyDescent="0.25">
      <c r="A350" s="4">
        <v>34321</v>
      </c>
      <c r="B350" s="5">
        <v>3.6909999999999998</v>
      </c>
      <c r="C350" s="5">
        <v>4.2202000000000002</v>
      </c>
      <c r="D350" s="5">
        <v>4.2429000000000006</v>
      </c>
      <c r="E350" s="5">
        <v>4.4111000000000002</v>
      </c>
      <c r="F350" s="5">
        <v>4.2295999999999996</v>
      </c>
      <c r="G350" s="5">
        <v>3.4638000000000009</v>
      </c>
      <c r="H350" s="5">
        <v>2.4577999999999998</v>
      </c>
      <c r="I350" s="5">
        <v>2.7831000000000001</v>
      </c>
      <c r="J350" s="3" t="s">
        <v>163</v>
      </c>
    </row>
    <row r="351" spans="1:10" x14ac:dyDescent="0.25">
      <c r="A351" s="4">
        <v>34322</v>
      </c>
      <c r="B351" s="5">
        <v>3.7590000000000003</v>
      </c>
      <c r="C351" s="5">
        <v>3.9013999999999998</v>
      </c>
      <c r="D351" s="5">
        <v>4.0202999999999998</v>
      </c>
      <c r="E351" s="5">
        <v>4.2029999999999994</v>
      </c>
      <c r="F351" s="5">
        <v>4.0942000000000007</v>
      </c>
      <c r="G351" s="5">
        <v>3.5587999999999997</v>
      </c>
      <c r="H351" s="5">
        <v>3.1890000000000001</v>
      </c>
      <c r="I351" s="5">
        <v>3.3352999999999997</v>
      </c>
      <c r="J351" s="3" t="s">
        <v>163</v>
      </c>
    </row>
    <row r="352" spans="1:10" x14ac:dyDescent="0.25">
      <c r="A352" s="4">
        <v>34323</v>
      </c>
      <c r="B352" s="5">
        <v>3.6521000000000003</v>
      </c>
      <c r="C352" s="5">
        <v>4.3202999999999996</v>
      </c>
      <c r="D352" s="5">
        <v>4.2929000000000004</v>
      </c>
      <c r="E352" s="5">
        <v>4.4313000000000002</v>
      </c>
      <c r="F352" s="5">
        <v>4.1967999999999996</v>
      </c>
      <c r="G352" s="5">
        <v>3.4225000000000003</v>
      </c>
      <c r="H352" s="5">
        <v>2.2876000000000003</v>
      </c>
      <c r="I352" s="5">
        <v>2.6682999999999999</v>
      </c>
      <c r="J352" s="3" t="s">
        <v>163</v>
      </c>
    </row>
    <row r="353" spans="1:10" x14ac:dyDescent="0.25">
      <c r="A353" s="4">
        <v>34324</v>
      </c>
      <c r="B353" s="5">
        <v>4.0348000000000006</v>
      </c>
      <c r="C353" s="5">
        <v>4.8540000000000001</v>
      </c>
      <c r="D353" s="5">
        <v>4.6948000000000008</v>
      </c>
      <c r="E353" s="5">
        <v>4.9085999999999999</v>
      </c>
      <c r="F353" s="5">
        <v>4.5205000000000002</v>
      </c>
      <c r="G353" s="5">
        <v>3.3225000000000002</v>
      </c>
      <c r="H353" s="5">
        <v>1.6852</v>
      </c>
      <c r="I353" s="5">
        <v>2.5507</v>
      </c>
      <c r="J353" s="3" t="s">
        <v>163</v>
      </c>
    </row>
    <row r="354" spans="1:10" ht="15.75" thickBot="1" x14ac:dyDescent="0.3">
      <c r="A354" s="4">
        <v>34325</v>
      </c>
      <c r="B354" s="5">
        <v>3.4121000000000001</v>
      </c>
      <c r="C354" s="5">
        <v>3.9530000000000003</v>
      </c>
      <c r="D354" s="5">
        <v>4.2229999999999999</v>
      </c>
      <c r="E354" s="5">
        <v>4.3698999999999995</v>
      </c>
      <c r="F354" s="5">
        <v>4.3266</v>
      </c>
      <c r="G354" s="5">
        <v>3.6797</v>
      </c>
      <c r="H354" s="5">
        <v>2.7915999999999999</v>
      </c>
      <c r="I354" s="5">
        <v>2.6477000000000004</v>
      </c>
      <c r="J354" s="3" t="s">
        <v>163</v>
      </c>
    </row>
    <row r="355" spans="1:10" ht="15.75" thickBot="1" x14ac:dyDescent="0.3">
      <c r="A355" s="1">
        <v>3433</v>
      </c>
      <c r="B355" s="2" t="s">
        <v>0</v>
      </c>
      <c r="C355" s="2" t="s">
        <v>1</v>
      </c>
      <c r="D355" s="2" t="s">
        <v>2</v>
      </c>
      <c r="E355" s="2" t="s">
        <v>3</v>
      </c>
      <c r="F355" s="2" t="s">
        <v>4</v>
      </c>
      <c r="G355" s="2" t="s">
        <v>5</v>
      </c>
      <c r="H355" s="2" t="s">
        <v>6</v>
      </c>
      <c r="I355" s="2" t="s">
        <v>7</v>
      </c>
      <c r="J355" s="3" t="s">
        <v>163</v>
      </c>
    </row>
    <row r="356" spans="1:10" x14ac:dyDescent="0.25">
      <c r="A356" s="4">
        <v>34331</v>
      </c>
      <c r="B356" s="5">
        <v>3.6646000000000001</v>
      </c>
      <c r="C356" s="5">
        <v>4.0588999999999995</v>
      </c>
      <c r="D356" s="5">
        <v>4.2474999999999996</v>
      </c>
      <c r="E356" s="5">
        <v>4.5327999999999999</v>
      </c>
      <c r="F356" s="5">
        <v>4.3090999999999999</v>
      </c>
      <c r="G356" s="5">
        <v>3.4434</v>
      </c>
      <c r="H356" s="5">
        <v>2.5259</v>
      </c>
      <c r="I356" s="5">
        <v>2.9097000000000004</v>
      </c>
      <c r="J356" s="3" t="s">
        <v>163</v>
      </c>
    </row>
    <row r="357" spans="1:10" x14ac:dyDescent="0.25">
      <c r="A357" s="4">
        <v>34332</v>
      </c>
      <c r="B357" s="5">
        <v>3.5952000000000002</v>
      </c>
      <c r="C357" s="5">
        <v>3.5625</v>
      </c>
      <c r="D357" s="5">
        <v>4.0629</v>
      </c>
      <c r="E357" s="5">
        <v>4.4259000000000004</v>
      </c>
      <c r="F357" s="5">
        <v>4.3483999999999998</v>
      </c>
      <c r="G357" s="5">
        <v>3.6542999999999997</v>
      </c>
      <c r="H357" s="5">
        <v>3.3046000000000006</v>
      </c>
      <c r="I357" s="5">
        <v>3.3534999999999999</v>
      </c>
      <c r="J357" s="3" t="s">
        <v>163</v>
      </c>
    </row>
    <row r="358" spans="1:10" x14ac:dyDescent="0.25">
      <c r="A358" s="4">
        <v>34333</v>
      </c>
      <c r="B358" s="5">
        <v>3.6431999999999998</v>
      </c>
      <c r="C358" s="5">
        <v>4.2268000000000008</v>
      </c>
      <c r="D358" s="5">
        <v>4.2671000000000001</v>
      </c>
      <c r="E358" s="5">
        <v>4.5307000000000004</v>
      </c>
      <c r="F358" s="5">
        <v>4.2728000000000002</v>
      </c>
      <c r="G358" s="5">
        <v>3.4561000000000006</v>
      </c>
      <c r="H358" s="5">
        <v>2.3375000000000004</v>
      </c>
      <c r="I358" s="5">
        <v>2.7846000000000002</v>
      </c>
      <c r="J358" s="3" t="s">
        <v>163</v>
      </c>
    </row>
    <row r="359" spans="1:10" x14ac:dyDescent="0.25">
      <c r="A359" s="4">
        <v>34334</v>
      </c>
      <c r="B359" s="5">
        <v>4.1082999999999998</v>
      </c>
      <c r="C359" s="5">
        <v>4.7629999999999999</v>
      </c>
      <c r="D359" s="5">
        <v>4.6382999999999992</v>
      </c>
      <c r="E359" s="5">
        <v>4.8369</v>
      </c>
      <c r="F359" s="5">
        <v>4.3410999999999991</v>
      </c>
      <c r="G359" s="5">
        <v>3.0971000000000002</v>
      </c>
      <c r="H359" s="5">
        <v>1.7639</v>
      </c>
      <c r="I359" s="5">
        <v>2.7765</v>
      </c>
      <c r="J359" s="3" t="s">
        <v>163</v>
      </c>
    </row>
    <row r="360" spans="1:10" ht="15.75" thickBot="1" x14ac:dyDescent="0.3">
      <c r="A360" s="4">
        <v>34335</v>
      </c>
      <c r="B360" s="5">
        <v>3.3552000000000008</v>
      </c>
      <c r="C360" s="5">
        <v>3.7679999999999998</v>
      </c>
      <c r="D360" s="5">
        <v>4.1778000000000004</v>
      </c>
      <c r="E360" s="5">
        <v>4.4750999999999994</v>
      </c>
      <c r="F360" s="5">
        <v>4.4180000000000001</v>
      </c>
      <c r="G360" s="5">
        <v>3.7142999999999997</v>
      </c>
      <c r="H360" s="5">
        <v>2.8360999999999992</v>
      </c>
      <c r="I360" s="5">
        <v>2.7748000000000004</v>
      </c>
      <c r="J360" s="3" t="s">
        <v>163</v>
      </c>
    </row>
    <row r="361" spans="1:10" ht="15.75" thickBot="1" x14ac:dyDescent="0.3">
      <c r="A361" s="1">
        <v>3434</v>
      </c>
      <c r="B361" s="2" t="s">
        <v>0</v>
      </c>
      <c r="C361" s="2" t="s">
        <v>1</v>
      </c>
      <c r="D361" s="2" t="s">
        <v>2</v>
      </c>
      <c r="E361" s="2" t="s">
        <v>3</v>
      </c>
      <c r="F361" s="2" t="s">
        <v>4</v>
      </c>
      <c r="G361" s="2" t="s">
        <v>5</v>
      </c>
      <c r="H361" s="2" t="s">
        <v>6</v>
      </c>
      <c r="I361" s="2" t="s">
        <v>7</v>
      </c>
      <c r="J361" s="3" t="s">
        <v>163</v>
      </c>
    </row>
    <row r="362" spans="1:10" x14ac:dyDescent="0.25">
      <c r="A362" s="4">
        <v>34341</v>
      </c>
      <c r="B362" s="5">
        <v>3.8060999999999998</v>
      </c>
      <c r="C362" s="5">
        <v>3.9734000000000003</v>
      </c>
      <c r="D362" s="5">
        <v>4.3284000000000002</v>
      </c>
      <c r="E362" s="5">
        <v>4.4684999999999997</v>
      </c>
      <c r="F362" s="5">
        <v>3.9403999999999995</v>
      </c>
      <c r="G362" s="5">
        <v>2.9771999999999998</v>
      </c>
      <c r="H362" s="5">
        <v>2.7572999999999994</v>
      </c>
      <c r="I362" s="5">
        <v>3.3495000000000004</v>
      </c>
      <c r="J362" s="3" t="s">
        <v>163</v>
      </c>
    </row>
    <row r="363" spans="1:10" x14ac:dyDescent="0.25">
      <c r="A363" s="4">
        <v>34342</v>
      </c>
      <c r="B363" s="5">
        <v>3.5621</v>
      </c>
      <c r="C363" s="5">
        <v>3.5840999999999998</v>
      </c>
      <c r="D363" s="5">
        <v>4.1364000000000001</v>
      </c>
      <c r="E363" s="5">
        <v>4.3866999999999994</v>
      </c>
      <c r="F363" s="5">
        <v>4.0739000000000001</v>
      </c>
      <c r="G363" s="5">
        <v>3.3893</v>
      </c>
      <c r="H363" s="5">
        <v>3.2866999999999997</v>
      </c>
      <c r="I363" s="5">
        <v>3.4861000000000004</v>
      </c>
      <c r="J363" s="3" t="s">
        <v>163</v>
      </c>
    </row>
    <row r="364" spans="1:10" x14ac:dyDescent="0.25">
      <c r="A364" s="4">
        <v>34343</v>
      </c>
      <c r="B364" s="5">
        <v>3.7083000000000004</v>
      </c>
      <c r="C364" s="5">
        <v>4.0239000000000003</v>
      </c>
      <c r="D364" s="5">
        <v>4.2765000000000004</v>
      </c>
      <c r="E364" s="5">
        <v>4.4304999999999994</v>
      </c>
      <c r="F364" s="5">
        <v>3.9396000000000004</v>
      </c>
      <c r="G364" s="5">
        <v>3.0114000000000001</v>
      </c>
      <c r="H364" s="5">
        <v>2.5450999999999997</v>
      </c>
      <c r="I364" s="5">
        <v>3.1465999999999998</v>
      </c>
      <c r="J364" s="3" t="s">
        <v>163</v>
      </c>
    </row>
    <row r="365" spans="1:10" x14ac:dyDescent="0.25">
      <c r="A365" s="4">
        <v>34344</v>
      </c>
      <c r="B365" s="5">
        <v>4.5162000000000004</v>
      </c>
      <c r="C365" s="5">
        <v>4.5819999999999999</v>
      </c>
      <c r="D365" s="5">
        <v>4.7251000000000003</v>
      </c>
      <c r="E365" s="5">
        <v>4.5617999999999999</v>
      </c>
      <c r="F365" s="5">
        <v>3.6193000000000004</v>
      </c>
      <c r="G365" s="5">
        <v>2.1194000000000002</v>
      </c>
      <c r="H365" s="5">
        <v>2.2904000000000004</v>
      </c>
      <c r="I365" s="5">
        <v>3.5903</v>
      </c>
      <c r="J365" s="3" t="s">
        <v>163</v>
      </c>
    </row>
    <row r="366" spans="1:10" ht="15.75" thickBot="1" x14ac:dyDescent="0.3">
      <c r="A366" s="4">
        <v>34345</v>
      </c>
      <c r="B366" s="5">
        <v>3.43</v>
      </c>
      <c r="C366" s="5">
        <v>3.7078999999999995</v>
      </c>
      <c r="D366" s="5">
        <v>4.2147000000000006</v>
      </c>
      <c r="E366" s="5">
        <v>4.5045999999999999</v>
      </c>
      <c r="F366" s="5">
        <v>4.1940999999999997</v>
      </c>
      <c r="G366" s="5">
        <v>3.4536000000000002</v>
      </c>
      <c r="H366" s="5">
        <v>2.9792000000000001</v>
      </c>
      <c r="I366" s="5">
        <v>3.1680000000000006</v>
      </c>
      <c r="J366" s="3" t="s">
        <v>163</v>
      </c>
    </row>
    <row r="367" spans="1:10" ht="15.75" thickBot="1" x14ac:dyDescent="0.3">
      <c r="A367" s="1">
        <v>3435</v>
      </c>
      <c r="B367" s="2" t="s">
        <v>0</v>
      </c>
      <c r="C367" s="2" t="s">
        <v>1</v>
      </c>
      <c r="D367" s="2" t="s">
        <v>2</v>
      </c>
      <c r="E367" s="2" t="s">
        <v>3</v>
      </c>
      <c r="F367" s="2" t="s">
        <v>4</v>
      </c>
      <c r="G367" s="2" t="s">
        <v>5</v>
      </c>
      <c r="H367" s="2" t="s">
        <v>6</v>
      </c>
      <c r="I367" s="2" t="s">
        <v>7</v>
      </c>
      <c r="J367" s="3" t="s">
        <v>163</v>
      </c>
    </row>
    <row r="368" spans="1:10" x14ac:dyDescent="0.25">
      <c r="A368" s="4">
        <v>34351</v>
      </c>
      <c r="B368" s="5">
        <v>3.9846000000000004</v>
      </c>
      <c r="C368" s="5">
        <v>3.8495000000000004</v>
      </c>
      <c r="D368" s="5">
        <v>4.0364000000000004</v>
      </c>
      <c r="E368" s="5">
        <v>3.8300000000000005</v>
      </c>
      <c r="F368" s="5">
        <v>3.2256</v>
      </c>
      <c r="G368" s="5">
        <v>2.8110000000000004</v>
      </c>
      <c r="H368" s="5">
        <v>3.4418000000000002</v>
      </c>
      <c r="I368" s="5">
        <v>3.9285000000000005</v>
      </c>
      <c r="J368" s="3" t="s">
        <v>163</v>
      </c>
    </row>
    <row r="369" spans="1:10" x14ac:dyDescent="0.25">
      <c r="A369" s="4">
        <v>34352</v>
      </c>
      <c r="B369" s="5">
        <v>3.8502000000000001</v>
      </c>
      <c r="C369" s="5">
        <v>3.7119</v>
      </c>
      <c r="D369" s="5">
        <v>3.8521999999999998</v>
      </c>
      <c r="E369" s="5">
        <v>3.8210000000000002</v>
      </c>
      <c r="F369" s="5">
        <v>3.4227999999999996</v>
      </c>
      <c r="G369" s="5">
        <v>3.2324999999999999</v>
      </c>
      <c r="H369" s="5">
        <v>3.6483000000000003</v>
      </c>
      <c r="I369" s="5">
        <v>3.9720999999999997</v>
      </c>
      <c r="J369" s="3" t="s">
        <v>163</v>
      </c>
    </row>
    <row r="370" spans="1:10" x14ac:dyDescent="0.25">
      <c r="A370" s="4">
        <v>34353</v>
      </c>
      <c r="B370" s="5">
        <v>3.9115000000000006</v>
      </c>
      <c r="C370" s="5">
        <v>3.7916000000000003</v>
      </c>
      <c r="D370" s="5">
        <v>4.0388999999999999</v>
      </c>
      <c r="E370" s="5">
        <v>3.8458000000000001</v>
      </c>
      <c r="F370" s="5">
        <v>3.2827000000000002</v>
      </c>
      <c r="G370" s="5">
        <v>2.7551000000000001</v>
      </c>
      <c r="H370" s="5">
        <v>3.3617999999999997</v>
      </c>
      <c r="I370" s="5">
        <v>3.8172000000000001</v>
      </c>
      <c r="J370" s="3" t="s">
        <v>163</v>
      </c>
    </row>
    <row r="371" spans="1:10" x14ac:dyDescent="0.25">
      <c r="A371" s="4">
        <v>34354</v>
      </c>
      <c r="B371" s="5">
        <v>4.4543999999999997</v>
      </c>
      <c r="C371" s="5">
        <v>4.3891000000000009</v>
      </c>
      <c r="D371" s="5">
        <v>4.4504999999999999</v>
      </c>
      <c r="E371" s="5">
        <v>3.7988</v>
      </c>
      <c r="F371" s="5">
        <v>2.6959</v>
      </c>
      <c r="G371" s="5">
        <v>2.1078000000000001</v>
      </c>
      <c r="H371" s="5">
        <v>3.1898</v>
      </c>
      <c r="I371" s="5">
        <v>4.1125999999999996</v>
      </c>
      <c r="J371" s="3" t="s">
        <v>163</v>
      </c>
    </row>
    <row r="372" spans="1:10" ht="15.75" thickBot="1" x14ac:dyDescent="0.3">
      <c r="A372" s="4">
        <v>34355</v>
      </c>
      <c r="B372" s="5">
        <v>3.6770999999999998</v>
      </c>
      <c r="C372" s="5">
        <v>3.4678</v>
      </c>
      <c r="D372" s="5">
        <v>3.7763</v>
      </c>
      <c r="E372" s="5">
        <v>3.8689</v>
      </c>
      <c r="F372" s="5">
        <v>3.5468000000000002</v>
      </c>
      <c r="G372" s="5">
        <v>3.1584000000000003</v>
      </c>
      <c r="H372" s="5">
        <v>3.5250999999999997</v>
      </c>
      <c r="I372" s="5">
        <v>3.7717000000000001</v>
      </c>
      <c r="J372" s="3" t="s">
        <v>163</v>
      </c>
    </row>
    <row r="373" spans="1:10" ht="15.75" thickBot="1" x14ac:dyDescent="0.3">
      <c r="A373" s="1">
        <v>3512</v>
      </c>
      <c r="B373" s="2" t="s">
        <v>0</v>
      </c>
      <c r="C373" s="2" t="s">
        <v>1</v>
      </c>
      <c r="D373" s="2" t="s">
        <v>2</v>
      </c>
      <c r="E373" s="2" t="s">
        <v>3</v>
      </c>
      <c r="F373" s="2" t="s">
        <v>4</v>
      </c>
      <c r="G373" s="2" t="s">
        <v>5</v>
      </c>
      <c r="H373" s="2" t="s">
        <v>6</v>
      </c>
      <c r="I373" s="2" t="s">
        <v>7</v>
      </c>
      <c r="J373" s="3" t="s">
        <v>163</v>
      </c>
    </row>
    <row r="374" spans="1:10" x14ac:dyDescent="0.25">
      <c r="A374" s="4">
        <v>35121</v>
      </c>
      <c r="B374" s="5">
        <v>3.3690000000000002</v>
      </c>
      <c r="C374" s="5">
        <v>3.7003000000000004</v>
      </c>
      <c r="D374" s="5">
        <v>3.9533000000000005</v>
      </c>
      <c r="E374" s="5">
        <v>3.8872</v>
      </c>
      <c r="F374" s="5">
        <v>4.0266000000000002</v>
      </c>
      <c r="G374" s="5">
        <v>4.0735000000000001</v>
      </c>
      <c r="H374" s="5">
        <v>3.9131999999999998</v>
      </c>
      <c r="I374" s="5">
        <v>3.4077999999999999</v>
      </c>
      <c r="J374" s="3" t="s">
        <v>163</v>
      </c>
    </row>
    <row r="375" spans="1:10" x14ac:dyDescent="0.25">
      <c r="A375" s="4">
        <v>35122</v>
      </c>
      <c r="B375" s="5">
        <v>3.6415999999999999</v>
      </c>
      <c r="C375" s="5">
        <v>4.2574000000000005</v>
      </c>
      <c r="D375" s="5">
        <v>4.7676999999999996</v>
      </c>
      <c r="E375" s="5">
        <v>4.5358000000000001</v>
      </c>
      <c r="F375" s="5">
        <v>4.3140999999999998</v>
      </c>
      <c r="G375" s="5">
        <v>3.6334</v>
      </c>
      <c r="H375" s="5">
        <v>3.3215000000000003</v>
      </c>
      <c r="I375" s="5">
        <v>2.9476</v>
      </c>
      <c r="J375" s="3" t="s">
        <v>163</v>
      </c>
    </row>
    <row r="376" spans="1:10" x14ac:dyDescent="0.25">
      <c r="A376" s="4">
        <v>35123</v>
      </c>
      <c r="B376" s="5">
        <v>3.3563000000000001</v>
      </c>
      <c r="C376" s="5">
        <v>3.5823999999999998</v>
      </c>
      <c r="D376" s="5">
        <v>3.6966999999999999</v>
      </c>
      <c r="E376" s="5">
        <v>3.7436000000000003</v>
      </c>
      <c r="F376" s="5">
        <v>4.0783000000000005</v>
      </c>
      <c r="G376" s="5">
        <v>4.3628999999999998</v>
      </c>
      <c r="H376" s="5">
        <v>4.1974999999999998</v>
      </c>
      <c r="I376" s="5">
        <v>3.6135999999999995</v>
      </c>
      <c r="J376" s="3" t="s">
        <v>163</v>
      </c>
    </row>
    <row r="377" spans="1:10" x14ac:dyDescent="0.25">
      <c r="A377" s="4">
        <v>35124</v>
      </c>
      <c r="B377" s="5">
        <v>2.9958999999999993</v>
      </c>
      <c r="C377" s="5">
        <v>3.2029000000000001</v>
      </c>
      <c r="D377" s="5">
        <v>3.4114999999999998</v>
      </c>
      <c r="E377" s="5">
        <v>3.4852999999999996</v>
      </c>
      <c r="F377" s="5">
        <v>3.8176999999999999</v>
      </c>
      <c r="G377" s="5">
        <v>4.3341000000000003</v>
      </c>
      <c r="H377" s="5">
        <v>4.2765000000000004</v>
      </c>
      <c r="I377" s="5">
        <v>3.6551</v>
      </c>
      <c r="J377" s="3" t="s">
        <v>163</v>
      </c>
    </row>
    <row r="378" spans="1:10" ht="15.75" thickBot="1" x14ac:dyDescent="0.3">
      <c r="A378" s="4">
        <v>35125</v>
      </c>
      <c r="B378" s="5">
        <v>3.4907999999999997</v>
      </c>
      <c r="C378" s="5">
        <v>3.7803</v>
      </c>
      <c r="D378" s="5">
        <v>3.9537000000000004</v>
      </c>
      <c r="E378" s="5">
        <v>3.8118999999999996</v>
      </c>
      <c r="F378" s="5">
        <v>3.9489000000000001</v>
      </c>
      <c r="G378" s="5">
        <v>4.0468999999999999</v>
      </c>
      <c r="H378" s="5">
        <v>3.9392000000000005</v>
      </c>
      <c r="I378" s="5">
        <v>3.4666000000000001</v>
      </c>
      <c r="J378" s="3" t="s">
        <v>163</v>
      </c>
    </row>
    <row r="379" spans="1:10" ht="15.75" thickBot="1" x14ac:dyDescent="0.3">
      <c r="A379" s="1">
        <v>3513</v>
      </c>
      <c r="B379" s="2" t="s">
        <v>0</v>
      </c>
      <c r="C379" s="2" t="s">
        <v>1</v>
      </c>
      <c r="D379" s="2" t="s">
        <v>2</v>
      </c>
      <c r="E379" s="2" t="s">
        <v>3</v>
      </c>
      <c r="F379" s="2" t="s">
        <v>4</v>
      </c>
      <c r="G379" s="2" t="s">
        <v>5</v>
      </c>
      <c r="H379" s="2" t="s">
        <v>6</v>
      </c>
      <c r="I379" s="2" t="s">
        <v>7</v>
      </c>
      <c r="J379" s="3" t="s">
        <v>163</v>
      </c>
    </row>
    <row r="380" spans="1:10" x14ac:dyDescent="0.25">
      <c r="A380" s="4">
        <v>35131</v>
      </c>
      <c r="B380" s="5">
        <v>3.4511000000000003</v>
      </c>
      <c r="C380" s="5">
        <v>3.8782000000000001</v>
      </c>
      <c r="D380" s="5">
        <v>4.0472000000000001</v>
      </c>
      <c r="E380" s="5">
        <v>3.8610999999999995</v>
      </c>
      <c r="F380" s="5">
        <v>4.1104000000000003</v>
      </c>
      <c r="G380" s="5">
        <v>4.0601000000000003</v>
      </c>
      <c r="H380" s="5">
        <v>3.7283999999999997</v>
      </c>
      <c r="I380" s="5">
        <v>3.1247999999999996</v>
      </c>
      <c r="J380" s="3" t="s">
        <v>163</v>
      </c>
    </row>
    <row r="381" spans="1:10" x14ac:dyDescent="0.25">
      <c r="A381" s="4">
        <v>35132</v>
      </c>
      <c r="B381" s="5">
        <v>3.7476000000000003</v>
      </c>
      <c r="C381" s="5">
        <v>4.3357999999999999</v>
      </c>
      <c r="D381" s="5">
        <v>4.7365000000000004</v>
      </c>
      <c r="E381" s="5">
        <v>4.5169999999999995</v>
      </c>
      <c r="F381" s="5">
        <v>4.4043000000000001</v>
      </c>
      <c r="G381" s="5">
        <v>3.7867999999999999</v>
      </c>
      <c r="H381" s="5">
        <v>3.3499999999999996</v>
      </c>
      <c r="I381" s="5">
        <v>2.9593000000000003</v>
      </c>
      <c r="J381" s="3" t="s">
        <v>163</v>
      </c>
    </row>
    <row r="382" spans="1:10" x14ac:dyDescent="0.25">
      <c r="A382" s="4">
        <v>35133</v>
      </c>
      <c r="B382" s="5">
        <v>3.5043000000000002</v>
      </c>
      <c r="C382" s="5">
        <v>3.8159000000000001</v>
      </c>
      <c r="D382" s="5">
        <v>3.8073000000000006</v>
      </c>
      <c r="E382" s="5">
        <v>3.6505999999999998</v>
      </c>
      <c r="F382" s="5">
        <v>4.1012000000000004</v>
      </c>
      <c r="G382" s="5">
        <v>4.2408999999999999</v>
      </c>
      <c r="H382" s="5">
        <v>3.9309000000000003</v>
      </c>
      <c r="I382" s="5">
        <v>3.2565</v>
      </c>
      <c r="J382" s="3" t="s">
        <v>163</v>
      </c>
    </row>
    <row r="383" spans="1:10" x14ac:dyDescent="0.25">
      <c r="A383" s="4">
        <v>35134</v>
      </c>
      <c r="B383" s="5">
        <v>3.0461000000000005</v>
      </c>
      <c r="C383" s="5">
        <v>3.5138000000000007</v>
      </c>
      <c r="D383" s="5">
        <v>3.7017000000000007</v>
      </c>
      <c r="E383" s="5">
        <v>3.5338000000000003</v>
      </c>
      <c r="F383" s="5">
        <v>3.9553000000000003</v>
      </c>
      <c r="G383" s="5">
        <v>4.2321</v>
      </c>
      <c r="H383" s="5">
        <v>3.9241000000000001</v>
      </c>
      <c r="I383" s="5">
        <v>3.0754999999999995</v>
      </c>
      <c r="J383" s="3" t="s">
        <v>163</v>
      </c>
    </row>
    <row r="384" spans="1:10" ht="15.75" thickBot="1" x14ac:dyDescent="0.3">
      <c r="A384" s="4">
        <v>35135</v>
      </c>
      <c r="B384" s="5">
        <v>3.5699000000000005</v>
      </c>
      <c r="C384" s="5">
        <v>3.8565999999999998</v>
      </c>
      <c r="D384" s="5">
        <v>3.9435000000000002</v>
      </c>
      <c r="E384" s="5">
        <v>3.7495000000000003</v>
      </c>
      <c r="F384" s="5">
        <v>4.0360999999999994</v>
      </c>
      <c r="G384" s="5">
        <v>4.0573999999999995</v>
      </c>
      <c r="H384" s="5">
        <v>3.8158000000000003</v>
      </c>
      <c r="I384" s="5">
        <v>3.2814999999999999</v>
      </c>
      <c r="J384" s="3" t="s">
        <v>163</v>
      </c>
    </row>
    <row r="385" spans="1:10" ht="15.75" thickBot="1" x14ac:dyDescent="0.3">
      <c r="A385" s="1">
        <v>3514</v>
      </c>
      <c r="B385" s="2" t="s">
        <v>0</v>
      </c>
      <c r="C385" s="2" t="s">
        <v>1</v>
      </c>
      <c r="D385" s="2" t="s">
        <v>2</v>
      </c>
      <c r="E385" s="2" t="s">
        <v>3</v>
      </c>
      <c r="F385" s="2" t="s">
        <v>4</v>
      </c>
      <c r="G385" s="2" t="s">
        <v>5</v>
      </c>
      <c r="H385" s="2" t="s">
        <v>6</v>
      </c>
      <c r="I385" s="2" t="s">
        <v>7</v>
      </c>
      <c r="J385" s="3" t="s">
        <v>163</v>
      </c>
    </row>
    <row r="386" spans="1:10" x14ac:dyDescent="0.25">
      <c r="A386" s="4">
        <v>35141</v>
      </c>
      <c r="B386" s="5">
        <v>3.5896999999999997</v>
      </c>
      <c r="C386" s="5">
        <v>3.9791000000000007</v>
      </c>
      <c r="D386" s="5">
        <v>4.0995999999999997</v>
      </c>
      <c r="E386" s="5">
        <v>3.8376999999999999</v>
      </c>
      <c r="F386" s="5">
        <v>4.1190000000000007</v>
      </c>
      <c r="G386" s="5">
        <v>3.9961000000000002</v>
      </c>
      <c r="H386" s="5">
        <v>3.6179999999999999</v>
      </c>
      <c r="I386" s="5">
        <v>3.0221</v>
      </c>
      <c r="J386" s="3" t="s">
        <v>163</v>
      </c>
    </row>
    <row r="387" spans="1:10" x14ac:dyDescent="0.25">
      <c r="A387" s="4">
        <v>35142</v>
      </c>
      <c r="B387" s="5">
        <v>3.7636000000000003</v>
      </c>
      <c r="C387" s="5">
        <v>4.2877000000000001</v>
      </c>
      <c r="D387" s="5">
        <v>4.617</v>
      </c>
      <c r="E387" s="5">
        <v>4.4565999999999999</v>
      </c>
      <c r="F387" s="5">
        <v>4.3730000000000002</v>
      </c>
      <c r="G387" s="5">
        <v>3.7786999999999997</v>
      </c>
      <c r="H387" s="5">
        <v>3.2855999999999996</v>
      </c>
      <c r="I387" s="5">
        <v>2.9702000000000002</v>
      </c>
      <c r="J387" s="3" t="s">
        <v>163</v>
      </c>
    </row>
    <row r="388" spans="1:10" x14ac:dyDescent="0.25">
      <c r="A388" s="4">
        <v>35143</v>
      </c>
      <c r="B388" s="5">
        <v>3.6227</v>
      </c>
      <c r="C388" s="5">
        <v>3.9040999999999997</v>
      </c>
      <c r="D388" s="5">
        <v>3.8506</v>
      </c>
      <c r="E388" s="5">
        <v>3.601</v>
      </c>
      <c r="F388" s="5">
        <v>4.0712999999999999</v>
      </c>
      <c r="G388" s="5">
        <v>4.1151</v>
      </c>
      <c r="H388" s="5">
        <v>3.7650000000000006</v>
      </c>
      <c r="I388" s="5">
        <v>3.1079000000000008</v>
      </c>
      <c r="J388" s="3" t="s">
        <v>163</v>
      </c>
    </row>
    <row r="389" spans="1:10" x14ac:dyDescent="0.25">
      <c r="A389" s="4">
        <v>35144</v>
      </c>
      <c r="B389" s="5">
        <v>3.1982000000000004</v>
      </c>
      <c r="C389" s="5">
        <v>3.6737000000000002</v>
      </c>
      <c r="D389" s="5">
        <v>3.8445</v>
      </c>
      <c r="E389" s="5">
        <v>3.4874999999999998</v>
      </c>
      <c r="F389" s="5">
        <v>3.9243000000000001</v>
      </c>
      <c r="G389" s="5">
        <v>3.9621</v>
      </c>
      <c r="H389" s="5">
        <v>3.5592000000000001</v>
      </c>
      <c r="I389" s="5">
        <v>2.6694000000000004</v>
      </c>
      <c r="J389" s="3" t="s">
        <v>163</v>
      </c>
    </row>
    <row r="390" spans="1:10" ht="15.75" thickBot="1" x14ac:dyDescent="0.3">
      <c r="A390" s="4">
        <v>35145</v>
      </c>
      <c r="B390" s="5">
        <v>3.6723999999999997</v>
      </c>
      <c r="C390" s="5">
        <v>3.9556000000000004</v>
      </c>
      <c r="D390" s="5">
        <v>3.9657999999999998</v>
      </c>
      <c r="E390" s="5">
        <v>3.7202000000000002</v>
      </c>
      <c r="F390" s="5">
        <v>4.0463000000000005</v>
      </c>
      <c r="G390" s="5">
        <v>4.0392999999999999</v>
      </c>
      <c r="H390" s="5">
        <v>3.7176999999999998</v>
      </c>
      <c r="I390" s="5">
        <v>3.1930000000000001</v>
      </c>
      <c r="J390" s="3" t="s">
        <v>163</v>
      </c>
    </row>
    <row r="391" spans="1:10" ht="15.75" thickBot="1" x14ac:dyDescent="0.3">
      <c r="A391" s="1">
        <v>3515</v>
      </c>
      <c r="B391" s="2" t="s">
        <v>0</v>
      </c>
      <c r="C391" s="2" t="s">
        <v>1</v>
      </c>
      <c r="D391" s="2" t="s">
        <v>2</v>
      </c>
      <c r="E391" s="2" t="s">
        <v>3</v>
      </c>
      <c r="F391" s="2" t="s">
        <v>4</v>
      </c>
      <c r="G391" s="2" t="s">
        <v>5</v>
      </c>
      <c r="H391" s="2" t="s">
        <v>6</v>
      </c>
      <c r="I391" s="2" t="s">
        <v>7</v>
      </c>
      <c r="J391" s="3" t="s">
        <v>163</v>
      </c>
    </row>
    <row r="392" spans="1:10" x14ac:dyDescent="0.25">
      <c r="A392" s="4">
        <v>35151</v>
      </c>
      <c r="B392" s="5">
        <v>3.6308000000000002</v>
      </c>
      <c r="C392" s="5">
        <v>4.0069999999999997</v>
      </c>
      <c r="D392" s="5">
        <v>4.1087000000000007</v>
      </c>
      <c r="E392" s="5">
        <v>3.8668000000000005</v>
      </c>
      <c r="F392" s="5">
        <v>4.0357000000000003</v>
      </c>
      <c r="G392" s="5">
        <v>3.8637000000000001</v>
      </c>
      <c r="H392" s="5">
        <v>3.4600999999999997</v>
      </c>
      <c r="I392" s="5">
        <v>3.0133000000000005</v>
      </c>
      <c r="J392" s="3" t="s">
        <v>163</v>
      </c>
    </row>
    <row r="393" spans="1:10" x14ac:dyDescent="0.25">
      <c r="A393" s="4">
        <v>35152</v>
      </c>
      <c r="B393" s="5">
        <v>3.8281000000000001</v>
      </c>
      <c r="C393" s="5">
        <v>4.2836999999999996</v>
      </c>
      <c r="D393" s="5">
        <v>4.5951000000000004</v>
      </c>
      <c r="E393" s="5">
        <v>4.4306000000000001</v>
      </c>
      <c r="F393" s="5">
        <v>4.3369</v>
      </c>
      <c r="G393" s="5">
        <v>3.7929000000000004</v>
      </c>
      <c r="H393" s="5">
        <v>3.3327999999999998</v>
      </c>
      <c r="I393" s="5">
        <v>3.0777000000000001</v>
      </c>
      <c r="J393" s="3" t="s">
        <v>163</v>
      </c>
    </row>
    <row r="394" spans="1:10" x14ac:dyDescent="0.25">
      <c r="A394" s="4">
        <v>35153</v>
      </c>
      <c r="B394" s="5">
        <v>3.7435</v>
      </c>
      <c r="C394" s="5">
        <v>3.9952000000000001</v>
      </c>
      <c r="D394" s="5">
        <v>3.8968999999999996</v>
      </c>
      <c r="E394" s="5">
        <v>3.6640000000000001</v>
      </c>
      <c r="F394" s="5">
        <v>4.0129999999999999</v>
      </c>
      <c r="G394" s="5">
        <v>4.0051999999999994</v>
      </c>
      <c r="H394" s="5">
        <v>3.6328000000000005</v>
      </c>
      <c r="I394" s="5">
        <v>3.1854</v>
      </c>
      <c r="J394" s="3" t="s">
        <v>163</v>
      </c>
    </row>
    <row r="395" spans="1:10" x14ac:dyDescent="0.25">
      <c r="A395" s="4">
        <v>35154</v>
      </c>
      <c r="B395" s="5">
        <v>3.2874000000000008</v>
      </c>
      <c r="C395" s="5">
        <v>3.7250000000000001</v>
      </c>
      <c r="D395" s="5">
        <v>3.8698000000000001</v>
      </c>
      <c r="E395" s="5">
        <v>3.5303</v>
      </c>
      <c r="F395" s="5">
        <v>3.8231999999999999</v>
      </c>
      <c r="G395" s="5">
        <v>3.7037</v>
      </c>
      <c r="H395" s="5">
        <v>3.2777000000000003</v>
      </c>
      <c r="I395" s="5">
        <v>2.6015000000000001</v>
      </c>
      <c r="J395" s="3" t="s">
        <v>163</v>
      </c>
    </row>
    <row r="396" spans="1:10" ht="15.75" thickBot="1" x14ac:dyDescent="0.3">
      <c r="A396" s="4">
        <v>35155</v>
      </c>
      <c r="B396" s="5">
        <v>3.7721999999999998</v>
      </c>
      <c r="C396" s="5">
        <v>4.0349000000000004</v>
      </c>
      <c r="D396" s="5">
        <v>4.0179</v>
      </c>
      <c r="E396" s="5">
        <v>3.7886000000000006</v>
      </c>
      <c r="F396" s="5">
        <v>3.9846000000000004</v>
      </c>
      <c r="G396" s="5">
        <v>3.9729000000000001</v>
      </c>
      <c r="H396" s="5">
        <v>3.6565999999999996</v>
      </c>
      <c r="I396" s="5">
        <v>3.2839999999999998</v>
      </c>
      <c r="J396" s="3" t="s">
        <v>163</v>
      </c>
    </row>
    <row r="397" spans="1:10" ht="15.75" thickBot="1" x14ac:dyDescent="0.3">
      <c r="A397" s="1">
        <v>3516</v>
      </c>
      <c r="B397" s="2" t="s">
        <v>0</v>
      </c>
      <c r="C397" s="2" t="s">
        <v>1</v>
      </c>
      <c r="D397" s="2" t="s">
        <v>2</v>
      </c>
      <c r="E397" s="2" t="s">
        <v>3</v>
      </c>
      <c r="F397" s="2" t="s">
        <v>4</v>
      </c>
      <c r="G397" s="2" t="s">
        <v>5</v>
      </c>
      <c r="H397" s="2" t="s">
        <v>6</v>
      </c>
      <c r="I397" s="2" t="s">
        <v>7</v>
      </c>
      <c r="J397" s="3" t="s">
        <v>163</v>
      </c>
    </row>
    <row r="398" spans="1:10" x14ac:dyDescent="0.25">
      <c r="A398" s="4">
        <v>35161</v>
      </c>
      <c r="B398" s="5">
        <v>3.6964999999999999</v>
      </c>
      <c r="C398" s="5">
        <v>4.0323000000000002</v>
      </c>
      <c r="D398" s="5">
        <v>4.1029</v>
      </c>
      <c r="E398" s="5">
        <v>3.9290000000000003</v>
      </c>
      <c r="F398" s="5">
        <v>3.9605000000000001</v>
      </c>
      <c r="G398" s="5">
        <v>3.7610999999999999</v>
      </c>
      <c r="H398" s="5">
        <v>3.3723999999999998</v>
      </c>
      <c r="I398" s="5">
        <v>3.1711999999999994</v>
      </c>
      <c r="J398" s="3" t="s">
        <v>163</v>
      </c>
    </row>
    <row r="399" spans="1:10" x14ac:dyDescent="0.25">
      <c r="A399" s="4">
        <v>35162</v>
      </c>
      <c r="B399" s="5">
        <v>3.8566000000000003</v>
      </c>
      <c r="C399" s="5">
        <v>4.3363000000000005</v>
      </c>
      <c r="D399" s="5">
        <v>4.5739999999999998</v>
      </c>
      <c r="E399" s="5">
        <v>4.4482999999999997</v>
      </c>
      <c r="F399" s="5">
        <v>4.2382999999999997</v>
      </c>
      <c r="G399" s="5">
        <v>3.7712000000000003</v>
      </c>
      <c r="H399" s="5">
        <v>3.3024000000000004</v>
      </c>
      <c r="I399" s="5">
        <v>3.2491000000000003</v>
      </c>
      <c r="J399" s="3" t="s">
        <v>163</v>
      </c>
    </row>
    <row r="400" spans="1:10" x14ac:dyDescent="0.25">
      <c r="A400" s="4">
        <v>35163</v>
      </c>
      <c r="B400" s="5">
        <v>3.7756000000000003</v>
      </c>
      <c r="C400" s="5">
        <v>4.0073999999999996</v>
      </c>
      <c r="D400" s="5">
        <v>3.9159999999999999</v>
      </c>
      <c r="E400" s="5">
        <v>3.7420999999999998</v>
      </c>
      <c r="F400" s="5">
        <v>3.9186000000000001</v>
      </c>
      <c r="G400" s="5">
        <v>3.8383000000000003</v>
      </c>
      <c r="H400" s="5">
        <v>3.4695999999999998</v>
      </c>
      <c r="I400" s="5">
        <v>3.2761000000000009</v>
      </c>
      <c r="J400" s="3" t="s">
        <v>163</v>
      </c>
    </row>
    <row r="401" spans="1:10" x14ac:dyDescent="0.25">
      <c r="A401" s="4">
        <v>35164</v>
      </c>
      <c r="B401" s="5">
        <v>3.3411999999999997</v>
      </c>
      <c r="C401" s="5">
        <v>3.7527999999999997</v>
      </c>
      <c r="D401" s="5">
        <v>3.8997999999999999</v>
      </c>
      <c r="E401" s="5">
        <v>3.734</v>
      </c>
      <c r="F401" s="5">
        <v>3.8307000000000002</v>
      </c>
      <c r="G401" s="5">
        <v>3.5945</v>
      </c>
      <c r="H401" s="5">
        <v>3.1237000000000004</v>
      </c>
      <c r="I401" s="5">
        <v>2.7546999999999997</v>
      </c>
      <c r="J401" s="3" t="s">
        <v>163</v>
      </c>
    </row>
    <row r="402" spans="1:10" ht="15.75" thickBot="1" x14ac:dyDescent="0.3">
      <c r="A402" s="4">
        <v>35165</v>
      </c>
      <c r="B402" s="5">
        <v>3.8290999999999995</v>
      </c>
      <c r="C402" s="5">
        <v>4.0633999999999997</v>
      </c>
      <c r="D402" s="5">
        <v>4.0232999999999999</v>
      </c>
      <c r="E402" s="5">
        <v>3.8459000000000003</v>
      </c>
      <c r="F402" s="5">
        <v>3.9161000000000001</v>
      </c>
      <c r="G402" s="5">
        <v>3.9085999999999999</v>
      </c>
      <c r="H402" s="5">
        <v>3.6230000000000002</v>
      </c>
      <c r="I402" s="5">
        <v>3.4318</v>
      </c>
      <c r="J402" s="3" t="s">
        <v>163</v>
      </c>
    </row>
    <row r="403" spans="1:10" ht="15.75" thickBot="1" x14ac:dyDescent="0.3">
      <c r="A403" s="1">
        <v>3517</v>
      </c>
      <c r="B403" s="2" t="s">
        <v>0</v>
      </c>
      <c r="C403" s="2" t="s">
        <v>1</v>
      </c>
      <c r="D403" s="2" t="s">
        <v>2</v>
      </c>
      <c r="E403" s="2" t="s">
        <v>3</v>
      </c>
      <c r="F403" s="2" t="s">
        <v>4</v>
      </c>
      <c r="G403" s="2" t="s">
        <v>5</v>
      </c>
      <c r="H403" s="2" t="s">
        <v>6</v>
      </c>
      <c r="I403" s="2" t="s">
        <v>7</v>
      </c>
      <c r="J403" s="3" t="s">
        <v>163</v>
      </c>
    </row>
    <row r="404" spans="1:10" x14ac:dyDescent="0.25">
      <c r="A404" s="4">
        <v>35171</v>
      </c>
      <c r="B404" s="5">
        <v>3.6749999999999998</v>
      </c>
      <c r="C404" s="5">
        <v>4.0792999999999999</v>
      </c>
      <c r="D404" s="5">
        <v>4.1311</v>
      </c>
      <c r="E404" s="5">
        <v>4.0028000000000006</v>
      </c>
      <c r="F404" s="5">
        <v>3.9184000000000001</v>
      </c>
      <c r="G404" s="5">
        <v>3.7518000000000002</v>
      </c>
      <c r="H404" s="5">
        <v>3.3342000000000001</v>
      </c>
      <c r="I404" s="5">
        <v>3.2557</v>
      </c>
      <c r="J404" s="3" t="s">
        <v>163</v>
      </c>
    </row>
    <row r="405" spans="1:10" x14ac:dyDescent="0.25">
      <c r="A405" s="4">
        <v>35172</v>
      </c>
      <c r="B405" s="5">
        <v>3.8557000000000001</v>
      </c>
      <c r="C405" s="5">
        <v>4.3632</v>
      </c>
      <c r="D405" s="5">
        <v>4.4961000000000002</v>
      </c>
      <c r="E405" s="5">
        <v>4.3967999999999998</v>
      </c>
      <c r="F405" s="5">
        <v>4.1183000000000005</v>
      </c>
      <c r="G405" s="5">
        <v>3.7300999999999997</v>
      </c>
      <c r="H405" s="5">
        <v>3.2393999999999998</v>
      </c>
      <c r="I405" s="5">
        <v>3.3439000000000001</v>
      </c>
      <c r="J405" s="3" t="s">
        <v>163</v>
      </c>
    </row>
    <row r="406" spans="1:10" x14ac:dyDescent="0.25">
      <c r="A406" s="4">
        <v>35173</v>
      </c>
      <c r="B406" s="5">
        <v>3.7953000000000001</v>
      </c>
      <c r="C406" s="5">
        <v>4.0890000000000004</v>
      </c>
      <c r="D406" s="5">
        <v>4.0236000000000001</v>
      </c>
      <c r="E406" s="5">
        <v>3.8923000000000001</v>
      </c>
      <c r="F406" s="5">
        <v>3.9371999999999994</v>
      </c>
      <c r="G406" s="5">
        <v>3.8266999999999998</v>
      </c>
      <c r="H406" s="5">
        <v>3.4353000000000002</v>
      </c>
      <c r="I406" s="5">
        <v>3.3716000000000004</v>
      </c>
      <c r="J406" s="3" t="s">
        <v>163</v>
      </c>
    </row>
    <row r="407" spans="1:10" x14ac:dyDescent="0.25">
      <c r="A407" s="4">
        <v>35174</v>
      </c>
      <c r="B407" s="5">
        <v>3.2281000000000004</v>
      </c>
      <c r="C407" s="5">
        <v>3.7460000000000004</v>
      </c>
      <c r="D407" s="5">
        <v>3.9918999999999998</v>
      </c>
      <c r="E407" s="5">
        <v>3.9236000000000004</v>
      </c>
      <c r="F407" s="5">
        <v>3.9011999999999998</v>
      </c>
      <c r="G407" s="5">
        <v>3.6134000000000004</v>
      </c>
      <c r="H407" s="5">
        <v>3.0825</v>
      </c>
      <c r="I407" s="5">
        <v>2.7684000000000002</v>
      </c>
      <c r="J407" s="3" t="s">
        <v>163</v>
      </c>
    </row>
    <row r="408" spans="1:10" ht="15.75" thickBot="1" x14ac:dyDescent="0.3">
      <c r="A408" s="4">
        <v>35175</v>
      </c>
      <c r="B408" s="5">
        <v>3.7469999999999999</v>
      </c>
      <c r="C408" s="5">
        <v>4.0278999999999998</v>
      </c>
      <c r="D408" s="5">
        <v>4.0007000000000001</v>
      </c>
      <c r="E408" s="5">
        <v>3.8559000000000001</v>
      </c>
      <c r="F408" s="5">
        <v>3.7646000000000002</v>
      </c>
      <c r="G408" s="5">
        <v>3.7571999999999997</v>
      </c>
      <c r="H408" s="5">
        <v>3.4992000000000001</v>
      </c>
      <c r="I408" s="5">
        <v>3.4601000000000002</v>
      </c>
      <c r="J408" s="3" t="s">
        <v>163</v>
      </c>
    </row>
    <row r="409" spans="1:10" ht="15.75" thickBot="1" x14ac:dyDescent="0.3">
      <c r="A409" s="1">
        <v>3518</v>
      </c>
      <c r="B409" s="2" t="s">
        <v>0</v>
      </c>
      <c r="C409" s="2" t="s">
        <v>1</v>
      </c>
      <c r="D409" s="2" t="s">
        <v>2</v>
      </c>
      <c r="E409" s="2" t="s">
        <v>3</v>
      </c>
      <c r="F409" s="2" t="s">
        <v>4</v>
      </c>
      <c r="G409" s="2" t="s">
        <v>5</v>
      </c>
      <c r="H409" s="2" t="s">
        <v>6</v>
      </c>
      <c r="I409" s="2" t="s">
        <v>7</v>
      </c>
      <c r="J409" s="3" t="s">
        <v>163</v>
      </c>
    </row>
    <row r="410" spans="1:10" x14ac:dyDescent="0.25">
      <c r="A410" s="4">
        <v>35181</v>
      </c>
      <c r="B410" s="5">
        <v>3.5655000000000001</v>
      </c>
      <c r="C410" s="5">
        <v>4.0812999999999997</v>
      </c>
      <c r="D410" s="5">
        <v>4.1661999999999999</v>
      </c>
      <c r="E410" s="5">
        <v>4.0738000000000003</v>
      </c>
      <c r="F410" s="5">
        <v>3.9362999999999997</v>
      </c>
      <c r="G410" s="5">
        <v>3.7334000000000005</v>
      </c>
      <c r="H410" s="5">
        <v>3.2593000000000001</v>
      </c>
      <c r="I410" s="5">
        <v>3.1757000000000004</v>
      </c>
      <c r="J410" s="3" t="s">
        <v>163</v>
      </c>
    </row>
    <row r="411" spans="1:10" x14ac:dyDescent="0.25">
      <c r="A411" s="4">
        <v>35182</v>
      </c>
      <c r="B411" s="5">
        <v>3.8792</v>
      </c>
      <c r="C411" s="5">
        <v>4.3879000000000001</v>
      </c>
      <c r="D411" s="5">
        <v>4.4735000000000005</v>
      </c>
      <c r="E411" s="5">
        <v>4.3765000000000009</v>
      </c>
      <c r="F411" s="5">
        <v>4.0674000000000001</v>
      </c>
      <c r="G411" s="5">
        <v>3.7003000000000004</v>
      </c>
      <c r="H411" s="5">
        <v>3.2327000000000004</v>
      </c>
      <c r="I411" s="5">
        <v>3.4010000000000002</v>
      </c>
      <c r="J411" s="3" t="s">
        <v>163</v>
      </c>
    </row>
    <row r="412" spans="1:10" x14ac:dyDescent="0.25">
      <c r="A412" s="4">
        <v>35183</v>
      </c>
      <c r="B412" s="5">
        <v>3.6981999999999999</v>
      </c>
      <c r="C412" s="5">
        <v>4.1219999999999999</v>
      </c>
      <c r="D412" s="5">
        <v>4.0876000000000001</v>
      </c>
      <c r="E412" s="5">
        <v>4.0118999999999998</v>
      </c>
      <c r="F412" s="5">
        <v>3.9682000000000004</v>
      </c>
      <c r="G412" s="5">
        <v>3.8371</v>
      </c>
      <c r="H412" s="5">
        <v>3.3639000000000001</v>
      </c>
      <c r="I412" s="5">
        <v>3.3266999999999998</v>
      </c>
      <c r="J412" s="3" t="s">
        <v>163</v>
      </c>
    </row>
    <row r="413" spans="1:10" x14ac:dyDescent="0.25">
      <c r="A413" s="4">
        <v>35184</v>
      </c>
      <c r="B413" s="5">
        <v>3.0857000000000001</v>
      </c>
      <c r="C413" s="5">
        <v>3.8177000000000003</v>
      </c>
      <c r="D413" s="5">
        <v>4.1877999999999993</v>
      </c>
      <c r="E413" s="5">
        <v>4.157</v>
      </c>
      <c r="F413" s="5">
        <v>4.1395999999999997</v>
      </c>
      <c r="G413" s="5">
        <v>3.8330000000000002</v>
      </c>
      <c r="H413" s="5">
        <v>3.1657000000000002</v>
      </c>
      <c r="I413" s="5">
        <v>2.6543000000000001</v>
      </c>
      <c r="J413" s="3" t="s">
        <v>163</v>
      </c>
    </row>
    <row r="414" spans="1:10" ht="15.75" thickBot="1" x14ac:dyDescent="0.3">
      <c r="A414" s="4">
        <v>35185</v>
      </c>
      <c r="B414" s="5">
        <v>3.7698</v>
      </c>
      <c r="C414" s="5">
        <v>4.1147</v>
      </c>
      <c r="D414" s="5">
        <v>4.0925999999999991</v>
      </c>
      <c r="E414" s="5">
        <v>3.9420000000000002</v>
      </c>
      <c r="F414" s="5">
        <v>3.8148</v>
      </c>
      <c r="G414" s="5">
        <v>3.8085000000000004</v>
      </c>
      <c r="H414" s="5">
        <v>3.5663</v>
      </c>
      <c r="I414" s="5">
        <v>3.5326</v>
      </c>
      <c r="J414" s="3" t="s">
        <v>163</v>
      </c>
    </row>
    <row r="415" spans="1:10" ht="15.75" thickBot="1" x14ac:dyDescent="0.3">
      <c r="A415" s="1">
        <v>3519</v>
      </c>
      <c r="B415" s="2" t="s">
        <v>0</v>
      </c>
      <c r="C415" s="2" t="s">
        <v>1</v>
      </c>
      <c r="D415" s="2" t="s">
        <v>2</v>
      </c>
      <c r="E415" s="2" t="s">
        <v>3</v>
      </c>
      <c r="F415" s="2" t="s">
        <v>4</v>
      </c>
      <c r="G415" s="2" t="s">
        <v>5</v>
      </c>
      <c r="H415" s="2" t="s">
        <v>6</v>
      </c>
      <c r="I415" s="2" t="s">
        <v>7</v>
      </c>
      <c r="J415" s="3" t="s">
        <v>163</v>
      </c>
    </row>
    <row r="416" spans="1:10" x14ac:dyDescent="0.25">
      <c r="A416" s="4">
        <v>35191</v>
      </c>
      <c r="B416" s="5">
        <v>3.5053000000000001</v>
      </c>
      <c r="C416" s="5">
        <v>4.0946999999999996</v>
      </c>
      <c r="D416" s="5">
        <v>4.2084999999999999</v>
      </c>
      <c r="E416" s="5">
        <v>4.1093999999999999</v>
      </c>
      <c r="F416" s="5">
        <v>4.0059000000000005</v>
      </c>
      <c r="G416" s="5">
        <v>3.7790999999999997</v>
      </c>
      <c r="H416" s="5">
        <v>3.2475000000000001</v>
      </c>
      <c r="I416" s="5">
        <v>3.0618999999999996</v>
      </c>
      <c r="J416" s="3" t="s">
        <v>163</v>
      </c>
    </row>
    <row r="417" spans="1:10" x14ac:dyDescent="0.25">
      <c r="A417" s="4">
        <v>35192</v>
      </c>
      <c r="B417" s="5">
        <v>3.8901999999999997</v>
      </c>
      <c r="C417" s="5">
        <v>4.4106000000000005</v>
      </c>
      <c r="D417" s="5">
        <v>4.4676999999999998</v>
      </c>
      <c r="E417" s="5">
        <v>4.3494000000000002</v>
      </c>
      <c r="F417" s="5">
        <v>4.0620000000000003</v>
      </c>
      <c r="G417" s="5">
        <v>3.7197</v>
      </c>
      <c r="H417" s="5">
        <v>3.2568000000000001</v>
      </c>
      <c r="I417" s="5">
        <v>3.4022999999999999</v>
      </c>
      <c r="J417" s="3" t="s">
        <v>163</v>
      </c>
    </row>
    <row r="418" spans="1:10" x14ac:dyDescent="0.25">
      <c r="A418" s="4">
        <v>35193</v>
      </c>
      <c r="B418" s="5">
        <v>3.6065</v>
      </c>
      <c r="C418" s="5">
        <v>4.0939000000000005</v>
      </c>
      <c r="D418" s="5">
        <v>4.1021000000000001</v>
      </c>
      <c r="E418" s="5">
        <v>3.9995999999999996</v>
      </c>
      <c r="F418" s="5">
        <v>4.0030999999999999</v>
      </c>
      <c r="G418" s="5">
        <v>3.8250999999999999</v>
      </c>
      <c r="H418" s="5">
        <v>3.2930999999999999</v>
      </c>
      <c r="I418" s="5">
        <v>3.1156999999999999</v>
      </c>
      <c r="J418" s="3" t="s">
        <v>163</v>
      </c>
    </row>
    <row r="419" spans="1:10" x14ac:dyDescent="0.25">
      <c r="A419" s="4">
        <v>35194</v>
      </c>
      <c r="B419" s="5">
        <v>2.9176000000000002</v>
      </c>
      <c r="C419" s="5">
        <v>3.8552</v>
      </c>
      <c r="D419" s="5">
        <v>4.3518999999999997</v>
      </c>
      <c r="E419" s="5">
        <v>4.3359000000000005</v>
      </c>
      <c r="F419" s="5">
        <v>4.3718000000000004</v>
      </c>
      <c r="G419" s="5">
        <v>4.0523999999999996</v>
      </c>
      <c r="H419" s="5">
        <v>3.2309999999999999</v>
      </c>
      <c r="I419" s="5">
        <v>2.4360999999999997</v>
      </c>
      <c r="J419" s="3" t="s">
        <v>163</v>
      </c>
    </row>
    <row r="420" spans="1:10" ht="15.75" thickBot="1" x14ac:dyDescent="0.3">
      <c r="A420" s="4">
        <v>35195</v>
      </c>
      <c r="B420" s="5">
        <v>3.6352000000000002</v>
      </c>
      <c r="C420" s="5">
        <v>4.0163000000000002</v>
      </c>
      <c r="D420" s="5">
        <v>4.0078999999999994</v>
      </c>
      <c r="E420" s="5">
        <v>3.8932000000000002</v>
      </c>
      <c r="F420" s="5">
        <v>3.7790999999999997</v>
      </c>
      <c r="G420" s="5">
        <v>3.7333999999999996</v>
      </c>
      <c r="H420" s="5">
        <v>3.4522000000000004</v>
      </c>
      <c r="I420" s="5">
        <v>3.3860000000000001</v>
      </c>
      <c r="J420" s="3" t="s">
        <v>163</v>
      </c>
    </row>
    <row r="421" spans="1:10" ht="15.75" thickBot="1" x14ac:dyDescent="0.3">
      <c r="A421" s="1">
        <v>3520</v>
      </c>
      <c r="B421" s="2" t="s">
        <v>0</v>
      </c>
      <c r="C421" s="2" t="s">
        <v>1</v>
      </c>
      <c r="D421" s="2" t="s">
        <v>2</v>
      </c>
      <c r="E421" s="2" t="s">
        <v>3</v>
      </c>
      <c r="F421" s="2" t="s">
        <v>4</v>
      </c>
      <c r="G421" s="2" t="s">
        <v>5</v>
      </c>
      <c r="H421" s="2" t="s">
        <v>6</v>
      </c>
      <c r="I421" s="2" t="s">
        <v>7</v>
      </c>
      <c r="J421" s="3" t="s">
        <v>163</v>
      </c>
    </row>
    <row r="422" spans="1:10" x14ac:dyDescent="0.25">
      <c r="A422" s="4">
        <v>35201</v>
      </c>
      <c r="B422" s="5">
        <v>3.4662000000000002</v>
      </c>
      <c r="C422" s="5">
        <v>4.0654000000000003</v>
      </c>
      <c r="D422" s="5">
        <v>4.2131999999999996</v>
      </c>
      <c r="E422" s="5">
        <v>4.1633999999999993</v>
      </c>
      <c r="F422" s="5">
        <v>4.1564999999999994</v>
      </c>
      <c r="G422" s="5">
        <v>3.8957000000000002</v>
      </c>
      <c r="H422" s="5">
        <v>3.2951999999999999</v>
      </c>
      <c r="I422" s="5">
        <v>2.9659000000000004</v>
      </c>
      <c r="J422" s="3" t="s">
        <v>163</v>
      </c>
    </row>
    <row r="423" spans="1:10" x14ac:dyDescent="0.25">
      <c r="A423" s="4">
        <v>35202</v>
      </c>
      <c r="B423" s="5">
        <v>3.9418000000000002</v>
      </c>
      <c r="C423" s="5">
        <v>4.3773</v>
      </c>
      <c r="D423" s="5">
        <v>4.3830999999999998</v>
      </c>
      <c r="E423" s="5">
        <v>4.2735000000000003</v>
      </c>
      <c r="F423" s="5">
        <v>4.1051000000000002</v>
      </c>
      <c r="G423" s="5">
        <v>3.7430000000000003</v>
      </c>
      <c r="H423" s="5">
        <v>3.2936000000000001</v>
      </c>
      <c r="I423" s="5">
        <v>3.3746999999999998</v>
      </c>
      <c r="J423" s="3" t="s">
        <v>163</v>
      </c>
    </row>
    <row r="424" spans="1:10" x14ac:dyDescent="0.25">
      <c r="A424" s="4">
        <v>35203</v>
      </c>
      <c r="B424" s="5">
        <v>3.5360999999999998</v>
      </c>
      <c r="C424" s="5">
        <v>4.1056999999999997</v>
      </c>
      <c r="D424" s="5">
        <v>4.1496000000000004</v>
      </c>
      <c r="E424" s="5">
        <v>4.0945</v>
      </c>
      <c r="F424" s="5">
        <v>4.1177999999999999</v>
      </c>
      <c r="G424" s="5">
        <v>3.8754</v>
      </c>
      <c r="H424" s="5">
        <v>3.2592000000000003</v>
      </c>
      <c r="I424" s="5">
        <v>2.9977999999999998</v>
      </c>
      <c r="J424" s="3" t="s">
        <v>163</v>
      </c>
    </row>
    <row r="425" spans="1:10" x14ac:dyDescent="0.25">
      <c r="A425" s="4">
        <v>35204</v>
      </c>
      <c r="B425" s="5">
        <v>2.8777999999999997</v>
      </c>
      <c r="C425" s="5">
        <v>3.9283000000000001</v>
      </c>
      <c r="D425" s="5">
        <v>4.5135000000000005</v>
      </c>
      <c r="E425" s="5">
        <v>4.5022000000000002</v>
      </c>
      <c r="F425" s="5">
        <v>4.6612</v>
      </c>
      <c r="G425" s="5">
        <v>4.2928000000000006</v>
      </c>
      <c r="H425" s="5">
        <v>3.3238000000000003</v>
      </c>
      <c r="I425" s="5">
        <v>2.2497000000000003</v>
      </c>
      <c r="J425" s="3" t="s">
        <v>163</v>
      </c>
    </row>
    <row r="426" spans="1:10" ht="15.75" thickBot="1" x14ac:dyDescent="0.3">
      <c r="A426" s="4">
        <v>35205</v>
      </c>
      <c r="B426" s="5">
        <v>3.6066000000000003</v>
      </c>
      <c r="C426" s="5">
        <v>3.9972999999999996</v>
      </c>
      <c r="D426" s="5">
        <v>3.9887999999999999</v>
      </c>
      <c r="E426" s="5">
        <v>3.9487000000000001</v>
      </c>
      <c r="F426" s="5">
        <v>3.9428999999999998</v>
      </c>
      <c r="G426" s="5">
        <v>3.8698000000000001</v>
      </c>
      <c r="H426" s="5">
        <v>3.4939</v>
      </c>
      <c r="I426" s="5">
        <v>3.3269000000000006</v>
      </c>
      <c r="J426" s="3" t="s">
        <v>163</v>
      </c>
    </row>
    <row r="427" spans="1:10" ht="15.75" thickBot="1" x14ac:dyDescent="0.3">
      <c r="A427" s="1">
        <v>3521</v>
      </c>
      <c r="B427" s="2" t="s">
        <v>0</v>
      </c>
      <c r="C427" s="2" t="s">
        <v>1</v>
      </c>
      <c r="D427" s="2" t="s">
        <v>2</v>
      </c>
      <c r="E427" s="2" t="s">
        <v>3</v>
      </c>
      <c r="F427" s="2" t="s">
        <v>4</v>
      </c>
      <c r="G427" s="2" t="s">
        <v>5</v>
      </c>
      <c r="H427" s="2" t="s">
        <v>6</v>
      </c>
      <c r="I427" s="2" t="s">
        <v>7</v>
      </c>
      <c r="J427" s="3" t="s">
        <v>163</v>
      </c>
    </row>
    <row r="428" spans="1:10" x14ac:dyDescent="0.25">
      <c r="A428" s="4">
        <v>35211</v>
      </c>
      <c r="B428" s="5">
        <v>3.4757000000000002</v>
      </c>
      <c r="C428" s="5">
        <v>4.0396000000000001</v>
      </c>
      <c r="D428" s="5">
        <v>4.2473999999999998</v>
      </c>
      <c r="E428" s="5">
        <v>4.2504999999999997</v>
      </c>
      <c r="F428" s="5">
        <v>4.3858999999999995</v>
      </c>
      <c r="G428" s="5">
        <v>4.0719000000000003</v>
      </c>
      <c r="H428" s="5">
        <v>3.3993000000000002</v>
      </c>
      <c r="I428" s="5">
        <v>2.8925000000000001</v>
      </c>
      <c r="J428" s="3" t="s">
        <v>163</v>
      </c>
    </row>
    <row r="429" spans="1:10" x14ac:dyDescent="0.25">
      <c r="A429" s="4">
        <v>35212</v>
      </c>
      <c r="B429" s="5">
        <v>3.9790999999999999</v>
      </c>
      <c r="C429" s="5">
        <v>4.2870999999999997</v>
      </c>
      <c r="D429" s="5">
        <v>4.2862</v>
      </c>
      <c r="E429" s="5">
        <v>4.2597000000000005</v>
      </c>
      <c r="F429" s="5">
        <v>4.1695000000000002</v>
      </c>
      <c r="G429" s="5">
        <v>3.7971000000000004</v>
      </c>
      <c r="H429" s="5">
        <v>3.3743000000000003</v>
      </c>
      <c r="I429" s="5">
        <v>3.4358</v>
      </c>
      <c r="J429" s="3" t="s">
        <v>163</v>
      </c>
    </row>
    <row r="430" spans="1:10" x14ac:dyDescent="0.25">
      <c r="A430" s="4">
        <v>35213</v>
      </c>
      <c r="B430" s="5">
        <v>3.5004999999999997</v>
      </c>
      <c r="C430" s="5">
        <v>4.0315000000000003</v>
      </c>
      <c r="D430" s="5">
        <v>4.1295000000000002</v>
      </c>
      <c r="E430" s="5">
        <v>4.1400999999999994</v>
      </c>
      <c r="F430" s="5">
        <v>4.3108000000000004</v>
      </c>
      <c r="G430" s="5">
        <v>3.9845999999999995</v>
      </c>
      <c r="H430" s="5">
        <v>3.2499000000000002</v>
      </c>
      <c r="I430" s="5">
        <v>2.8252000000000002</v>
      </c>
      <c r="J430" s="3" t="s">
        <v>163</v>
      </c>
    </row>
    <row r="431" spans="1:10" x14ac:dyDescent="0.25">
      <c r="A431" s="4">
        <v>35214</v>
      </c>
      <c r="B431" s="5">
        <v>2.8150000000000004</v>
      </c>
      <c r="C431" s="5">
        <v>3.9628000000000001</v>
      </c>
      <c r="D431" s="5">
        <v>4.6928000000000001</v>
      </c>
      <c r="E431" s="5">
        <v>4.6188000000000002</v>
      </c>
      <c r="F431" s="5">
        <v>4.8990000000000009</v>
      </c>
      <c r="G431" s="5">
        <v>4.4459</v>
      </c>
      <c r="H431" s="5">
        <v>3.3552</v>
      </c>
      <c r="I431" s="5">
        <v>1.9621</v>
      </c>
      <c r="J431" s="3" t="s">
        <v>163</v>
      </c>
    </row>
    <row r="432" spans="1:10" ht="15.75" thickBot="1" x14ac:dyDescent="0.3">
      <c r="A432" s="4">
        <v>35215</v>
      </c>
      <c r="B432" s="5">
        <v>3.573</v>
      </c>
      <c r="C432" s="5">
        <v>3.8850999999999996</v>
      </c>
      <c r="D432" s="5">
        <v>3.9302000000000001</v>
      </c>
      <c r="E432" s="5">
        <v>4.0401000000000007</v>
      </c>
      <c r="F432" s="5">
        <v>4.1708999999999996</v>
      </c>
      <c r="G432" s="5">
        <v>4.0268000000000006</v>
      </c>
      <c r="H432" s="5">
        <v>3.5744000000000007</v>
      </c>
      <c r="I432" s="5">
        <v>3.2857000000000003</v>
      </c>
      <c r="J432" s="3" t="s">
        <v>163</v>
      </c>
    </row>
    <row r="433" spans="1:10" ht="15.75" thickBot="1" x14ac:dyDescent="0.3">
      <c r="A433" s="1">
        <v>3522</v>
      </c>
      <c r="B433" s="2" t="s">
        <v>0</v>
      </c>
      <c r="C433" s="2" t="s">
        <v>1</v>
      </c>
      <c r="D433" s="2" t="s">
        <v>2</v>
      </c>
      <c r="E433" s="2" t="s">
        <v>3</v>
      </c>
      <c r="F433" s="2" t="s">
        <v>4</v>
      </c>
      <c r="G433" s="2" t="s">
        <v>5</v>
      </c>
      <c r="H433" s="2" t="s">
        <v>6</v>
      </c>
      <c r="I433" s="2" t="s">
        <v>7</v>
      </c>
      <c r="J433" s="3" t="s">
        <v>163</v>
      </c>
    </row>
    <row r="434" spans="1:10" x14ac:dyDescent="0.25">
      <c r="A434" s="4">
        <v>35221</v>
      </c>
      <c r="B434" s="5">
        <v>3.4154999999999998</v>
      </c>
      <c r="C434" s="5">
        <v>3.8936000000000002</v>
      </c>
      <c r="D434" s="5">
        <v>4.3750999999999998</v>
      </c>
      <c r="E434" s="5">
        <v>4.4116</v>
      </c>
      <c r="F434" s="5">
        <v>4.6288999999999998</v>
      </c>
      <c r="G434" s="5">
        <v>4.1794000000000002</v>
      </c>
      <c r="H434" s="5">
        <v>3.4986000000000006</v>
      </c>
      <c r="I434" s="5">
        <v>2.7961</v>
      </c>
      <c r="J434" s="3" t="s">
        <v>163</v>
      </c>
    </row>
    <row r="435" spans="1:10" x14ac:dyDescent="0.25">
      <c r="A435" s="4">
        <v>35222</v>
      </c>
      <c r="B435" s="5">
        <v>3.9504999999999999</v>
      </c>
      <c r="C435" s="5">
        <v>4.0826000000000002</v>
      </c>
      <c r="D435" s="5">
        <v>4.3627000000000002</v>
      </c>
      <c r="E435" s="5">
        <v>4.4283999999999999</v>
      </c>
      <c r="F435" s="5">
        <v>4.4530000000000003</v>
      </c>
      <c r="G435" s="5">
        <v>3.9779</v>
      </c>
      <c r="H435" s="5">
        <v>3.6036000000000001</v>
      </c>
      <c r="I435" s="5">
        <v>3.4809000000000001</v>
      </c>
      <c r="J435" s="3" t="s">
        <v>163</v>
      </c>
    </row>
    <row r="436" spans="1:10" x14ac:dyDescent="0.25">
      <c r="A436" s="4">
        <v>35223</v>
      </c>
      <c r="B436" s="5">
        <v>3.5003000000000002</v>
      </c>
      <c r="C436" s="5">
        <v>4.0143000000000004</v>
      </c>
      <c r="D436" s="5">
        <v>4.3380000000000001</v>
      </c>
      <c r="E436" s="5">
        <v>4.3880999999999997</v>
      </c>
      <c r="F436" s="5">
        <v>4.5838000000000001</v>
      </c>
      <c r="G436" s="5">
        <v>4.1501000000000001</v>
      </c>
      <c r="H436" s="5">
        <v>3.3506000000000009</v>
      </c>
      <c r="I436" s="5">
        <v>2.7927</v>
      </c>
      <c r="J436" s="3" t="s">
        <v>163</v>
      </c>
    </row>
    <row r="437" spans="1:10" x14ac:dyDescent="0.25">
      <c r="A437" s="4">
        <v>35224</v>
      </c>
      <c r="B437" s="5">
        <v>2.8365</v>
      </c>
      <c r="C437" s="5">
        <v>3.9433000000000007</v>
      </c>
      <c r="D437" s="5">
        <v>4.9266000000000005</v>
      </c>
      <c r="E437" s="5">
        <v>4.8076000000000008</v>
      </c>
      <c r="F437" s="5">
        <v>5.1991000000000005</v>
      </c>
      <c r="G437" s="5">
        <v>4.6097000000000001</v>
      </c>
      <c r="H437" s="5">
        <v>3.5194000000000001</v>
      </c>
      <c r="I437" s="5">
        <v>1.8484</v>
      </c>
      <c r="J437" s="3" t="s">
        <v>163</v>
      </c>
    </row>
    <row r="438" spans="1:10" ht="15.75" thickBot="1" x14ac:dyDescent="0.3">
      <c r="A438" s="4">
        <v>35225</v>
      </c>
      <c r="B438" s="5">
        <v>3.5651999999999999</v>
      </c>
      <c r="C438" s="5">
        <v>3.6783999999999999</v>
      </c>
      <c r="D438" s="5">
        <v>4.1174999999999997</v>
      </c>
      <c r="E438" s="5">
        <v>4.2760999999999996</v>
      </c>
      <c r="F438" s="5">
        <v>4.5471000000000004</v>
      </c>
      <c r="G438" s="5">
        <v>4.2073</v>
      </c>
      <c r="H438" s="5">
        <v>3.8050999999999999</v>
      </c>
      <c r="I438" s="5">
        <v>3.2537000000000003</v>
      </c>
      <c r="J438" s="3" t="s">
        <v>163</v>
      </c>
    </row>
    <row r="439" spans="1:10" ht="15.75" thickBot="1" x14ac:dyDescent="0.3">
      <c r="A439" s="1">
        <v>3523</v>
      </c>
      <c r="B439" s="2" t="s">
        <v>0</v>
      </c>
      <c r="C439" s="2" t="s">
        <v>1</v>
      </c>
      <c r="D439" s="2" t="s">
        <v>2</v>
      </c>
      <c r="E439" s="2" t="s">
        <v>3</v>
      </c>
      <c r="F439" s="2" t="s">
        <v>4</v>
      </c>
      <c r="G439" s="2" t="s">
        <v>5</v>
      </c>
      <c r="H439" s="2" t="s">
        <v>6</v>
      </c>
      <c r="I439" s="2" t="s">
        <v>7</v>
      </c>
      <c r="J439" s="3" t="s">
        <v>163</v>
      </c>
    </row>
    <row r="440" spans="1:10" x14ac:dyDescent="0.25">
      <c r="A440" s="4">
        <v>35231</v>
      </c>
      <c r="B440" s="5">
        <v>3.2719</v>
      </c>
      <c r="C440" s="5">
        <v>3.8140000000000001</v>
      </c>
      <c r="D440" s="5">
        <v>4.4988999999999999</v>
      </c>
      <c r="E440" s="5">
        <v>4.5720000000000001</v>
      </c>
      <c r="F440" s="5">
        <v>4.7393999999999998</v>
      </c>
      <c r="G440" s="5">
        <v>4.3008000000000006</v>
      </c>
      <c r="H440" s="5">
        <v>3.6394000000000002</v>
      </c>
      <c r="I440" s="5">
        <v>2.8443000000000001</v>
      </c>
      <c r="J440" s="3" t="s">
        <v>163</v>
      </c>
    </row>
    <row r="441" spans="1:10" x14ac:dyDescent="0.25">
      <c r="A441" s="4">
        <v>35232</v>
      </c>
      <c r="B441" s="5">
        <v>3.2719</v>
      </c>
      <c r="C441" s="5">
        <v>3.8140000000000001</v>
      </c>
      <c r="D441" s="5">
        <v>4.4988999999999999</v>
      </c>
      <c r="E441" s="5">
        <v>4.5720000000000001</v>
      </c>
      <c r="F441" s="5">
        <v>4.7393999999999998</v>
      </c>
      <c r="G441" s="5">
        <v>4.3008000000000006</v>
      </c>
      <c r="H441" s="5">
        <v>3.6394000000000002</v>
      </c>
      <c r="I441" s="5">
        <v>2.8443000000000001</v>
      </c>
      <c r="J441" s="3" t="s">
        <v>163</v>
      </c>
    </row>
    <row r="442" spans="1:10" x14ac:dyDescent="0.25">
      <c r="A442" s="4">
        <v>35233</v>
      </c>
      <c r="B442" s="5">
        <v>3.2921999999999993</v>
      </c>
      <c r="C442" s="5">
        <v>3.8919999999999995</v>
      </c>
      <c r="D442" s="5">
        <v>4.391</v>
      </c>
      <c r="E442" s="5">
        <v>4.4329999999999998</v>
      </c>
      <c r="F442" s="5">
        <v>4.6126000000000005</v>
      </c>
      <c r="G442" s="5">
        <v>4.1733000000000002</v>
      </c>
      <c r="H442" s="5">
        <v>3.3496000000000006</v>
      </c>
      <c r="I442" s="5">
        <v>2.6908000000000003</v>
      </c>
      <c r="J442" s="3" t="s">
        <v>163</v>
      </c>
    </row>
    <row r="443" spans="1:10" x14ac:dyDescent="0.25">
      <c r="A443" s="4">
        <v>35234</v>
      </c>
      <c r="B443" s="5">
        <v>2.5366</v>
      </c>
      <c r="C443" s="5">
        <v>3.7860000000000005</v>
      </c>
      <c r="D443" s="5">
        <v>4.9160000000000004</v>
      </c>
      <c r="E443" s="5">
        <v>4.9573000000000009</v>
      </c>
      <c r="F443" s="5">
        <v>5.2236000000000002</v>
      </c>
      <c r="G443" s="5">
        <v>4.7531000000000008</v>
      </c>
      <c r="H443" s="5">
        <v>3.6660000000000004</v>
      </c>
      <c r="I443" s="5">
        <v>1.964</v>
      </c>
      <c r="J443" s="3" t="s">
        <v>163</v>
      </c>
    </row>
    <row r="444" spans="1:10" ht="15.75" thickBot="1" x14ac:dyDescent="0.3">
      <c r="A444" s="4">
        <v>35235</v>
      </c>
      <c r="B444" s="5">
        <v>3.2787999999999999</v>
      </c>
      <c r="C444" s="5">
        <v>3.4678000000000004</v>
      </c>
      <c r="D444" s="5">
        <v>4.1828000000000003</v>
      </c>
      <c r="E444" s="5">
        <v>4.3721000000000005</v>
      </c>
      <c r="F444" s="5">
        <v>4.5907</v>
      </c>
      <c r="G444" s="5">
        <v>4.2387999999999995</v>
      </c>
      <c r="H444" s="5">
        <v>3.8256999999999999</v>
      </c>
      <c r="I444" s="5">
        <v>3.1199999999999997</v>
      </c>
      <c r="J444" s="3" t="s">
        <v>163</v>
      </c>
    </row>
    <row r="445" spans="1:10" ht="15.75" thickBot="1" x14ac:dyDescent="0.3">
      <c r="A445" s="1">
        <v>3524</v>
      </c>
      <c r="B445" s="2" t="s">
        <v>0</v>
      </c>
      <c r="C445" s="2" t="s">
        <v>1</v>
      </c>
      <c r="D445" s="2" t="s">
        <v>2</v>
      </c>
      <c r="E445" s="2" t="s">
        <v>3</v>
      </c>
      <c r="F445" s="2" t="s">
        <v>4</v>
      </c>
      <c r="G445" s="2" t="s">
        <v>5</v>
      </c>
      <c r="H445" s="2" t="s">
        <v>6</v>
      </c>
      <c r="I445" s="2" t="s">
        <v>7</v>
      </c>
      <c r="J445" s="3" t="s">
        <v>163</v>
      </c>
    </row>
    <row r="446" spans="1:10" x14ac:dyDescent="0.25">
      <c r="A446" s="4">
        <v>35241</v>
      </c>
      <c r="B446" s="5">
        <v>3.1086</v>
      </c>
      <c r="C446" s="5">
        <v>3.9105999999999996</v>
      </c>
      <c r="D446" s="5">
        <v>4.4468000000000005</v>
      </c>
      <c r="E446" s="5">
        <v>4.5377999999999998</v>
      </c>
      <c r="F446" s="5">
        <v>4.4870000000000001</v>
      </c>
      <c r="G446" s="5">
        <v>4.1568000000000005</v>
      </c>
      <c r="H446" s="5">
        <v>3.4156000000000004</v>
      </c>
      <c r="I446" s="5">
        <v>2.8129</v>
      </c>
      <c r="J446" s="3" t="s">
        <v>163</v>
      </c>
    </row>
    <row r="447" spans="1:10" x14ac:dyDescent="0.25">
      <c r="A447" s="4">
        <v>35242</v>
      </c>
      <c r="B447" s="5">
        <v>3.4779</v>
      </c>
      <c r="C447" s="5">
        <v>3.9833999999999996</v>
      </c>
      <c r="D447" s="5">
        <v>4.3778999999999995</v>
      </c>
      <c r="E447" s="5">
        <v>4.4969000000000001</v>
      </c>
      <c r="F447" s="5">
        <v>4.2170000000000005</v>
      </c>
      <c r="G447" s="5">
        <v>3.8410999999999995</v>
      </c>
      <c r="H447" s="5">
        <v>3.3752</v>
      </c>
      <c r="I447" s="5">
        <v>3.3273000000000001</v>
      </c>
      <c r="J447" s="3" t="s">
        <v>163</v>
      </c>
    </row>
    <row r="448" spans="1:10" x14ac:dyDescent="0.25">
      <c r="A448" s="4">
        <v>35243</v>
      </c>
      <c r="B448" s="5">
        <v>3.2109000000000001</v>
      </c>
      <c r="C448" s="5">
        <v>4.0102000000000002</v>
      </c>
      <c r="D448" s="5">
        <v>4.3209</v>
      </c>
      <c r="E448" s="5">
        <v>4.4146999999999998</v>
      </c>
      <c r="F448" s="5">
        <v>4.4210000000000003</v>
      </c>
      <c r="G448" s="5">
        <v>4.0711000000000004</v>
      </c>
      <c r="H448" s="5">
        <v>3.1520000000000001</v>
      </c>
      <c r="I448" s="5">
        <v>2.6999000000000004</v>
      </c>
      <c r="J448" s="3" t="s">
        <v>163</v>
      </c>
    </row>
    <row r="449" spans="1:10" x14ac:dyDescent="0.25">
      <c r="A449" s="4">
        <v>35244</v>
      </c>
      <c r="B449" s="5">
        <v>2.4043999999999999</v>
      </c>
      <c r="C449" s="5">
        <v>3.9241000000000006</v>
      </c>
      <c r="D449" s="5">
        <v>4.8414000000000001</v>
      </c>
      <c r="E449" s="5">
        <v>4.9043000000000001</v>
      </c>
      <c r="F449" s="5">
        <v>4.9606000000000003</v>
      </c>
      <c r="G449" s="5">
        <v>4.6647999999999996</v>
      </c>
      <c r="H449" s="5">
        <v>3.4965000000000002</v>
      </c>
      <c r="I449" s="5">
        <v>2.0257000000000001</v>
      </c>
      <c r="J449" s="3" t="s">
        <v>163</v>
      </c>
    </row>
    <row r="450" spans="1:10" ht="15.75" thickBot="1" x14ac:dyDescent="0.3">
      <c r="A450" s="4">
        <v>35245</v>
      </c>
      <c r="B450" s="5">
        <v>2.9857000000000005</v>
      </c>
      <c r="C450" s="5">
        <v>3.5788000000000002</v>
      </c>
      <c r="D450" s="5">
        <v>4.2172999999999998</v>
      </c>
      <c r="E450" s="5">
        <v>4.4185999999999996</v>
      </c>
      <c r="F450" s="5">
        <v>4.3554000000000004</v>
      </c>
      <c r="G450" s="5">
        <v>4.0727000000000002</v>
      </c>
      <c r="H450" s="5">
        <v>3.5137999999999998</v>
      </c>
      <c r="I450" s="5">
        <v>2.9670000000000005</v>
      </c>
      <c r="J450" s="3" t="s">
        <v>163</v>
      </c>
    </row>
    <row r="451" spans="1:10" ht="15.75" thickBot="1" x14ac:dyDescent="0.3">
      <c r="A451" s="1">
        <v>3527</v>
      </c>
      <c r="B451" s="2" t="s">
        <v>0</v>
      </c>
      <c r="C451" s="2" t="s">
        <v>1</v>
      </c>
      <c r="D451" s="2" t="s">
        <v>2</v>
      </c>
      <c r="E451" s="2" t="s">
        <v>3</v>
      </c>
      <c r="F451" s="2" t="s">
        <v>4</v>
      </c>
      <c r="G451" s="2" t="s">
        <v>5</v>
      </c>
      <c r="H451" s="2" t="s">
        <v>6</v>
      </c>
      <c r="I451" s="2" t="s">
        <v>7</v>
      </c>
      <c r="J451" s="3" t="s">
        <v>163</v>
      </c>
    </row>
    <row r="452" spans="1:10" x14ac:dyDescent="0.25">
      <c r="A452" s="4">
        <v>35271</v>
      </c>
      <c r="B452" s="5">
        <v>3.2993999999999999</v>
      </c>
      <c r="C452" s="5">
        <v>4.3869999999999996</v>
      </c>
      <c r="D452" s="5">
        <v>5.0646000000000004</v>
      </c>
      <c r="E452" s="5">
        <v>4.6870999999999992</v>
      </c>
      <c r="F452" s="5">
        <v>4.7190999999999992</v>
      </c>
      <c r="G452" s="5">
        <v>3.9701999999999997</v>
      </c>
      <c r="H452" s="5">
        <v>3.1046</v>
      </c>
      <c r="I452" s="5">
        <v>2.0304000000000002</v>
      </c>
      <c r="J452" s="3" t="s">
        <v>163</v>
      </c>
    </row>
    <row r="453" spans="1:10" x14ac:dyDescent="0.25">
      <c r="A453" s="4">
        <v>35272</v>
      </c>
      <c r="B453" s="5">
        <v>3.6109</v>
      </c>
      <c r="C453" s="5">
        <v>4.4177</v>
      </c>
      <c r="D453" s="5">
        <v>4.8849</v>
      </c>
      <c r="E453" s="5">
        <v>4.5917000000000003</v>
      </c>
      <c r="F453" s="5">
        <v>4.1924999999999999</v>
      </c>
      <c r="G453" s="5">
        <v>3.6031</v>
      </c>
      <c r="H453" s="5">
        <v>3.2829000000000002</v>
      </c>
      <c r="I453" s="5">
        <v>2.9737</v>
      </c>
      <c r="J453" s="3" t="s">
        <v>163</v>
      </c>
    </row>
    <row r="454" spans="1:10" x14ac:dyDescent="0.25">
      <c r="A454" s="4">
        <v>35273</v>
      </c>
      <c r="B454" s="5">
        <v>3.4367999999999999</v>
      </c>
      <c r="C454" s="5">
        <v>4.4032</v>
      </c>
      <c r="D454" s="5">
        <v>4.9139999999999997</v>
      </c>
      <c r="E454" s="5">
        <v>4.5156999999999998</v>
      </c>
      <c r="F454" s="5">
        <v>4.5273000000000003</v>
      </c>
      <c r="G454" s="5">
        <v>3.7883000000000004</v>
      </c>
      <c r="H454" s="5">
        <v>2.9569000000000001</v>
      </c>
      <c r="I454" s="5">
        <v>2.1154999999999999</v>
      </c>
      <c r="J454" s="3" t="s">
        <v>163</v>
      </c>
    </row>
    <row r="455" spans="1:10" x14ac:dyDescent="0.25">
      <c r="A455" s="4">
        <v>35274</v>
      </c>
      <c r="B455" s="5">
        <v>3.0715000000000003</v>
      </c>
      <c r="C455" s="5">
        <v>4.4915000000000003</v>
      </c>
      <c r="D455" s="5">
        <v>5.5976999999999997</v>
      </c>
      <c r="E455" s="5">
        <v>5.0404999999999998</v>
      </c>
      <c r="F455" s="5">
        <v>5.6173999999999999</v>
      </c>
      <c r="G455" s="5">
        <v>4.4725000000000001</v>
      </c>
      <c r="H455" s="5">
        <v>3.0213000000000005</v>
      </c>
      <c r="I455" s="5">
        <v>0.84960000000000002</v>
      </c>
      <c r="J455" s="3" t="s">
        <v>163</v>
      </c>
    </row>
    <row r="456" spans="1:10" ht="15.75" thickBot="1" x14ac:dyDescent="0.3">
      <c r="A456" s="4">
        <v>35275</v>
      </c>
      <c r="B456" s="5">
        <v>3.0664000000000002</v>
      </c>
      <c r="C456" s="5">
        <v>4.2227999999999994</v>
      </c>
      <c r="D456" s="5">
        <v>4.9358000000000004</v>
      </c>
      <c r="E456" s="5">
        <v>4.6656999999999993</v>
      </c>
      <c r="F456" s="5">
        <v>4.6477000000000004</v>
      </c>
      <c r="G456" s="5">
        <v>4.0552999999999999</v>
      </c>
      <c r="H456" s="5">
        <v>3.222</v>
      </c>
      <c r="I456" s="5">
        <v>2.1324000000000001</v>
      </c>
      <c r="J456" s="3" t="s">
        <v>163</v>
      </c>
    </row>
    <row r="457" spans="1:10" ht="15.75" thickBot="1" x14ac:dyDescent="0.3">
      <c r="A457" s="1">
        <v>3528</v>
      </c>
      <c r="B457" s="2" t="s">
        <v>0</v>
      </c>
      <c r="C457" s="2" t="s">
        <v>1</v>
      </c>
      <c r="D457" s="2" t="s">
        <v>2</v>
      </c>
      <c r="E457" s="2" t="s">
        <v>3</v>
      </c>
      <c r="F457" s="2" t="s">
        <v>4</v>
      </c>
      <c r="G457" s="2" t="s">
        <v>5</v>
      </c>
      <c r="H457" s="2" t="s">
        <v>6</v>
      </c>
      <c r="I457" s="2" t="s">
        <v>7</v>
      </c>
      <c r="J457" s="3" t="s">
        <v>163</v>
      </c>
    </row>
    <row r="458" spans="1:10" x14ac:dyDescent="0.25">
      <c r="A458" s="4">
        <v>35281</v>
      </c>
      <c r="B458" s="5">
        <v>3.5285000000000002</v>
      </c>
      <c r="C458" s="5">
        <v>4.4541000000000004</v>
      </c>
      <c r="D458" s="5">
        <v>4.9661999999999997</v>
      </c>
      <c r="E458" s="5">
        <v>4.4981999999999998</v>
      </c>
      <c r="F458" s="5">
        <v>4.6219999999999999</v>
      </c>
      <c r="G458" s="5">
        <v>3.8323999999999998</v>
      </c>
      <c r="H458" s="5">
        <v>2.9680999999999997</v>
      </c>
      <c r="I458" s="5">
        <v>2.0127999999999999</v>
      </c>
      <c r="J458" s="3" t="s">
        <v>163</v>
      </c>
    </row>
    <row r="459" spans="1:10" x14ac:dyDescent="0.25">
      <c r="A459" s="4">
        <v>35282</v>
      </c>
      <c r="B459" s="5">
        <v>3.8554000000000004</v>
      </c>
      <c r="C459" s="5">
        <v>4.4521999999999995</v>
      </c>
      <c r="D459" s="5">
        <v>4.7926000000000002</v>
      </c>
      <c r="E459" s="5">
        <v>4.3444000000000003</v>
      </c>
      <c r="F459" s="5">
        <v>4.1210000000000004</v>
      </c>
      <c r="G459" s="5">
        <v>3.5188999999999999</v>
      </c>
      <c r="H459" s="5">
        <v>3.2709000000000001</v>
      </c>
      <c r="I459" s="5">
        <v>2.9411000000000005</v>
      </c>
      <c r="J459" s="3" t="s">
        <v>163</v>
      </c>
    </row>
    <row r="460" spans="1:10" x14ac:dyDescent="0.25">
      <c r="A460" s="4">
        <v>35283</v>
      </c>
      <c r="B460" s="5">
        <v>3.625</v>
      </c>
      <c r="C460" s="5">
        <v>4.4992999999999999</v>
      </c>
      <c r="D460" s="5">
        <v>4.8784000000000001</v>
      </c>
      <c r="E460" s="5">
        <v>4.4337</v>
      </c>
      <c r="F460" s="5">
        <v>4.5175000000000001</v>
      </c>
      <c r="G460" s="5">
        <v>3.7327000000000004</v>
      </c>
      <c r="H460" s="5">
        <v>2.8382000000000001</v>
      </c>
      <c r="I460" s="5">
        <v>2.1016000000000004</v>
      </c>
      <c r="J460" s="3" t="s">
        <v>163</v>
      </c>
    </row>
    <row r="461" spans="1:10" x14ac:dyDescent="0.25">
      <c r="A461" s="4">
        <v>35284</v>
      </c>
      <c r="B461" s="5">
        <v>3.2696000000000001</v>
      </c>
      <c r="C461" s="5">
        <v>4.6173000000000002</v>
      </c>
      <c r="D461" s="5">
        <v>5.4866999999999999</v>
      </c>
      <c r="E461" s="5">
        <v>4.9498000000000006</v>
      </c>
      <c r="F461" s="5">
        <v>5.4731000000000005</v>
      </c>
      <c r="G461" s="5">
        <v>4.3346</v>
      </c>
      <c r="H461" s="5">
        <v>2.7991000000000001</v>
      </c>
      <c r="I461" s="5">
        <v>0.96109999999999995</v>
      </c>
      <c r="J461" s="3" t="s">
        <v>163</v>
      </c>
    </row>
    <row r="462" spans="1:10" ht="15.75" thickBot="1" x14ac:dyDescent="0.3">
      <c r="A462" s="4">
        <v>35285</v>
      </c>
      <c r="B462" s="5">
        <v>3.4326000000000003</v>
      </c>
      <c r="C462" s="5">
        <v>4.3943000000000003</v>
      </c>
      <c r="D462" s="5">
        <v>4.9359000000000002</v>
      </c>
      <c r="E462" s="5">
        <v>4.5214999999999996</v>
      </c>
      <c r="F462" s="5">
        <v>4.6314000000000002</v>
      </c>
      <c r="G462" s="5">
        <v>3.9416000000000002</v>
      </c>
      <c r="H462" s="5">
        <v>3.0935000000000006</v>
      </c>
      <c r="I462" s="5">
        <v>2.0777000000000001</v>
      </c>
      <c r="J462" s="3" t="s">
        <v>163</v>
      </c>
    </row>
    <row r="463" spans="1:10" ht="15.75" thickBot="1" x14ac:dyDescent="0.3">
      <c r="A463" s="1">
        <v>3529</v>
      </c>
      <c r="B463" s="2" t="s">
        <v>0</v>
      </c>
      <c r="C463" s="2" t="s">
        <v>1</v>
      </c>
      <c r="D463" s="2" t="s">
        <v>2</v>
      </c>
      <c r="E463" s="2" t="s">
        <v>3</v>
      </c>
      <c r="F463" s="2" t="s">
        <v>4</v>
      </c>
      <c r="G463" s="2" t="s">
        <v>5</v>
      </c>
      <c r="H463" s="2" t="s">
        <v>6</v>
      </c>
      <c r="I463" s="2" t="s">
        <v>7</v>
      </c>
      <c r="J463" s="3" t="s">
        <v>163</v>
      </c>
    </row>
    <row r="464" spans="1:10" x14ac:dyDescent="0.25">
      <c r="A464" s="4">
        <v>35291</v>
      </c>
      <c r="B464" s="5">
        <v>3.6371000000000002</v>
      </c>
      <c r="C464" s="5">
        <v>4.4109999999999996</v>
      </c>
      <c r="D464" s="5">
        <v>4.6893000000000002</v>
      </c>
      <c r="E464" s="5">
        <v>4.3776999999999999</v>
      </c>
      <c r="F464" s="5">
        <v>4.4320000000000004</v>
      </c>
      <c r="G464" s="5">
        <v>3.6806000000000001</v>
      </c>
      <c r="H464" s="5">
        <v>2.7612999999999999</v>
      </c>
      <c r="I464" s="5">
        <v>2.2496000000000005</v>
      </c>
      <c r="J464" s="3" t="s">
        <v>163</v>
      </c>
    </row>
    <row r="465" spans="1:10" x14ac:dyDescent="0.25">
      <c r="A465" s="4">
        <v>35292</v>
      </c>
      <c r="B465" s="5">
        <v>3.9343999999999997</v>
      </c>
      <c r="C465" s="5">
        <v>4.3174999999999999</v>
      </c>
      <c r="D465" s="5">
        <v>4.4540000000000006</v>
      </c>
      <c r="E465" s="5">
        <v>4.0716000000000001</v>
      </c>
      <c r="F465" s="5">
        <v>3.9322999999999997</v>
      </c>
      <c r="G465" s="5">
        <v>3.4714</v>
      </c>
      <c r="H465" s="5">
        <v>3.2458999999999998</v>
      </c>
      <c r="I465" s="5">
        <v>3.1046999999999998</v>
      </c>
      <c r="J465" s="3" t="s">
        <v>163</v>
      </c>
    </row>
    <row r="466" spans="1:10" x14ac:dyDescent="0.25">
      <c r="A466" s="4">
        <v>35293</v>
      </c>
      <c r="B466" s="5">
        <v>3.7401</v>
      </c>
      <c r="C466" s="5">
        <v>4.4912000000000001</v>
      </c>
      <c r="D466" s="5">
        <v>4.6402999999999999</v>
      </c>
      <c r="E466" s="5">
        <v>4.3704999999999998</v>
      </c>
      <c r="F466" s="5">
        <v>4.3639999999999999</v>
      </c>
      <c r="G466" s="5">
        <v>3.5964</v>
      </c>
      <c r="H466" s="5">
        <v>2.6240000000000001</v>
      </c>
      <c r="I466" s="5">
        <v>2.3455000000000004</v>
      </c>
      <c r="J466" s="3" t="s">
        <v>163</v>
      </c>
    </row>
    <row r="467" spans="1:10" x14ac:dyDescent="0.25">
      <c r="A467" s="4">
        <v>35294</v>
      </c>
      <c r="B467" s="5">
        <v>3.4808000000000003</v>
      </c>
      <c r="C467" s="5">
        <v>4.6888000000000005</v>
      </c>
      <c r="D467" s="5">
        <v>5.1896000000000004</v>
      </c>
      <c r="E467" s="5">
        <v>4.9128000000000007</v>
      </c>
      <c r="F467" s="5">
        <v>5.1593999999999998</v>
      </c>
      <c r="G467" s="5">
        <v>4.0660000000000007</v>
      </c>
      <c r="H467" s="5">
        <v>2.4476000000000004</v>
      </c>
      <c r="I467" s="5">
        <v>1.4646999999999999</v>
      </c>
      <c r="J467" s="3" t="s">
        <v>163</v>
      </c>
    </row>
    <row r="468" spans="1:10" ht="15.75" thickBot="1" x14ac:dyDescent="0.3">
      <c r="A468" s="4">
        <v>35295</v>
      </c>
      <c r="B468" s="5">
        <v>3.5334000000000003</v>
      </c>
      <c r="C468" s="5">
        <v>4.3026999999999997</v>
      </c>
      <c r="D468" s="5">
        <v>4.6468000000000007</v>
      </c>
      <c r="E468" s="5">
        <v>4.3532000000000002</v>
      </c>
      <c r="F468" s="5">
        <v>4.4627999999999997</v>
      </c>
      <c r="G468" s="5">
        <v>3.7966000000000002</v>
      </c>
      <c r="H468" s="5">
        <v>2.9375999999999998</v>
      </c>
      <c r="I468" s="5">
        <v>2.2444999999999999</v>
      </c>
      <c r="J468" s="3" t="s">
        <v>163</v>
      </c>
    </row>
    <row r="469" spans="1:10" ht="15.75" thickBot="1" x14ac:dyDescent="0.3">
      <c r="A469" s="1">
        <v>3530</v>
      </c>
      <c r="B469" s="2" t="s">
        <v>0</v>
      </c>
      <c r="C469" s="2" t="s">
        <v>1</v>
      </c>
      <c r="D469" s="2" t="s">
        <v>2</v>
      </c>
      <c r="E469" s="2" t="s">
        <v>3</v>
      </c>
      <c r="F469" s="2" t="s">
        <v>4</v>
      </c>
      <c r="G469" s="2" t="s">
        <v>5</v>
      </c>
      <c r="H469" s="2" t="s">
        <v>6</v>
      </c>
      <c r="I469" s="2" t="s">
        <v>7</v>
      </c>
      <c r="J469" s="3" t="s">
        <v>163</v>
      </c>
    </row>
    <row r="470" spans="1:10" x14ac:dyDescent="0.25">
      <c r="A470" s="4">
        <v>35301</v>
      </c>
      <c r="B470" s="5">
        <v>3.8677000000000001</v>
      </c>
      <c r="C470" s="5">
        <v>4.4279000000000002</v>
      </c>
      <c r="D470" s="5">
        <v>4.3909000000000002</v>
      </c>
      <c r="E470" s="5">
        <v>4.4267000000000003</v>
      </c>
      <c r="F470" s="5">
        <v>4.1947000000000001</v>
      </c>
      <c r="G470" s="5">
        <v>3.4274000000000004</v>
      </c>
      <c r="H470" s="5">
        <v>2.4371</v>
      </c>
      <c r="I470" s="5">
        <v>2.8301999999999996</v>
      </c>
      <c r="J470" s="3" t="s">
        <v>163</v>
      </c>
    </row>
    <row r="471" spans="1:10" x14ac:dyDescent="0.25">
      <c r="A471" s="4">
        <v>35302</v>
      </c>
      <c r="B471" s="5">
        <v>4.0239999999999991</v>
      </c>
      <c r="C471" s="5">
        <v>4.1969000000000003</v>
      </c>
      <c r="D471" s="5">
        <v>4.2114000000000003</v>
      </c>
      <c r="E471" s="5">
        <v>4.0646000000000004</v>
      </c>
      <c r="F471" s="5">
        <v>3.8933999999999997</v>
      </c>
      <c r="G471" s="5">
        <v>3.4476</v>
      </c>
      <c r="H471" s="5">
        <v>3.2251000000000003</v>
      </c>
      <c r="I471" s="5">
        <v>3.444</v>
      </c>
      <c r="J471" s="3" t="s">
        <v>163</v>
      </c>
    </row>
    <row r="472" spans="1:10" x14ac:dyDescent="0.25">
      <c r="A472" s="4">
        <v>35303</v>
      </c>
      <c r="B472" s="5">
        <v>3.9107000000000003</v>
      </c>
      <c r="C472" s="5">
        <v>4.4954999999999998</v>
      </c>
      <c r="D472" s="5">
        <v>4.3428000000000004</v>
      </c>
      <c r="E472" s="5">
        <v>4.3928000000000003</v>
      </c>
      <c r="F472" s="5">
        <v>4.1030999999999995</v>
      </c>
      <c r="G472" s="5">
        <v>3.3177000000000003</v>
      </c>
      <c r="H472" s="5">
        <v>2.2604000000000002</v>
      </c>
      <c r="I472" s="5">
        <v>2.8243</v>
      </c>
      <c r="J472" s="3" t="s">
        <v>163</v>
      </c>
    </row>
    <row r="473" spans="1:10" x14ac:dyDescent="0.25">
      <c r="A473" s="4">
        <v>35304</v>
      </c>
      <c r="B473" s="5">
        <v>3.8727000000000009</v>
      </c>
      <c r="C473" s="5">
        <v>4.8129999999999997</v>
      </c>
      <c r="D473" s="5">
        <v>4.743100000000001</v>
      </c>
      <c r="E473" s="5">
        <v>4.9936000000000007</v>
      </c>
      <c r="F473" s="5">
        <v>4.6384000000000007</v>
      </c>
      <c r="G473" s="5">
        <v>3.4866999999999999</v>
      </c>
      <c r="H473" s="5">
        <v>1.7149000000000001</v>
      </c>
      <c r="I473" s="5">
        <v>2.4022000000000001</v>
      </c>
      <c r="J473" s="3" t="s">
        <v>163</v>
      </c>
    </row>
    <row r="474" spans="1:10" ht="15.75" thickBot="1" x14ac:dyDescent="0.3">
      <c r="A474" s="4">
        <v>35305</v>
      </c>
      <c r="B474" s="5">
        <v>3.6315000000000004</v>
      </c>
      <c r="C474" s="5">
        <v>4.1966000000000001</v>
      </c>
      <c r="D474" s="5">
        <v>4.306</v>
      </c>
      <c r="E474" s="5">
        <v>4.3112000000000004</v>
      </c>
      <c r="F474" s="5">
        <v>4.2054</v>
      </c>
      <c r="G474" s="5">
        <v>3.5205000000000002</v>
      </c>
      <c r="H474" s="5">
        <v>2.6266999999999996</v>
      </c>
      <c r="I474" s="5">
        <v>2.6657000000000002</v>
      </c>
      <c r="J474" s="3" t="s">
        <v>163</v>
      </c>
    </row>
    <row r="475" spans="1:10" ht="15.75" thickBot="1" x14ac:dyDescent="0.3">
      <c r="A475" s="1">
        <v>3531</v>
      </c>
      <c r="B475" s="2" t="s">
        <v>0</v>
      </c>
      <c r="C475" s="2" t="s">
        <v>1</v>
      </c>
      <c r="D475" s="2" t="s">
        <v>2</v>
      </c>
      <c r="E475" s="2" t="s">
        <v>3</v>
      </c>
      <c r="F475" s="2" t="s">
        <v>4</v>
      </c>
      <c r="G475" s="2" t="s">
        <v>5</v>
      </c>
      <c r="H475" s="2" t="s">
        <v>6</v>
      </c>
      <c r="I475" s="2" t="s">
        <v>7</v>
      </c>
      <c r="J475" s="3" t="s">
        <v>163</v>
      </c>
    </row>
    <row r="476" spans="1:10" x14ac:dyDescent="0.25">
      <c r="A476" s="4">
        <v>35311</v>
      </c>
      <c r="B476" s="5">
        <v>3.8672000000000004</v>
      </c>
      <c r="C476" s="5">
        <v>4.3274999999999997</v>
      </c>
      <c r="D476" s="5">
        <v>4.1904000000000003</v>
      </c>
      <c r="E476" s="5">
        <v>4.3434000000000008</v>
      </c>
      <c r="F476" s="5">
        <v>3.9333</v>
      </c>
      <c r="G476" s="5">
        <v>3.2049000000000003</v>
      </c>
      <c r="H476" s="5">
        <v>2.3512</v>
      </c>
      <c r="I476" s="5">
        <v>3.1147000000000005</v>
      </c>
      <c r="J476" s="3" t="s">
        <v>163</v>
      </c>
    </row>
    <row r="477" spans="1:10" x14ac:dyDescent="0.25">
      <c r="A477" s="4">
        <v>35312</v>
      </c>
      <c r="B477" s="5">
        <v>3.9175</v>
      </c>
      <c r="C477" s="5">
        <v>4.0468999999999999</v>
      </c>
      <c r="D477" s="5">
        <v>3.9889999999999999</v>
      </c>
      <c r="E477" s="5">
        <v>3.9973999999999998</v>
      </c>
      <c r="F477" s="5">
        <v>3.7653000000000008</v>
      </c>
      <c r="G477" s="5">
        <v>3.4297999999999997</v>
      </c>
      <c r="H477" s="5">
        <v>3.2337000000000002</v>
      </c>
      <c r="I477" s="5">
        <v>3.6111</v>
      </c>
      <c r="J477" s="3" t="s">
        <v>163</v>
      </c>
    </row>
    <row r="478" spans="1:10" x14ac:dyDescent="0.25">
      <c r="A478" s="4">
        <v>35313</v>
      </c>
      <c r="B478" s="5">
        <v>3.9373</v>
      </c>
      <c r="C478" s="5">
        <v>4.3956999999999997</v>
      </c>
      <c r="D478" s="5">
        <v>4.1959</v>
      </c>
      <c r="E478" s="5">
        <v>4.2938000000000001</v>
      </c>
      <c r="F478" s="5">
        <v>3.8741000000000003</v>
      </c>
      <c r="G478" s="5">
        <v>3.1097999999999999</v>
      </c>
      <c r="H478" s="5">
        <v>2.2359</v>
      </c>
      <c r="I478" s="5">
        <v>3.0755000000000003</v>
      </c>
      <c r="J478" s="3" t="s">
        <v>163</v>
      </c>
    </row>
    <row r="479" spans="1:10" x14ac:dyDescent="0.25">
      <c r="A479" s="4">
        <v>35314</v>
      </c>
      <c r="B479" s="5">
        <v>4.0773000000000001</v>
      </c>
      <c r="C479" s="5">
        <v>4.7854999999999999</v>
      </c>
      <c r="D479" s="5">
        <v>4.5347</v>
      </c>
      <c r="E479" s="5">
        <v>4.8621999999999996</v>
      </c>
      <c r="F479" s="5">
        <v>4.1837</v>
      </c>
      <c r="G479" s="5">
        <v>3.0061</v>
      </c>
      <c r="H479" s="5">
        <v>1.5891999999999999</v>
      </c>
      <c r="I479" s="5">
        <v>2.9524999999999997</v>
      </c>
      <c r="J479" s="3" t="s">
        <v>163</v>
      </c>
    </row>
    <row r="480" spans="1:10" ht="15.75" thickBot="1" x14ac:dyDescent="0.3">
      <c r="A480" s="4">
        <v>35315</v>
      </c>
      <c r="B480" s="5">
        <v>3.6126</v>
      </c>
      <c r="C480" s="5">
        <v>4.0719000000000003</v>
      </c>
      <c r="D480" s="5">
        <v>4.0877999999999997</v>
      </c>
      <c r="E480" s="5">
        <v>4.2448000000000006</v>
      </c>
      <c r="F480" s="5">
        <v>3.9645999999999999</v>
      </c>
      <c r="G480" s="5">
        <v>3.3459000000000003</v>
      </c>
      <c r="H480" s="5">
        <v>2.5422000000000002</v>
      </c>
      <c r="I480" s="5">
        <v>2.9590000000000001</v>
      </c>
      <c r="J480" s="3" t="s">
        <v>163</v>
      </c>
    </row>
    <row r="481" spans="1:10" ht="15.75" thickBot="1" x14ac:dyDescent="0.3">
      <c r="A481" s="1">
        <v>3532</v>
      </c>
      <c r="B481" s="2" t="s">
        <v>0</v>
      </c>
      <c r="C481" s="2" t="s">
        <v>1</v>
      </c>
      <c r="D481" s="2" t="s">
        <v>2</v>
      </c>
      <c r="E481" s="2" t="s">
        <v>3</v>
      </c>
      <c r="F481" s="2" t="s">
        <v>4</v>
      </c>
      <c r="G481" s="2" t="s">
        <v>5</v>
      </c>
      <c r="H481" s="2" t="s">
        <v>6</v>
      </c>
      <c r="I481" s="2" t="s">
        <v>7</v>
      </c>
      <c r="J481" s="3" t="s">
        <v>163</v>
      </c>
    </row>
    <row r="482" spans="1:10" x14ac:dyDescent="0.25">
      <c r="A482" s="4">
        <v>35321</v>
      </c>
      <c r="B482" s="5">
        <v>3.8071000000000002</v>
      </c>
      <c r="C482" s="5">
        <v>4.0994999999999999</v>
      </c>
      <c r="D482" s="5">
        <v>4.0068999999999999</v>
      </c>
      <c r="E482" s="5">
        <v>4.1524000000000001</v>
      </c>
      <c r="F482" s="5">
        <v>3.8407000000000004</v>
      </c>
      <c r="G482" s="5">
        <v>3.1803000000000003</v>
      </c>
      <c r="H482" s="5">
        <v>2.5594000000000001</v>
      </c>
      <c r="I482" s="5">
        <v>3.1693000000000002</v>
      </c>
      <c r="J482" s="3" t="s">
        <v>163</v>
      </c>
    </row>
    <row r="483" spans="1:10" x14ac:dyDescent="0.25">
      <c r="A483" s="4">
        <v>35322</v>
      </c>
      <c r="B483" s="5">
        <v>3.8980000000000001</v>
      </c>
      <c r="C483" s="5">
        <v>3.8506999999999998</v>
      </c>
      <c r="D483" s="5">
        <v>3.7622999999999998</v>
      </c>
      <c r="E483" s="5">
        <v>3.9474</v>
      </c>
      <c r="F483" s="5">
        <v>3.8944999999999999</v>
      </c>
      <c r="G483" s="5">
        <v>3.5825999999999998</v>
      </c>
      <c r="H483" s="5">
        <v>3.3519999999999999</v>
      </c>
      <c r="I483" s="5">
        <v>3.6377999999999995</v>
      </c>
      <c r="J483" s="3" t="s">
        <v>163</v>
      </c>
    </row>
    <row r="484" spans="1:10" x14ac:dyDescent="0.25">
      <c r="A484" s="4">
        <v>35323</v>
      </c>
      <c r="B484" s="5">
        <v>3.7536000000000005</v>
      </c>
      <c r="C484" s="5">
        <v>4.1395999999999997</v>
      </c>
      <c r="D484" s="5">
        <v>4.0294999999999996</v>
      </c>
      <c r="E484" s="5">
        <v>4.1287000000000003</v>
      </c>
      <c r="F484" s="5">
        <v>3.7890000000000006</v>
      </c>
      <c r="G484" s="5">
        <v>3.0853999999999999</v>
      </c>
      <c r="H484" s="5">
        <v>2.3688000000000002</v>
      </c>
      <c r="I484" s="5">
        <v>3.0068999999999999</v>
      </c>
      <c r="J484" s="3" t="s">
        <v>163</v>
      </c>
    </row>
    <row r="485" spans="1:10" x14ac:dyDescent="0.25">
      <c r="A485" s="4">
        <v>35324</v>
      </c>
      <c r="B485" s="5">
        <v>4.0728</v>
      </c>
      <c r="C485" s="5">
        <v>4.5098000000000003</v>
      </c>
      <c r="D485" s="5">
        <v>4.3939000000000004</v>
      </c>
      <c r="E485" s="5">
        <v>4.5073999999999996</v>
      </c>
      <c r="F485" s="5">
        <v>3.8247</v>
      </c>
      <c r="G485" s="5">
        <v>2.6935000000000002</v>
      </c>
      <c r="H485" s="5">
        <v>1.9104000000000001</v>
      </c>
      <c r="I485" s="5">
        <v>3.0894000000000004</v>
      </c>
      <c r="J485" s="3" t="s">
        <v>163</v>
      </c>
    </row>
    <row r="486" spans="1:10" ht="15.75" thickBot="1" x14ac:dyDescent="0.3">
      <c r="A486" s="4">
        <v>35325</v>
      </c>
      <c r="B486" s="5">
        <v>3.5855999999999999</v>
      </c>
      <c r="C486" s="5">
        <v>3.9224000000000001</v>
      </c>
      <c r="D486" s="5">
        <v>3.9630000000000001</v>
      </c>
      <c r="E486" s="5">
        <v>4.1613999999999995</v>
      </c>
      <c r="F486" s="5">
        <v>3.9911000000000003</v>
      </c>
      <c r="G486" s="5">
        <v>3.4236999999999997</v>
      </c>
      <c r="H486" s="5">
        <v>2.7428000000000003</v>
      </c>
      <c r="I486" s="5">
        <v>3.0412000000000003</v>
      </c>
      <c r="J486" s="3" t="s">
        <v>163</v>
      </c>
    </row>
    <row r="487" spans="1:10" ht="15.75" thickBot="1" x14ac:dyDescent="0.3">
      <c r="A487" s="1">
        <v>3535</v>
      </c>
      <c r="B487" s="2" t="s">
        <v>0</v>
      </c>
      <c r="C487" s="2" t="s">
        <v>1</v>
      </c>
      <c r="D487" s="2" t="s">
        <v>2</v>
      </c>
      <c r="E487" s="2" t="s">
        <v>3</v>
      </c>
      <c r="F487" s="2" t="s">
        <v>4</v>
      </c>
      <c r="G487" s="2" t="s">
        <v>5</v>
      </c>
      <c r="H487" s="2" t="s">
        <v>6</v>
      </c>
      <c r="I487" s="2" t="s">
        <v>7</v>
      </c>
      <c r="J487" s="3" t="s">
        <v>163</v>
      </c>
    </row>
    <row r="488" spans="1:10" x14ac:dyDescent="0.25">
      <c r="A488" s="4">
        <v>35351</v>
      </c>
      <c r="B488" s="5">
        <v>4.1185999999999998</v>
      </c>
      <c r="C488" s="5">
        <v>3.8401000000000001</v>
      </c>
      <c r="D488" s="5">
        <v>4.1586999999999996</v>
      </c>
      <c r="E488" s="5">
        <v>3.8896000000000002</v>
      </c>
      <c r="F488" s="5">
        <v>3.1724999999999999</v>
      </c>
      <c r="G488" s="5">
        <v>2.6038999999999999</v>
      </c>
      <c r="H488" s="5">
        <v>3.5050000000000008</v>
      </c>
      <c r="I488" s="5">
        <v>4.0621</v>
      </c>
      <c r="J488" s="3" t="s">
        <v>163</v>
      </c>
    </row>
    <row r="489" spans="1:10" x14ac:dyDescent="0.25">
      <c r="A489" s="4">
        <v>35352</v>
      </c>
      <c r="B489" s="5">
        <v>3.8563000000000001</v>
      </c>
      <c r="C489" s="5">
        <v>3.4043000000000001</v>
      </c>
      <c r="D489" s="5">
        <v>3.8327000000000004</v>
      </c>
      <c r="E489" s="5">
        <v>4.0687000000000006</v>
      </c>
      <c r="F489" s="5">
        <v>3.8121</v>
      </c>
      <c r="G489" s="5">
        <v>3.3709000000000002</v>
      </c>
      <c r="H489" s="5">
        <v>3.7850999999999995</v>
      </c>
      <c r="I489" s="5">
        <v>4.0564</v>
      </c>
      <c r="J489" s="3" t="s">
        <v>163</v>
      </c>
    </row>
    <row r="490" spans="1:10" x14ac:dyDescent="0.25">
      <c r="A490" s="4">
        <v>35353</v>
      </c>
      <c r="B490" s="5">
        <v>4.0636000000000001</v>
      </c>
      <c r="C490" s="5">
        <v>3.9289999999999998</v>
      </c>
      <c r="D490" s="5">
        <v>4.2340999999999998</v>
      </c>
      <c r="E490" s="5">
        <v>3.8778999999999999</v>
      </c>
      <c r="F490" s="5">
        <v>3.1624999999999996</v>
      </c>
      <c r="G490" s="5">
        <v>2.5483000000000002</v>
      </c>
      <c r="H490" s="5">
        <v>3.3863999999999996</v>
      </c>
      <c r="I490" s="5">
        <v>3.9021999999999997</v>
      </c>
      <c r="J490" s="3" t="s">
        <v>163</v>
      </c>
    </row>
    <row r="491" spans="1:10" x14ac:dyDescent="0.25">
      <c r="A491" s="4">
        <v>35354</v>
      </c>
      <c r="B491" s="5">
        <v>4.8742999999999999</v>
      </c>
      <c r="C491" s="5">
        <v>4.7021000000000006</v>
      </c>
      <c r="D491" s="5">
        <v>4.8553000000000006</v>
      </c>
      <c r="E491" s="5">
        <v>3.9010000000000007</v>
      </c>
      <c r="F491" s="5">
        <v>2.4801000000000002</v>
      </c>
      <c r="G491" s="5">
        <v>1.8140000000000001</v>
      </c>
      <c r="H491" s="5">
        <v>3.5124000000000004</v>
      </c>
      <c r="I491" s="5">
        <v>4.5377000000000001</v>
      </c>
      <c r="J491" s="3" t="s">
        <v>163</v>
      </c>
    </row>
    <row r="492" spans="1:10" ht="15.75" thickBot="1" x14ac:dyDescent="0.3">
      <c r="A492" s="4">
        <v>35355</v>
      </c>
      <c r="B492" s="5">
        <v>3.7944000000000004</v>
      </c>
      <c r="C492" s="5">
        <v>3.4611999999999998</v>
      </c>
      <c r="D492" s="5">
        <v>3.9423000000000004</v>
      </c>
      <c r="E492" s="5">
        <v>3.9530999999999996</v>
      </c>
      <c r="F492" s="5">
        <v>3.5228999999999999</v>
      </c>
      <c r="G492" s="5">
        <v>2.9655999999999998</v>
      </c>
      <c r="H492" s="5">
        <v>3.5669</v>
      </c>
      <c r="I492" s="5">
        <v>3.8797000000000006</v>
      </c>
      <c r="J492" s="3" t="s">
        <v>163</v>
      </c>
    </row>
    <row r="493" spans="1:10" ht="15.75" thickBot="1" x14ac:dyDescent="0.3">
      <c r="A493" s="1">
        <v>3611</v>
      </c>
      <c r="B493" s="2" t="s">
        <v>0</v>
      </c>
      <c r="C493" s="2" t="s">
        <v>1</v>
      </c>
      <c r="D493" s="2" t="s">
        <v>2</v>
      </c>
      <c r="E493" s="2" t="s">
        <v>3</v>
      </c>
      <c r="F493" s="2" t="s">
        <v>4</v>
      </c>
      <c r="G493" s="2" t="s">
        <v>5</v>
      </c>
      <c r="H493" s="2" t="s">
        <v>6</v>
      </c>
      <c r="I493" s="2" t="s">
        <v>7</v>
      </c>
      <c r="J493" s="3" t="s">
        <v>163</v>
      </c>
    </row>
    <row r="494" spans="1:10" x14ac:dyDescent="0.25">
      <c r="A494" s="4">
        <v>36111</v>
      </c>
      <c r="B494" s="5">
        <v>3.4379999999999997</v>
      </c>
      <c r="C494" s="5">
        <v>3.9085999999999999</v>
      </c>
      <c r="D494" s="5">
        <v>4.1498999999999997</v>
      </c>
      <c r="E494" s="5">
        <v>3.8348</v>
      </c>
      <c r="F494" s="5">
        <v>3.9487000000000001</v>
      </c>
      <c r="G494" s="5">
        <v>3.9965000000000006</v>
      </c>
      <c r="H494" s="5">
        <v>3.7648000000000006</v>
      </c>
      <c r="I494" s="5">
        <v>3.1229000000000005</v>
      </c>
      <c r="J494" s="3" t="s">
        <v>163</v>
      </c>
    </row>
    <row r="495" spans="1:10" x14ac:dyDescent="0.25">
      <c r="A495" s="4">
        <v>36112</v>
      </c>
      <c r="B495" s="5">
        <v>3.5746000000000002</v>
      </c>
      <c r="C495" s="5">
        <v>4.2903000000000002</v>
      </c>
      <c r="D495" s="5">
        <v>4.7050999999999998</v>
      </c>
      <c r="E495" s="5">
        <v>4.3495000000000008</v>
      </c>
      <c r="F495" s="5">
        <v>4.2054000000000009</v>
      </c>
      <c r="G495" s="5">
        <v>3.7365000000000004</v>
      </c>
      <c r="H495" s="5">
        <v>3.2941000000000003</v>
      </c>
      <c r="I495" s="5">
        <v>2.7368999999999999</v>
      </c>
      <c r="J495" s="3" t="s">
        <v>163</v>
      </c>
    </row>
    <row r="496" spans="1:10" x14ac:dyDescent="0.25">
      <c r="A496" s="4">
        <v>36113</v>
      </c>
      <c r="B496" s="5">
        <v>3.3083</v>
      </c>
      <c r="C496" s="5">
        <v>3.6855000000000002</v>
      </c>
      <c r="D496" s="5">
        <v>3.8599000000000001</v>
      </c>
      <c r="E496" s="5">
        <v>3.6174999999999997</v>
      </c>
      <c r="F496" s="5">
        <v>3.9422000000000001</v>
      </c>
      <c r="G496" s="5">
        <v>4.0970999999999993</v>
      </c>
      <c r="H496" s="5">
        <v>3.8279000000000005</v>
      </c>
      <c r="I496" s="5">
        <v>3.0771000000000002</v>
      </c>
      <c r="J496" s="3" t="s">
        <v>163</v>
      </c>
    </row>
    <row r="497" spans="1:10" x14ac:dyDescent="0.25">
      <c r="A497" s="4">
        <v>36114</v>
      </c>
      <c r="B497" s="5">
        <v>3.2037</v>
      </c>
      <c r="C497" s="5">
        <v>3.4843000000000002</v>
      </c>
      <c r="D497" s="5">
        <v>3.6943999999999999</v>
      </c>
      <c r="E497" s="5">
        <v>3.5053999999999998</v>
      </c>
      <c r="F497" s="5">
        <v>3.8037000000000001</v>
      </c>
      <c r="G497" s="5">
        <v>4.1647999999999996</v>
      </c>
      <c r="H497" s="5">
        <v>4.0895999999999999</v>
      </c>
      <c r="I497" s="5">
        <v>3.3763000000000001</v>
      </c>
      <c r="J497" s="3" t="s">
        <v>163</v>
      </c>
    </row>
    <row r="498" spans="1:10" ht="15.75" thickBot="1" x14ac:dyDescent="0.3">
      <c r="A498" s="4">
        <v>36115</v>
      </c>
      <c r="B498" s="5">
        <v>3.5503000000000005</v>
      </c>
      <c r="C498" s="5">
        <v>4.0259</v>
      </c>
      <c r="D498" s="5">
        <v>4.2217000000000002</v>
      </c>
      <c r="E498" s="5">
        <v>3.8178000000000001</v>
      </c>
      <c r="F498" s="5">
        <v>3.8031999999999999</v>
      </c>
      <c r="G498" s="5">
        <v>3.9335999999999998</v>
      </c>
      <c r="H498" s="5">
        <v>3.8012999999999999</v>
      </c>
      <c r="I498" s="5">
        <v>3.2403000000000004</v>
      </c>
      <c r="J498" s="3" t="s">
        <v>163</v>
      </c>
    </row>
    <row r="499" spans="1:10" ht="15.75" thickBot="1" x14ac:dyDescent="0.3">
      <c r="A499" s="1">
        <v>3612</v>
      </c>
      <c r="B499" s="2" t="s">
        <v>0</v>
      </c>
      <c r="C499" s="2" t="s">
        <v>1</v>
      </c>
      <c r="D499" s="2" t="s">
        <v>2</v>
      </c>
      <c r="E499" s="2" t="s">
        <v>3</v>
      </c>
      <c r="F499" s="2" t="s">
        <v>4</v>
      </c>
      <c r="G499" s="2" t="s">
        <v>5</v>
      </c>
      <c r="H499" s="2" t="s">
        <v>6</v>
      </c>
      <c r="I499" s="2" t="s">
        <v>7</v>
      </c>
      <c r="J499" s="3" t="s">
        <v>163</v>
      </c>
    </row>
    <row r="500" spans="1:10" x14ac:dyDescent="0.25">
      <c r="A500" s="4">
        <v>36121</v>
      </c>
      <c r="B500" s="5">
        <v>3.3201999999999998</v>
      </c>
      <c r="C500" s="5">
        <v>3.9021000000000008</v>
      </c>
      <c r="D500" s="5">
        <v>4.1828000000000003</v>
      </c>
      <c r="E500" s="5">
        <v>3.8778000000000001</v>
      </c>
      <c r="F500" s="5">
        <v>3.9502000000000002</v>
      </c>
      <c r="G500" s="5">
        <v>3.9883000000000006</v>
      </c>
      <c r="H500" s="5">
        <v>3.7168999999999999</v>
      </c>
      <c r="I500" s="5">
        <v>3.0232000000000006</v>
      </c>
      <c r="J500" s="3" t="s">
        <v>163</v>
      </c>
    </row>
    <row r="501" spans="1:10" x14ac:dyDescent="0.25">
      <c r="A501" s="4">
        <v>36122</v>
      </c>
      <c r="B501" s="5">
        <v>3.6162000000000001</v>
      </c>
      <c r="C501" s="5">
        <v>4.2997000000000005</v>
      </c>
      <c r="D501" s="5">
        <v>4.7456999999999994</v>
      </c>
      <c r="E501" s="5">
        <v>4.4731000000000005</v>
      </c>
      <c r="F501" s="5">
        <v>4.3183000000000007</v>
      </c>
      <c r="G501" s="5">
        <v>3.8445</v>
      </c>
      <c r="H501" s="5">
        <v>3.4184999999999999</v>
      </c>
      <c r="I501" s="5">
        <v>2.8844999999999996</v>
      </c>
      <c r="J501" s="3" t="s">
        <v>163</v>
      </c>
    </row>
    <row r="502" spans="1:10" x14ac:dyDescent="0.25">
      <c r="A502" s="4">
        <v>36123</v>
      </c>
      <c r="B502" s="5">
        <v>3.3769</v>
      </c>
      <c r="C502" s="5">
        <v>3.8521000000000005</v>
      </c>
      <c r="D502" s="5">
        <v>3.9722</v>
      </c>
      <c r="E502" s="5">
        <v>3.7130999999999998</v>
      </c>
      <c r="F502" s="5">
        <v>4.0350000000000001</v>
      </c>
      <c r="G502" s="5">
        <v>4.2223000000000006</v>
      </c>
      <c r="H502" s="5">
        <v>3.9054000000000002</v>
      </c>
      <c r="I502" s="5">
        <v>3.1252</v>
      </c>
      <c r="J502" s="3" t="s">
        <v>163</v>
      </c>
    </row>
    <row r="503" spans="1:10" x14ac:dyDescent="0.25">
      <c r="A503" s="4">
        <v>36124</v>
      </c>
      <c r="B503" s="5">
        <v>2.9645999999999999</v>
      </c>
      <c r="C503" s="5">
        <v>3.5811999999999999</v>
      </c>
      <c r="D503" s="5">
        <v>3.9429999999999996</v>
      </c>
      <c r="E503" s="5">
        <v>3.6804999999999999</v>
      </c>
      <c r="F503" s="5">
        <v>3.8028</v>
      </c>
      <c r="G503" s="5">
        <v>4.1330999999999998</v>
      </c>
      <c r="H503" s="5">
        <v>3.9597999999999995</v>
      </c>
      <c r="I503" s="5">
        <v>3.1057000000000001</v>
      </c>
      <c r="J503" s="3" t="s">
        <v>163</v>
      </c>
    </row>
    <row r="504" spans="1:10" ht="15.75" thickBot="1" x14ac:dyDescent="0.3">
      <c r="A504" s="4">
        <v>36125</v>
      </c>
      <c r="B504" s="5">
        <v>3.5818000000000003</v>
      </c>
      <c r="C504" s="5">
        <v>4.0795000000000003</v>
      </c>
      <c r="D504" s="5">
        <v>4.2606000000000002</v>
      </c>
      <c r="E504" s="5">
        <v>3.8716999999999997</v>
      </c>
      <c r="F504" s="5">
        <v>3.9261999999999997</v>
      </c>
      <c r="G504" s="5">
        <v>4.0574000000000003</v>
      </c>
      <c r="H504" s="5">
        <v>3.8788999999999998</v>
      </c>
      <c r="I504" s="5">
        <v>3.2652000000000005</v>
      </c>
      <c r="J504" s="3" t="s">
        <v>163</v>
      </c>
    </row>
    <row r="505" spans="1:10" ht="15.75" thickBot="1" x14ac:dyDescent="0.3">
      <c r="A505" s="1">
        <v>3613</v>
      </c>
      <c r="B505" s="2" t="s">
        <v>0</v>
      </c>
      <c r="C505" s="2" t="s">
        <v>1</v>
      </c>
      <c r="D505" s="2" t="s">
        <v>2</v>
      </c>
      <c r="E505" s="2" t="s">
        <v>3</v>
      </c>
      <c r="F505" s="2" t="s">
        <v>4</v>
      </c>
      <c r="G505" s="2" t="s">
        <v>5</v>
      </c>
      <c r="H505" s="2" t="s">
        <v>6</v>
      </c>
      <c r="I505" s="2" t="s">
        <v>7</v>
      </c>
      <c r="J505" s="3" t="s">
        <v>163</v>
      </c>
    </row>
    <row r="506" spans="1:10" x14ac:dyDescent="0.25">
      <c r="A506" s="4">
        <v>36131</v>
      </c>
      <c r="B506" s="5">
        <v>3.4697000000000005</v>
      </c>
      <c r="C506" s="5">
        <v>4.0194000000000001</v>
      </c>
      <c r="D506" s="5">
        <v>4.2263999999999999</v>
      </c>
      <c r="E506" s="5">
        <v>3.8778999999999999</v>
      </c>
      <c r="F506" s="5">
        <v>4.0968</v>
      </c>
      <c r="G506" s="5">
        <v>3.9249999999999998</v>
      </c>
      <c r="H506" s="5">
        <v>3.4973000000000005</v>
      </c>
      <c r="I506" s="5">
        <v>2.7994000000000003</v>
      </c>
      <c r="J506" s="3" t="s">
        <v>163</v>
      </c>
    </row>
    <row r="507" spans="1:10" x14ac:dyDescent="0.25">
      <c r="A507" s="4">
        <v>36132</v>
      </c>
      <c r="B507" s="5">
        <v>3.7279999999999998</v>
      </c>
      <c r="C507" s="5">
        <v>4.2963000000000005</v>
      </c>
      <c r="D507" s="5">
        <v>4.6162000000000001</v>
      </c>
      <c r="E507" s="5">
        <v>4.3463000000000003</v>
      </c>
      <c r="F507" s="5">
        <v>4.3228</v>
      </c>
      <c r="G507" s="5">
        <v>3.8031000000000006</v>
      </c>
      <c r="H507" s="5">
        <v>3.3407</v>
      </c>
      <c r="I507" s="5">
        <v>2.8840000000000003</v>
      </c>
      <c r="J507" s="3" t="s">
        <v>163</v>
      </c>
    </row>
    <row r="508" spans="1:10" x14ac:dyDescent="0.25">
      <c r="A508" s="4">
        <v>36133</v>
      </c>
      <c r="B508" s="5">
        <v>3.5254000000000003</v>
      </c>
      <c r="C508" s="5">
        <v>3.9464999999999995</v>
      </c>
      <c r="D508" s="5">
        <v>3.9830000000000001</v>
      </c>
      <c r="E508" s="5">
        <v>3.6848000000000001</v>
      </c>
      <c r="F508" s="5">
        <v>4.1250999999999998</v>
      </c>
      <c r="G508" s="5">
        <v>4.0702999999999996</v>
      </c>
      <c r="H508" s="5">
        <v>3.6356999999999999</v>
      </c>
      <c r="I508" s="5">
        <v>2.8792999999999997</v>
      </c>
      <c r="J508" s="3" t="s">
        <v>163</v>
      </c>
    </row>
    <row r="509" spans="1:10" x14ac:dyDescent="0.25">
      <c r="A509" s="4">
        <v>36134</v>
      </c>
      <c r="B509" s="5">
        <v>3.1364000000000001</v>
      </c>
      <c r="C509" s="5">
        <v>3.8277999999999999</v>
      </c>
      <c r="D509" s="5">
        <v>4.1556999999999995</v>
      </c>
      <c r="E509" s="5">
        <v>3.7388000000000003</v>
      </c>
      <c r="F509" s="5">
        <v>4.0093000000000005</v>
      </c>
      <c r="G509" s="5">
        <v>3.9124999999999996</v>
      </c>
      <c r="H509" s="5">
        <v>3.4321000000000002</v>
      </c>
      <c r="I509" s="5">
        <v>2.4668999999999999</v>
      </c>
      <c r="J509" s="3" t="s">
        <v>163</v>
      </c>
    </row>
    <row r="510" spans="1:10" ht="15.75" thickBot="1" x14ac:dyDescent="0.3">
      <c r="A510" s="4">
        <v>36135</v>
      </c>
      <c r="B510" s="5">
        <v>3.5952000000000002</v>
      </c>
      <c r="C510" s="5">
        <v>4.0750999999999999</v>
      </c>
      <c r="D510" s="5">
        <v>4.2007000000000003</v>
      </c>
      <c r="E510" s="5">
        <v>3.8129</v>
      </c>
      <c r="F510" s="5">
        <v>4.0385</v>
      </c>
      <c r="G510" s="5">
        <v>4.0235000000000003</v>
      </c>
      <c r="H510" s="5">
        <v>3.7131000000000003</v>
      </c>
      <c r="I510" s="5">
        <v>3.0749000000000004</v>
      </c>
      <c r="J510" s="3" t="s">
        <v>163</v>
      </c>
    </row>
    <row r="511" spans="1:10" ht="15.75" thickBot="1" x14ac:dyDescent="0.3">
      <c r="A511" s="1">
        <v>3614</v>
      </c>
      <c r="B511" s="2" t="s">
        <v>0</v>
      </c>
      <c r="C511" s="2" t="s">
        <v>1</v>
      </c>
      <c r="D511" s="2" t="s">
        <v>2</v>
      </c>
      <c r="E511" s="2" t="s">
        <v>3</v>
      </c>
      <c r="F511" s="2" t="s">
        <v>4</v>
      </c>
      <c r="G511" s="2" t="s">
        <v>5</v>
      </c>
      <c r="H511" s="2" t="s">
        <v>6</v>
      </c>
      <c r="I511" s="2" t="s">
        <v>7</v>
      </c>
      <c r="J511" s="3" t="s">
        <v>163</v>
      </c>
    </row>
    <row r="512" spans="1:10" x14ac:dyDescent="0.25">
      <c r="A512" s="4">
        <v>36141</v>
      </c>
      <c r="B512" s="5">
        <v>3.6507000000000005</v>
      </c>
      <c r="C512" s="5">
        <v>4.0922999999999998</v>
      </c>
      <c r="D512" s="5">
        <v>4.1948000000000008</v>
      </c>
      <c r="E512" s="5">
        <v>3.9188000000000001</v>
      </c>
      <c r="F512" s="5">
        <v>4.1575000000000006</v>
      </c>
      <c r="G512" s="5">
        <v>3.8666</v>
      </c>
      <c r="H512" s="5">
        <v>3.3508000000000004</v>
      </c>
      <c r="I512" s="5">
        <v>2.8228</v>
      </c>
      <c r="J512" s="3" t="s">
        <v>163</v>
      </c>
    </row>
    <row r="513" spans="1:10" x14ac:dyDescent="0.25">
      <c r="A513" s="4">
        <v>36142</v>
      </c>
      <c r="B513" s="5">
        <v>3.8306</v>
      </c>
      <c r="C513" s="5">
        <v>4.3188000000000004</v>
      </c>
      <c r="D513" s="5">
        <v>4.5708000000000002</v>
      </c>
      <c r="E513" s="5">
        <v>4.4064000000000005</v>
      </c>
      <c r="F513" s="5">
        <v>4.4151999999999996</v>
      </c>
      <c r="G513" s="5">
        <v>3.8906999999999998</v>
      </c>
      <c r="H513" s="5">
        <v>3.3684000000000003</v>
      </c>
      <c r="I513" s="5">
        <v>3.0155999999999996</v>
      </c>
      <c r="J513" s="3" t="s">
        <v>163</v>
      </c>
    </row>
    <row r="514" spans="1:10" x14ac:dyDescent="0.25">
      <c r="A514" s="4">
        <v>36143</v>
      </c>
      <c r="B514" s="5">
        <v>3.7502</v>
      </c>
      <c r="C514" s="5">
        <v>4.0566000000000004</v>
      </c>
      <c r="D514" s="5">
        <v>3.9706999999999999</v>
      </c>
      <c r="E514" s="5">
        <v>3.7394999999999996</v>
      </c>
      <c r="F514" s="5">
        <v>4.1740000000000004</v>
      </c>
      <c r="G514" s="5">
        <v>4.0067000000000004</v>
      </c>
      <c r="H514" s="5">
        <v>3.4978999999999996</v>
      </c>
      <c r="I514" s="5">
        <v>2.9708999999999999</v>
      </c>
      <c r="J514" s="3" t="s">
        <v>163</v>
      </c>
    </row>
    <row r="515" spans="1:10" x14ac:dyDescent="0.25">
      <c r="A515" s="4">
        <v>36144</v>
      </c>
      <c r="B515" s="5">
        <v>3.4076</v>
      </c>
      <c r="C515" s="5">
        <v>4.0095000000000001</v>
      </c>
      <c r="D515" s="5">
        <v>4.2377000000000002</v>
      </c>
      <c r="E515" s="5">
        <v>3.8646000000000003</v>
      </c>
      <c r="F515" s="5">
        <v>4.1077000000000004</v>
      </c>
      <c r="G515" s="5">
        <v>3.7332999999999998</v>
      </c>
      <c r="H515" s="5">
        <v>3.1116000000000001</v>
      </c>
      <c r="I515" s="5">
        <v>2.4203000000000001</v>
      </c>
      <c r="J515" s="3" t="s">
        <v>163</v>
      </c>
    </row>
    <row r="516" spans="1:10" ht="15.75" thickBot="1" x14ac:dyDescent="0.3">
      <c r="A516" s="4">
        <v>36145</v>
      </c>
      <c r="B516" s="5">
        <v>3.7404999999999999</v>
      </c>
      <c r="C516" s="5">
        <v>4.0991</v>
      </c>
      <c r="D516" s="5">
        <v>4.0874000000000006</v>
      </c>
      <c r="E516" s="5">
        <v>3.7744</v>
      </c>
      <c r="F516" s="5">
        <v>4.0825000000000005</v>
      </c>
      <c r="G516" s="5">
        <v>3.9879999999999995</v>
      </c>
      <c r="H516" s="5">
        <v>3.5762</v>
      </c>
      <c r="I516" s="5">
        <v>3.0533000000000001</v>
      </c>
      <c r="J516" s="3" t="s">
        <v>163</v>
      </c>
    </row>
    <row r="517" spans="1:10" ht="15.75" thickBot="1" x14ac:dyDescent="0.3">
      <c r="A517" s="1">
        <v>3615</v>
      </c>
      <c r="B517" s="2" t="s">
        <v>0</v>
      </c>
      <c r="C517" s="2" t="s">
        <v>1</v>
      </c>
      <c r="D517" s="2" t="s">
        <v>2</v>
      </c>
      <c r="E517" s="2" t="s">
        <v>3</v>
      </c>
      <c r="F517" s="2" t="s">
        <v>4</v>
      </c>
      <c r="G517" s="2" t="s">
        <v>5</v>
      </c>
      <c r="H517" s="2" t="s">
        <v>6</v>
      </c>
      <c r="I517" s="2" t="s">
        <v>7</v>
      </c>
      <c r="J517" s="3" t="s">
        <v>163</v>
      </c>
    </row>
    <row r="518" spans="1:10" x14ac:dyDescent="0.25">
      <c r="A518" s="4">
        <v>36151</v>
      </c>
      <c r="B518" s="5">
        <v>3.7317999999999998</v>
      </c>
      <c r="C518" s="5">
        <v>4.0602999999999998</v>
      </c>
      <c r="D518" s="5">
        <v>4.0335999999999999</v>
      </c>
      <c r="E518" s="5">
        <v>3.952</v>
      </c>
      <c r="F518" s="5">
        <v>3.9693000000000001</v>
      </c>
      <c r="G518" s="5">
        <v>3.6191000000000004</v>
      </c>
      <c r="H518" s="5">
        <v>3.0807000000000002</v>
      </c>
      <c r="I518" s="5">
        <v>3.0611999999999999</v>
      </c>
      <c r="J518" s="3" t="s">
        <v>163</v>
      </c>
    </row>
    <row r="519" spans="1:10" x14ac:dyDescent="0.25">
      <c r="A519" s="4">
        <v>36152</v>
      </c>
      <c r="B519" s="5">
        <v>3.8851000000000004</v>
      </c>
      <c r="C519" s="5">
        <v>4.2618</v>
      </c>
      <c r="D519" s="5">
        <v>4.4321000000000002</v>
      </c>
      <c r="E519" s="5">
        <v>4.4355000000000002</v>
      </c>
      <c r="F519" s="5">
        <v>4.3322000000000003</v>
      </c>
      <c r="G519" s="5">
        <v>3.7970000000000006</v>
      </c>
      <c r="H519" s="5">
        <v>3.2442000000000006</v>
      </c>
      <c r="I519" s="5">
        <v>3.2278000000000002</v>
      </c>
      <c r="J519" s="3" t="s">
        <v>163</v>
      </c>
    </row>
    <row r="520" spans="1:10" x14ac:dyDescent="0.25">
      <c r="A520" s="4">
        <v>36153</v>
      </c>
      <c r="B520" s="5">
        <v>3.8142999999999998</v>
      </c>
      <c r="C520" s="5">
        <v>4.0128000000000004</v>
      </c>
      <c r="D520" s="5">
        <v>3.8275999999999999</v>
      </c>
      <c r="E520" s="5">
        <v>3.7892999999999999</v>
      </c>
      <c r="F520" s="5">
        <v>3.9773000000000001</v>
      </c>
      <c r="G520" s="5">
        <v>3.7243999999999997</v>
      </c>
      <c r="H520" s="5">
        <v>3.2069000000000001</v>
      </c>
      <c r="I520" s="5">
        <v>3.1882999999999995</v>
      </c>
      <c r="J520" s="3" t="s">
        <v>163</v>
      </c>
    </row>
    <row r="521" spans="1:10" x14ac:dyDescent="0.25">
      <c r="A521" s="4">
        <v>36154</v>
      </c>
      <c r="B521" s="5">
        <v>3.5758000000000001</v>
      </c>
      <c r="C521" s="5">
        <v>3.9750999999999999</v>
      </c>
      <c r="D521" s="5">
        <v>3.9514</v>
      </c>
      <c r="E521" s="5">
        <v>3.8193999999999999</v>
      </c>
      <c r="F521" s="5">
        <v>3.7595000000000001</v>
      </c>
      <c r="G521" s="5">
        <v>3.3117000000000001</v>
      </c>
      <c r="H521" s="5">
        <v>2.7247000000000003</v>
      </c>
      <c r="I521" s="5">
        <v>2.7948999999999997</v>
      </c>
      <c r="J521" s="3" t="s">
        <v>163</v>
      </c>
    </row>
    <row r="522" spans="1:10" ht="15.75" thickBot="1" x14ac:dyDescent="0.3">
      <c r="A522" s="4">
        <v>36155</v>
      </c>
      <c r="B522" s="5">
        <v>3.8259000000000003</v>
      </c>
      <c r="C522" s="5">
        <v>4.0956000000000001</v>
      </c>
      <c r="D522" s="5">
        <v>4.0172999999999996</v>
      </c>
      <c r="E522" s="5">
        <v>3.8778000000000001</v>
      </c>
      <c r="F522" s="5">
        <v>3.9721000000000002</v>
      </c>
      <c r="G522" s="5">
        <v>3.8207</v>
      </c>
      <c r="H522" s="5">
        <v>3.3988</v>
      </c>
      <c r="I522" s="5">
        <v>3.2761000000000005</v>
      </c>
      <c r="J522" s="3" t="s">
        <v>163</v>
      </c>
    </row>
    <row r="523" spans="1:10" ht="15.75" thickBot="1" x14ac:dyDescent="0.3">
      <c r="A523" s="1">
        <v>3616</v>
      </c>
      <c r="B523" s="2" t="s">
        <v>0</v>
      </c>
      <c r="C523" s="2" t="s">
        <v>1</v>
      </c>
      <c r="D523" s="2" t="s">
        <v>2</v>
      </c>
      <c r="E523" s="2" t="s">
        <v>3</v>
      </c>
      <c r="F523" s="2" t="s">
        <v>4</v>
      </c>
      <c r="G523" s="2" t="s">
        <v>5</v>
      </c>
      <c r="H523" s="2" t="s">
        <v>6</v>
      </c>
      <c r="I523" s="2" t="s">
        <v>7</v>
      </c>
      <c r="J523" s="3" t="s">
        <v>163</v>
      </c>
    </row>
    <row r="524" spans="1:10" x14ac:dyDescent="0.25">
      <c r="A524" s="4">
        <v>36161</v>
      </c>
      <c r="B524" s="5">
        <v>3.7448000000000001</v>
      </c>
      <c r="C524" s="5">
        <v>4.0366</v>
      </c>
      <c r="D524" s="5">
        <v>4.0518000000000001</v>
      </c>
      <c r="E524" s="5">
        <v>4.0363000000000007</v>
      </c>
      <c r="F524" s="5">
        <v>3.8595999999999999</v>
      </c>
      <c r="G524" s="5">
        <v>3.5195999999999996</v>
      </c>
      <c r="H524" s="5">
        <v>3.0882000000000001</v>
      </c>
      <c r="I524" s="5">
        <v>3.3000999999999996</v>
      </c>
      <c r="J524" s="3" t="s">
        <v>163</v>
      </c>
    </row>
    <row r="525" spans="1:10" x14ac:dyDescent="0.25">
      <c r="A525" s="4">
        <v>36162</v>
      </c>
      <c r="B525" s="5">
        <v>3.8533999999999997</v>
      </c>
      <c r="C525" s="5">
        <v>4.2421000000000006</v>
      </c>
      <c r="D525" s="5">
        <v>4.4077000000000002</v>
      </c>
      <c r="E525" s="5">
        <v>4.4739000000000004</v>
      </c>
      <c r="F525" s="5">
        <v>4.2123000000000008</v>
      </c>
      <c r="G525" s="5">
        <v>3.7164000000000001</v>
      </c>
      <c r="H525" s="5">
        <v>3.1790000000000003</v>
      </c>
      <c r="I525" s="5">
        <v>3.3870000000000005</v>
      </c>
      <c r="J525" s="3" t="s">
        <v>163</v>
      </c>
    </row>
    <row r="526" spans="1:10" x14ac:dyDescent="0.25">
      <c r="A526" s="4">
        <v>36163</v>
      </c>
      <c r="B526" s="5">
        <v>3.8025000000000002</v>
      </c>
      <c r="C526" s="5">
        <v>4.0334000000000003</v>
      </c>
      <c r="D526" s="5">
        <v>3.8875000000000002</v>
      </c>
      <c r="E526" s="5">
        <v>3.8868999999999998</v>
      </c>
      <c r="F526" s="5">
        <v>3.8363000000000005</v>
      </c>
      <c r="G526" s="5">
        <v>3.6010999999999997</v>
      </c>
      <c r="H526" s="5">
        <v>3.1473</v>
      </c>
      <c r="I526" s="5">
        <v>3.3801999999999994</v>
      </c>
      <c r="J526" s="3" t="s">
        <v>163</v>
      </c>
    </row>
    <row r="527" spans="1:10" x14ac:dyDescent="0.25">
      <c r="A527" s="4">
        <v>36164</v>
      </c>
      <c r="B527" s="5">
        <v>3.5369000000000002</v>
      </c>
      <c r="C527" s="5">
        <v>3.9121000000000001</v>
      </c>
      <c r="D527" s="5">
        <v>3.9721000000000002</v>
      </c>
      <c r="E527" s="5">
        <v>3.9617999999999998</v>
      </c>
      <c r="F527" s="5">
        <v>3.7029999999999998</v>
      </c>
      <c r="G527" s="5">
        <v>3.2450999999999994</v>
      </c>
      <c r="H527" s="5">
        <v>2.7631999999999999</v>
      </c>
      <c r="I527" s="5">
        <v>3.0229000000000004</v>
      </c>
      <c r="J527" s="3" t="s">
        <v>163</v>
      </c>
    </row>
    <row r="528" spans="1:10" ht="15.75" thickBot="1" x14ac:dyDescent="0.3">
      <c r="A528" s="4">
        <v>36165</v>
      </c>
      <c r="B528" s="5">
        <v>3.8735000000000004</v>
      </c>
      <c r="C528" s="5">
        <v>4.1074999999999999</v>
      </c>
      <c r="D528" s="5">
        <v>4.0613000000000001</v>
      </c>
      <c r="E528" s="5">
        <v>4.0148999999999999</v>
      </c>
      <c r="F528" s="5">
        <v>3.8670000000000004</v>
      </c>
      <c r="G528" s="5">
        <v>3.7145999999999995</v>
      </c>
      <c r="H528" s="5">
        <v>3.3915000000000002</v>
      </c>
      <c r="I528" s="5">
        <v>3.5419</v>
      </c>
      <c r="J528" s="3" t="s">
        <v>163</v>
      </c>
    </row>
    <row r="529" spans="1:10" ht="15.75" thickBot="1" x14ac:dyDescent="0.3">
      <c r="A529" s="1">
        <v>3617</v>
      </c>
      <c r="B529" s="2" t="s">
        <v>0</v>
      </c>
      <c r="C529" s="2" t="s">
        <v>1</v>
      </c>
      <c r="D529" s="2" t="s">
        <v>2</v>
      </c>
      <c r="E529" s="2" t="s">
        <v>3</v>
      </c>
      <c r="F529" s="2" t="s">
        <v>4</v>
      </c>
      <c r="G529" s="2" t="s">
        <v>5</v>
      </c>
      <c r="H529" s="2" t="s">
        <v>6</v>
      </c>
      <c r="I529" s="2" t="s">
        <v>7</v>
      </c>
      <c r="J529" s="3" t="s">
        <v>163</v>
      </c>
    </row>
    <row r="530" spans="1:10" x14ac:dyDescent="0.25">
      <c r="A530" s="4">
        <v>36171</v>
      </c>
      <c r="B530" s="5">
        <v>3.6543999999999999</v>
      </c>
      <c r="C530" s="5">
        <v>4.1057999999999995</v>
      </c>
      <c r="D530" s="5">
        <v>4.2031000000000001</v>
      </c>
      <c r="E530" s="5">
        <v>4.1478999999999999</v>
      </c>
      <c r="F530" s="5">
        <v>3.9051</v>
      </c>
      <c r="G530" s="5">
        <v>3.5987999999999998</v>
      </c>
      <c r="H530" s="5">
        <v>3.1647000000000003</v>
      </c>
      <c r="I530" s="5">
        <v>3.2741000000000002</v>
      </c>
      <c r="J530" s="3" t="s">
        <v>163</v>
      </c>
    </row>
    <row r="531" spans="1:10" x14ac:dyDescent="0.25">
      <c r="A531" s="4">
        <v>36172</v>
      </c>
      <c r="B531" s="5">
        <v>3.8027999999999995</v>
      </c>
      <c r="C531" s="5">
        <v>4.2893999999999997</v>
      </c>
      <c r="D531" s="5">
        <v>4.4428999999999998</v>
      </c>
      <c r="E531" s="5">
        <v>4.4371</v>
      </c>
      <c r="F531" s="5">
        <v>4.1099000000000006</v>
      </c>
      <c r="G531" s="5">
        <v>3.7026999999999997</v>
      </c>
      <c r="H531" s="5">
        <v>3.2157999999999998</v>
      </c>
      <c r="I531" s="5">
        <v>3.431</v>
      </c>
      <c r="J531" s="3" t="s">
        <v>163</v>
      </c>
    </row>
    <row r="532" spans="1:10" x14ac:dyDescent="0.25">
      <c r="A532" s="4">
        <v>36173</v>
      </c>
      <c r="B532" s="5">
        <v>3.6903000000000001</v>
      </c>
      <c r="C532" s="5">
        <v>4.0451999999999995</v>
      </c>
      <c r="D532" s="5">
        <v>4.0495000000000001</v>
      </c>
      <c r="E532" s="5">
        <v>3.9893000000000001</v>
      </c>
      <c r="F532" s="5">
        <v>3.8599000000000006</v>
      </c>
      <c r="G532" s="5">
        <v>3.6183999999999998</v>
      </c>
      <c r="H532" s="5">
        <v>3.1937000000000002</v>
      </c>
      <c r="I532" s="5">
        <v>3.3175999999999997</v>
      </c>
      <c r="J532" s="3" t="s">
        <v>163</v>
      </c>
    </row>
    <row r="533" spans="1:10" x14ac:dyDescent="0.25">
      <c r="A533" s="4">
        <v>36174</v>
      </c>
      <c r="B533" s="5">
        <v>3.3610000000000002</v>
      </c>
      <c r="C533" s="5">
        <v>3.9460000000000002</v>
      </c>
      <c r="D533" s="5">
        <v>4.1562999999999999</v>
      </c>
      <c r="E533" s="5">
        <v>4.1266999999999996</v>
      </c>
      <c r="F533" s="5">
        <v>3.9022999999999999</v>
      </c>
      <c r="G533" s="5">
        <v>3.4333</v>
      </c>
      <c r="H533" s="5">
        <v>2.8555000000000001</v>
      </c>
      <c r="I533" s="5">
        <v>2.8428999999999998</v>
      </c>
      <c r="J533" s="3" t="s">
        <v>163</v>
      </c>
    </row>
    <row r="534" spans="1:10" ht="15.75" thickBot="1" x14ac:dyDescent="0.3">
      <c r="A534" s="4">
        <v>36175</v>
      </c>
      <c r="B534" s="5">
        <v>3.6919</v>
      </c>
      <c r="C534" s="5">
        <v>4.0570000000000004</v>
      </c>
      <c r="D534" s="5">
        <v>4.1257999999999999</v>
      </c>
      <c r="E534" s="5">
        <v>4.0514999999999999</v>
      </c>
      <c r="F534" s="5">
        <v>3.7587000000000002</v>
      </c>
      <c r="G534" s="5">
        <v>3.6548000000000003</v>
      </c>
      <c r="H534" s="5">
        <v>3.4133</v>
      </c>
      <c r="I534" s="5">
        <v>3.5163999999999995</v>
      </c>
      <c r="J534" s="3" t="s">
        <v>163</v>
      </c>
    </row>
    <row r="535" spans="1:10" ht="15.75" thickBot="1" x14ac:dyDescent="0.3">
      <c r="A535" s="1">
        <v>3618</v>
      </c>
      <c r="B535" s="2" t="s">
        <v>0</v>
      </c>
      <c r="C535" s="2" t="s">
        <v>1</v>
      </c>
      <c r="D535" s="2" t="s">
        <v>2</v>
      </c>
      <c r="E535" s="2" t="s">
        <v>3</v>
      </c>
      <c r="F535" s="2" t="s">
        <v>4</v>
      </c>
      <c r="G535" s="2" t="s">
        <v>5</v>
      </c>
      <c r="H535" s="2" t="s">
        <v>6</v>
      </c>
      <c r="I535" s="2" t="s">
        <v>7</v>
      </c>
      <c r="J535" s="3" t="s">
        <v>163</v>
      </c>
    </row>
    <row r="536" spans="1:10" x14ac:dyDescent="0.25">
      <c r="A536" s="4">
        <v>36181</v>
      </c>
      <c r="B536" s="5">
        <v>3.5998999999999999</v>
      </c>
      <c r="C536" s="5">
        <v>4.1833999999999998</v>
      </c>
      <c r="D536" s="5">
        <v>4.3010000000000002</v>
      </c>
      <c r="E536" s="5">
        <v>4.1846000000000005</v>
      </c>
      <c r="F536" s="5">
        <v>3.9431000000000003</v>
      </c>
      <c r="G536" s="5">
        <v>3.6592000000000002</v>
      </c>
      <c r="H536" s="5">
        <v>3.1819999999999999</v>
      </c>
      <c r="I536" s="5">
        <v>3.1726000000000001</v>
      </c>
      <c r="J536" s="3" t="s">
        <v>163</v>
      </c>
    </row>
    <row r="537" spans="1:10" x14ac:dyDescent="0.25">
      <c r="A537" s="4">
        <v>36182</v>
      </c>
      <c r="B537" s="5">
        <v>3.8428000000000004</v>
      </c>
      <c r="C537" s="5">
        <v>4.3658999999999999</v>
      </c>
      <c r="D537" s="5">
        <v>4.4508999999999999</v>
      </c>
      <c r="E537" s="5">
        <v>4.3828999999999994</v>
      </c>
      <c r="F537" s="5">
        <v>4.0629</v>
      </c>
      <c r="G537" s="5">
        <v>3.6950000000000003</v>
      </c>
      <c r="H537" s="5">
        <v>3.2422</v>
      </c>
      <c r="I537" s="5">
        <v>3.4404999999999997</v>
      </c>
      <c r="J537" s="3" t="s">
        <v>163</v>
      </c>
    </row>
    <row r="538" spans="1:10" x14ac:dyDescent="0.25">
      <c r="A538" s="4">
        <v>36183</v>
      </c>
      <c r="B538" s="5">
        <v>3.6132</v>
      </c>
      <c r="C538" s="5">
        <v>4.1341999999999999</v>
      </c>
      <c r="D538" s="5">
        <v>4.1882999999999999</v>
      </c>
      <c r="E538" s="5">
        <v>4.0599999999999996</v>
      </c>
      <c r="F538" s="5">
        <v>3.9007999999999994</v>
      </c>
      <c r="G538" s="5">
        <v>3.6517999999999997</v>
      </c>
      <c r="H538" s="5">
        <v>3.1850000000000001</v>
      </c>
      <c r="I538" s="5">
        <v>3.1905999999999999</v>
      </c>
      <c r="J538" s="3" t="s">
        <v>163</v>
      </c>
    </row>
    <row r="539" spans="1:10" x14ac:dyDescent="0.25">
      <c r="A539" s="4">
        <v>36184</v>
      </c>
      <c r="B539" s="5">
        <v>3.1791</v>
      </c>
      <c r="C539" s="5">
        <v>4.0184999999999995</v>
      </c>
      <c r="D539" s="5">
        <v>4.3883999999999999</v>
      </c>
      <c r="E539" s="5">
        <v>4.3222999999999994</v>
      </c>
      <c r="F539" s="5">
        <v>4.1894</v>
      </c>
      <c r="G539" s="5">
        <v>3.7208999999999999</v>
      </c>
      <c r="H539" s="5">
        <v>2.9739999999999998</v>
      </c>
      <c r="I539" s="5">
        <v>2.5627000000000004</v>
      </c>
      <c r="J539" s="3" t="s">
        <v>163</v>
      </c>
    </row>
    <row r="540" spans="1:10" ht="15.75" thickBot="1" x14ac:dyDescent="0.3">
      <c r="A540" s="4">
        <v>36185</v>
      </c>
      <c r="B540" s="5">
        <v>3.7289000000000003</v>
      </c>
      <c r="C540" s="5">
        <v>4.1669</v>
      </c>
      <c r="D540" s="5">
        <v>4.2168000000000001</v>
      </c>
      <c r="E540" s="5">
        <v>4.0493000000000006</v>
      </c>
      <c r="F540" s="5">
        <v>3.7551000000000001</v>
      </c>
      <c r="G540" s="5">
        <v>3.6612</v>
      </c>
      <c r="H540" s="5">
        <v>3.4371</v>
      </c>
      <c r="I540" s="5">
        <v>3.5100000000000002</v>
      </c>
      <c r="J540" s="3" t="s">
        <v>163</v>
      </c>
    </row>
    <row r="541" spans="1:10" ht="15.75" thickBot="1" x14ac:dyDescent="0.3">
      <c r="A541" s="1">
        <v>3619</v>
      </c>
      <c r="B541" s="2" t="s">
        <v>0</v>
      </c>
      <c r="C541" s="2" t="s">
        <v>1</v>
      </c>
      <c r="D541" s="2" t="s">
        <v>2</v>
      </c>
      <c r="E541" s="2" t="s">
        <v>3</v>
      </c>
      <c r="F541" s="2" t="s">
        <v>4</v>
      </c>
      <c r="G541" s="2" t="s">
        <v>5</v>
      </c>
      <c r="H541" s="2" t="s">
        <v>6</v>
      </c>
      <c r="I541" s="2" t="s">
        <v>7</v>
      </c>
      <c r="J541" s="3" t="s">
        <v>163</v>
      </c>
    </row>
    <row r="542" spans="1:10" x14ac:dyDescent="0.25">
      <c r="A542" s="4">
        <v>36191</v>
      </c>
      <c r="B542" s="5">
        <v>3.5059</v>
      </c>
      <c r="C542" s="5">
        <v>4.1367000000000003</v>
      </c>
      <c r="D542" s="5">
        <v>4.2930000000000001</v>
      </c>
      <c r="E542" s="5">
        <v>4.1142000000000003</v>
      </c>
      <c r="F542" s="5">
        <v>3.9859000000000004</v>
      </c>
      <c r="G542" s="5">
        <v>3.7039</v>
      </c>
      <c r="H542" s="5">
        <v>3.1935000000000002</v>
      </c>
      <c r="I542" s="5">
        <v>2.9897</v>
      </c>
      <c r="J542" s="3" t="s">
        <v>163</v>
      </c>
    </row>
    <row r="543" spans="1:10" x14ac:dyDescent="0.25">
      <c r="A543" s="4">
        <v>36192</v>
      </c>
      <c r="B543" s="5">
        <v>3.8458999999999999</v>
      </c>
      <c r="C543" s="5">
        <v>4.3779999999999992</v>
      </c>
      <c r="D543" s="5">
        <v>4.4287999999999998</v>
      </c>
      <c r="E543" s="5">
        <v>4.2923</v>
      </c>
      <c r="F543" s="5">
        <v>4.0289999999999999</v>
      </c>
      <c r="G543" s="5">
        <v>3.7161999999999997</v>
      </c>
      <c r="H543" s="5">
        <v>3.2852999999999999</v>
      </c>
      <c r="I543" s="5">
        <v>3.3925999999999998</v>
      </c>
      <c r="J543" s="3" t="s">
        <v>163</v>
      </c>
    </row>
    <row r="544" spans="1:10" x14ac:dyDescent="0.25">
      <c r="A544" s="4">
        <v>36193</v>
      </c>
      <c r="B544" s="5">
        <v>3.7481</v>
      </c>
      <c r="C544" s="5">
        <v>4.2915000000000001</v>
      </c>
      <c r="D544" s="5">
        <v>4.3391000000000002</v>
      </c>
      <c r="E544" s="5">
        <v>4.1241000000000003</v>
      </c>
      <c r="F544" s="5">
        <v>4.0765000000000002</v>
      </c>
      <c r="G544" s="5">
        <v>3.7913000000000001</v>
      </c>
      <c r="H544" s="5">
        <v>3.2791000000000001</v>
      </c>
      <c r="I544" s="5">
        <v>3.1384000000000003</v>
      </c>
      <c r="J544" s="3" t="s">
        <v>163</v>
      </c>
    </row>
    <row r="545" spans="1:10" x14ac:dyDescent="0.25">
      <c r="A545" s="4">
        <v>36194</v>
      </c>
      <c r="B545" s="5">
        <v>3.0694999999999997</v>
      </c>
      <c r="C545" s="5">
        <v>4.0621999999999998</v>
      </c>
      <c r="D545" s="5">
        <v>4.5187000000000008</v>
      </c>
      <c r="E545" s="5">
        <v>4.4341999999999997</v>
      </c>
      <c r="F545" s="5">
        <v>4.3967000000000009</v>
      </c>
      <c r="G545" s="5">
        <v>3.9351000000000003</v>
      </c>
      <c r="H545" s="5">
        <v>3.0587</v>
      </c>
      <c r="I545" s="5">
        <v>2.3514999999999997</v>
      </c>
      <c r="J545" s="3" t="s">
        <v>163</v>
      </c>
    </row>
    <row r="546" spans="1:10" ht="15.75" thickBot="1" x14ac:dyDescent="0.3">
      <c r="A546" s="4">
        <v>36195</v>
      </c>
      <c r="B546" s="5">
        <v>3.6338999999999997</v>
      </c>
      <c r="C546" s="5">
        <v>4.1061999999999994</v>
      </c>
      <c r="D546" s="5">
        <v>4.1665000000000001</v>
      </c>
      <c r="E546" s="5">
        <v>3.9474999999999998</v>
      </c>
      <c r="F546" s="5">
        <v>3.7593999999999999</v>
      </c>
      <c r="G546" s="5">
        <v>3.6898000000000004</v>
      </c>
      <c r="H546" s="5">
        <v>3.4523999999999999</v>
      </c>
      <c r="I546" s="5">
        <v>3.3918000000000004</v>
      </c>
      <c r="J546" s="3" t="s">
        <v>163</v>
      </c>
    </row>
    <row r="547" spans="1:10" ht="15.75" thickBot="1" x14ac:dyDescent="0.3">
      <c r="A547" s="1">
        <v>3620</v>
      </c>
      <c r="B547" s="2" t="s">
        <v>0</v>
      </c>
      <c r="C547" s="2" t="s">
        <v>1</v>
      </c>
      <c r="D547" s="2" t="s">
        <v>2</v>
      </c>
      <c r="E547" s="2" t="s">
        <v>3</v>
      </c>
      <c r="F547" s="2" t="s">
        <v>4</v>
      </c>
      <c r="G547" s="2" t="s">
        <v>5</v>
      </c>
      <c r="H547" s="2" t="s">
        <v>6</v>
      </c>
      <c r="I547" s="2" t="s">
        <v>7</v>
      </c>
      <c r="J547" s="3" t="s">
        <v>163</v>
      </c>
    </row>
    <row r="548" spans="1:10" x14ac:dyDescent="0.25">
      <c r="A548" s="4">
        <v>36201</v>
      </c>
      <c r="B548" s="5">
        <v>3.5194000000000001</v>
      </c>
      <c r="C548" s="5">
        <v>4.1585000000000001</v>
      </c>
      <c r="D548" s="5">
        <v>4.3218000000000005</v>
      </c>
      <c r="E548" s="5">
        <v>4.0884999999999998</v>
      </c>
      <c r="F548" s="5">
        <v>4.1204000000000001</v>
      </c>
      <c r="G548" s="5">
        <v>3.831</v>
      </c>
      <c r="H548" s="5">
        <v>3.2667000000000002</v>
      </c>
      <c r="I548" s="5">
        <v>2.8609999999999998</v>
      </c>
      <c r="J548" s="3" t="s">
        <v>163</v>
      </c>
    </row>
    <row r="549" spans="1:10" x14ac:dyDescent="0.25">
      <c r="A549" s="4">
        <v>36202</v>
      </c>
      <c r="B549" s="5">
        <v>3.9100999999999999</v>
      </c>
      <c r="C549" s="5">
        <v>4.3723999999999998</v>
      </c>
      <c r="D549" s="5">
        <v>4.3898999999999999</v>
      </c>
      <c r="E549" s="5">
        <v>4.1814</v>
      </c>
      <c r="F549" s="5">
        <v>4.0509000000000004</v>
      </c>
      <c r="G549" s="5">
        <v>3.7600999999999996</v>
      </c>
      <c r="H549" s="5">
        <v>3.3682999999999996</v>
      </c>
      <c r="I549" s="5">
        <v>3.3649999999999998</v>
      </c>
      <c r="J549" s="3" t="s">
        <v>163</v>
      </c>
    </row>
    <row r="550" spans="1:10" x14ac:dyDescent="0.25">
      <c r="A550" s="4">
        <v>36203</v>
      </c>
      <c r="B550" s="5">
        <v>3.6157000000000004</v>
      </c>
      <c r="C550" s="5">
        <v>4.1913</v>
      </c>
      <c r="D550" s="5">
        <v>4.2671000000000001</v>
      </c>
      <c r="E550" s="5">
        <v>4.0533999999999999</v>
      </c>
      <c r="F550" s="5">
        <v>4.1568000000000005</v>
      </c>
      <c r="G550" s="5">
        <v>3.8632</v>
      </c>
      <c r="H550" s="5">
        <v>3.2653000000000003</v>
      </c>
      <c r="I550" s="5">
        <v>2.9079000000000002</v>
      </c>
      <c r="J550" s="3" t="s">
        <v>163</v>
      </c>
    </row>
    <row r="551" spans="1:10" x14ac:dyDescent="0.25">
      <c r="A551" s="4">
        <v>36204</v>
      </c>
      <c r="B551" s="5">
        <v>2.9713000000000003</v>
      </c>
      <c r="C551" s="5">
        <v>4.1045999999999996</v>
      </c>
      <c r="D551" s="5">
        <v>4.6848000000000001</v>
      </c>
      <c r="E551" s="5">
        <v>4.4807000000000006</v>
      </c>
      <c r="F551" s="5">
        <v>4.6348000000000003</v>
      </c>
      <c r="G551" s="5">
        <v>4.1314000000000002</v>
      </c>
      <c r="H551" s="5">
        <v>3.1142000000000003</v>
      </c>
      <c r="I551" s="5">
        <v>1.9948999999999999</v>
      </c>
      <c r="J551" s="3" t="s">
        <v>163</v>
      </c>
    </row>
    <row r="552" spans="1:10" ht="15.75" thickBot="1" x14ac:dyDescent="0.3">
      <c r="A552" s="4">
        <v>36205</v>
      </c>
      <c r="B552" s="5">
        <v>3.6473000000000004</v>
      </c>
      <c r="C552" s="5">
        <v>4.1111000000000004</v>
      </c>
      <c r="D552" s="5">
        <v>4.1539000000000001</v>
      </c>
      <c r="E552" s="5">
        <v>3.8332000000000002</v>
      </c>
      <c r="F552" s="5">
        <v>3.8262</v>
      </c>
      <c r="G552" s="5">
        <v>3.7413999999999996</v>
      </c>
      <c r="H552" s="5">
        <v>3.4684999999999997</v>
      </c>
      <c r="I552" s="5">
        <v>3.2260999999999997</v>
      </c>
      <c r="J552" s="3" t="s">
        <v>163</v>
      </c>
    </row>
    <row r="553" spans="1:10" ht="15.75" thickBot="1" x14ac:dyDescent="0.3">
      <c r="A553" s="1">
        <v>3621</v>
      </c>
      <c r="B553" s="2" t="s">
        <v>0</v>
      </c>
      <c r="C553" s="2" t="s">
        <v>1</v>
      </c>
      <c r="D553" s="2" t="s">
        <v>2</v>
      </c>
      <c r="E553" s="2" t="s">
        <v>3</v>
      </c>
      <c r="F553" s="2" t="s">
        <v>4</v>
      </c>
      <c r="G553" s="2" t="s">
        <v>5</v>
      </c>
      <c r="H553" s="2" t="s">
        <v>6</v>
      </c>
      <c r="I553" s="2" t="s">
        <v>7</v>
      </c>
      <c r="J553" s="3" t="s">
        <v>163</v>
      </c>
    </row>
    <row r="554" spans="1:10" x14ac:dyDescent="0.25">
      <c r="A554" s="4">
        <v>36211</v>
      </c>
      <c r="B554" s="5">
        <v>3.4954999999999998</v>
      </c>
      <c r="C554" s="5">
        <v>4.0912999999999995</v>
      </c>
      <c r="D554" s="5">
        <v>4.2309000000000001</v>
      </c>
      <c r="E554" s="5">
        <v>4.0599999999999996</v>
      </c>
      <c r="F554" s="5">
        <v>4.2908999999999997</v>
      </c>
      <c r="G554" s="5">
        <v>3.9607000000000001</v>
      </c>
      <c r="H554" s="5">
        <v>3.2750000000000004</v>
      </c>
      <c r="I554" s="5">
        <v>2.6773000000000002</v>
      </c>
      <c r="J554" s="3" t="s">
        <v>163</v>
      </c>
    </row>
    <row r="555" spans="1:10" x14ac:dyDescent="0.25">
      <c r="A555" s="4">
        <v>36212</v>
      </c>
      <c r="B555" s="5">
        <v>3.9718</v>
      </c>
      <c r="C555" s="5">
        <v>4.2614000000000001</v>
      </c>
      <c r="D555" s="5">
        <v>4.1175999999999995</v>
      </c>
      <c r="E555" s="5">
        <v>4.0449000000000002</v>
      </c>
      <c r="F555" s="5">
        <v>4.1324000000000005</v>
      </c>
      <c r="G555" s="5">
        <v>3.9007000000000001</v>
      </c>
      <c r="H555" s="5">
        <v>3.4675000000000002</v>
      </c>
      <c r="I555" s="5">
        <v>3.4134000000000002</v>
      </c>
      <c r="J555" s="3" t="s">
        <v>163</v>
      </c>
    </row>
    <row r="556" spans="1:10" x14ac:dyDescent="0.25">
      <c r="A556" s="4">
        <v>36213</v>
      </c>
      <c r="B556" s="5">
        <v>3.5672999999999999</v>
      </c>
      <c r="C556" s="5">
        <v>4.1559000000000008</v>
      </c>
      <c r="D556" s="5">
        <v>4.2198000000000002</v>
      </c>
      <c r="E556" s="5">
        <v>4.0705999999999998</v>
      </c>
      <c r="F556" s="5">
        <v>4.2995000000000001</v>
      </c>
      <c r="G556" s="5">
        <v>3.9352</v>
      </c>
      <c r="H556" s="5">
        <v>3.1776</v>
      </c>
      <c r="I556" s="5">
        <v>2.6804999999999999</v>
      </c>
      <c r="J556" s="3" t="s">
        <v>163</v>
      </c>
    </row>
    <row r="557" spans="1:10" x14ac:dyDescent="0.25">
      <c r="A557" s="4">
        <v>36214</v>
      </c>
      <c r="B557" s="5">
        <v>2.9799000000000002</v>
      </c>
      <c r="C557" s="5">
        <v>4.1333000000000002</v>
      </c>
      <c r="D557" s="5">
        <v>4.7805</v>
      </c>
      <c r="E557" s="5">
        <v>4.4859</v>
      </c>
      <c r="F557" s="5">
        <v>4.8405000000000005</v>
      </c>
      <c r="G557" s="5">
        <v>4.2328999999999999</v>
      </c>
      <c r="H557" s="5">
        <v>3.0803000000000003</v>
      </c>
      <c r="I557" s="5">
        <v>1.6419000000000001</v>
      </c>
      <c r="J557" s="3" t="s">
        <v>163</v>
      </c>
    </row>
    <row r="558" spans="1:10" ht="15.75" thickBot="1" x14ac:dyDescent="0.3">
      <c r="A558" s="4">
        <v>36215</v>
      </c>
      <c r="B558" s="5">
        <v>3.7001000000000004</v>
      </c>
      <c r="C558" s="5">
        <v>4.0971000000000002</v>
      </c>
      <c r="D558" s="5">
        <v>4.0355999999999996</v>
      </c>
      <c r="E558" s="5">
        <v>3.8688000000000002</v>
      </c>
      <c r="F558" s="5">
        <v>4.0730000000000004</v>
      </c>
      <c r="G558" s="5">
        <v>4.0191999999999997</v>
      </c>
      <c r="H558" s="5">
        <v>3.5886000000000009</v>
      </c>
      <c r="I558" s="5">
        <v>3.2284999999999999</v>
      </c>
      <c r="J558" s="3" t="s">
        <v>163</v>
      </c>
    </row>
    <row r="559" spans="1:10" ht="15.75" thickBot="1" x14ac:dyDescent="0.3">
      <c r="A559" s="1">
        <v>3622</v>
      </c>
      <c r="B559" s="2" t="s">
        <v>0</v>
      </c>
      <c r="C559" s="2" t="s">
        <v>1</v>
      </c>
      <c r="D559" s="2" t="s">
        <v>2</v>
      </c>
      <c r="E559" s="2" t="s">
        <v>3</v>
      </c>
      <c r="F559" s="2" t="s">
        <v>4</v>
      </c>
      <c r="G559" s="2" t="s">
        <v>5</v>
      </c>
      <c r="H559" s="2" t="s">
        <v>6</v>
      </c>
      <c r="I559" s="2" t="s">
        <v>7</v>
      </c>
      <c r="J559" s="3" t="s">
        <v>163</v>
      </c>
    </row>
    <row r="560" spans="1:10" x14ac:dyDescent="0.25">
      <c r="A560" s="4">
        <v>36221</v>
      </c>
      <c r="B560" s="5">
        <v>3.5045000000000002</v>
      </c>
      <c r="C560" s="5">
        <v>3.9064000000000005</v>
      </c>
      <c r="D560" s="5">
        <v>4.1090999999999998</v>
      </c>
      <c r="E560" s="5">
        <v>4.2070000000000007</v>
      </c>
      <c r="F560" s="5">
        <v>4.516</v>
      </c>
      <c r="G560" s="5">
        <v>4.0921000000000003</v>
      </c>
      <c r="H560" s="5">
        <v>3.3212000000000002</v>
      </c>
      <c r="I560" s="5">
        <v>2.7408000000000001</v>
      </c>
      <c r="J560" s="3" t="s">
        <v>163</v>
      </c>
    </row>
    <row r="561" spans="1:10" x14ac:dyDescent="0.25">
      <c r="A561" s="4">
        <v>36222</v>
      </c>
      <c r="B561" s="5">
        <v>3.9328000000000003</v>
      </c>
      <c r="C561" s="5">
        <v>3.9509999999999996</v>
      </c>
      <c r="D561" s="5">
        <v>3.9464000000000001</v>
      </c>
      <c r="E561" s="5">
        <v>4.2005999999999997</v>
      </c>
      <c r="F561" s="5">
        <v>4.3918999999999997</v>
      </c>
      <c r="G561" s="5">
        <v>4.0551999999999992</v>
      </c>
      <c r="H561" s="5">
        <v>3.5703</v>
      </c>
      <c r="I561" s="5">
        <v>3.5072000000000001</v>
      </c>
      <c r="J561" s="3" t="s">
        <v>163</v>
      </c>
    </row>
    <row r="562" spans="1:10" x14ac:dyDescent="0.25">
      <c r="A562" s="4">
        <v>36223</v>
      </c>
      <c r="B562" s="5">
        <v>3.5678999999999998</v>
      </c>
      <c r="C562" s="5">
        <v>4.0357000000000003</v>
      </c>
      <c r="D562" s="5">
        <v>4.162700000000001</v>
      </c>
      <c r="E562" s="5">
        <v>4.2419000000000002</v>
      </c>
      <c r="F562" s="5">
        <v>4.5461999999999998</v>
      </c>
      <c r="G562" s="5">
        <v>4.1033999999999997</v>
      </c>
      <c r="H562" s="5">
        <v>3.2226999999999997</v>
      </c>
      <c r="I562" s="5">
        <v>2.6898999999999997</v>
      </c>
      <c r="J562" s="3" t="s">
        <v>163</v>
      </c>
    </row>
    <row r="563" spans="1:10" x14ac:dyDescent="0.25">
      <c r="A563" s="4">
        <v>36224</v>
      </c>
      <c r="B563" s="5">
        <v>3.0202</v>
      </c>
      <c r="C563" s="5">
        <v>4.0324</v>
      </c>
      <c r="D563" s="5">
        <v>4.7304000000000004</v>
      </c>
      <c r="E563" s="5">
        <v>4.5811000000000002</v>
      </c>
      <c r="F563" s="5">
        <v>4.9401000000000002</v>
      </c>
      <c r="G563" s="5">
        <v>4.2611999999999997</v>
      </c>
      <c r="H563" s="5">
        <v>3.1053999999999999</v>
      </c>
      <c r="I563" s="5">
        <v>1.7761999999999998</v>
      </c>
      <c r="J563" s="3" t="s">
        <v>163</v>
      </c>
    </row>
    <row r="564" spans="1:10" ht="15.75" thickBot="1" x14ac:dyDescent="0.3">
      <c r="A564" s="4">
        <v>36225</v>
      </c>
      <c r="B564" s="5">
        <v>3.6713</v>
      </c>
      <c r="C564" s="5">
        <v>3.7660999999999998</v>
      </c>
      <c r="D564" s="5">
        <v>3.8079000000000001</v>
      </c>
      <c r="E564" s="5">
        <v>4.0519999999999996</v>
      </c>
      <c r="F564" s="5">
        <v>4.4505999999999997</v>
      </c>
      <c r="G564" s="5">
        <v>4.1943000000000001</v>
      </c>
      <c r="H564" s="5">
        <v>3.6242000000000001</v>
      </c>
      <c r="I564" s="5">
        <v>3.1981999999999995</v>
      </c>
      <c r="J564" s="3" t="s">
        <v>163</v>
      </c>
    </row>
    <row r="565" spans="1:10" ht="15.75" thickBot="1" x14ac:dyDescent="0.3">
      <c r="A565" s="1">
        <v>3623</v>
      </c>
      <c r="B565" s="2" t="s">
        <v>0</v>
      </c>
      <c r="C565" s="2" t="s">
        <v>1</v>
      </c>
      <c r="D565" s="2" t="s">
        <v>2</v>
      </c>
      <c r="E565" s="2" t="s">
        <v>3</v>
      </c>
      <c r="F565" s="2" t="s">
        <v>4</v>
      </c>
      <c r="G565" s="2" t="s">
        <v>5</v>
      </c>
      <c r="H565" s="2" t="s">
        <v>6</v>
      </c>
      <c r="I565" s="2" t="s">
        <v>7</v>
      </c>
      <c r="J565" s="3" t="s">
        <v>163</v>
      </c>
    </row>
    <row r="566" spans="1:10" x14ac:dyDescent="0.25">
      <c r="A566" s="4">
        <v>36231</v>
      </c>
      <c r="B566" s="5">
        <v>3.4324000000000003</v>
      </c>
      <c r="C566" s="5">
        <v>3.5678999999999998</v>
      </c>
      <c r="D566" s="5">
        <v>4.1314000000000002</v>
      </c>
      <c r="E566" s="5">
        <v>4.5343</v>
      </c>
      <c r="F566" s="5">
        <v>4.5755000000000008</v>
      </c>
      <c r="G566" s="5">
        <v>4.0049999999999999</v>
      </c>
      <c r="H566" s="5">
        <v>3.3807999999999998</v>
      </c>
      <c r="I566" s="5">
        <v>3.2029000000000001</v>
      </c>
      <c r="J566" s="3" t="s">
        <v>163</v>
      </c>
    </row>
    <row r="567" spans="1:10" x14ac:dyDescent="0.25">
      <c r="A567" s="4">
        <v>36232</v>
      </c>
      <c r="B567" s="5">
        <v>3.7825000000000002</v>
      </c>
      <c r="C567" s="5">
        <v>3.6215999999999999</v>
      </c>
      <c r="D567" s="5">
        <v>4.1424999999999992</v>
      </c>
      <c r="E567" s="5">
        <v>4.5160999999999998</v>
      </c>
      <c r="F567" s="5">
        <v>4.4736000000000002</v>
      </c>
      <c r="G567" s="5">
        <v>3.8921999999999999</v>
      </c>
      <c r="H567" s="5">
        <v>3.5919999999999996</v>
      </c>
      <c r="I567" s="5">
        <v>3.6791999999999998</v>
      </c>
      <c r="J567" s="3" t="s">
        <v>163</v>
      </c>
    </row>
    <row r="568" spans="1:10" x14ac:dyDescent="0.25">
      <c r="A568" s="4">
        <v>36233</v>
      </c>
      <c r="B568" s="5">
        <v>3.5762999999999998</v>
      </c>
      <c r="C568" s="5">
        <v>3.7873000000000001</v>
      </c>
      <c r="D568" s="5">
        <v>4.1524999999999999</v>
      </c>
      <c r="E568" s="5">
        <v>4.5792999999999999</v>
      </c>
      <c r="F568" s="5">
        <v>4.5609999999999999</v>
      </c>
      <c r="G568" s="5">
        <v>3.9272</v>
      </c>
      <c r="H568" s="5">
        <v>3.1169999999999995</v>
      </c>
      <c r="I568" s="5">
        <v>3.1821000000000002</v>
      </c>
      <c r="J568" s="3" t="s">
        <v>163</v>
      </c>
    </row>
    <row r="569" spans="1:10" x14ac:dyDescent="0.25">
      <c r="A569" s="4">
        <v>36234</v>
      </c>
      <c r="B569" s="5">
        <v>2.8712</v>
      </c>
      <c r="C569" s="5">
        <v>3.5625</v>
      </c>
      <c r="D569" s="5">
        <v>4.3184000000000005</v>
      </c>
      <c r="E569" s="5">
        <v>4.6928000000000001</v>
      </c>
      <c r="F569" s="5">
        <v>4.7374000000000001</v>
      </c>
      <c r="G569" s="5">
        <v>4.1771000000000003</v>
      </c>
      <c r="H569" s="5">
        <v>3.1558000000000002</v>
      </c>
      <c r="I569" s="5">
        <v>2.5371999999999999</v>
      </c>
      <c r="J569" s="3" t="s">
        <v>163</v>
      </c>
    </row>
    <row r="570" spans="1:10" ht="15.75" thickBot="1" x14ac:dyDescent="0.3">
      <c r="A570" s="4">
        <v>36235</v>
      </c>
      <c r="B570" s="5">
        <v>3.5231000000000003</v>
      </c>
      <c r="C570" s="5">
        <v>3.2892000000000001</v>
      </c>
      <c r="D570" s="5">
        <v>3.9486000000000003</v>
      </c>
      <c r="E570" s="5">
        <v>4.4065000000000003</v>
      </c>
      <c r="F570" s="5">
        <v>4.6052</v>
      </c>
      <c r="G570" s="5">
        <v>4.0355999999999996</v>
      </c>
      <c r="H570" s="5">
        <v>3.6698000000000004</v>
      </c>
      <c r="I570" s="5">
        <v>3.4286999999999996</v>
      </c>
      <c r="J570" s="3" t="s">
        <v>163</v>
      </c>
    </row>
    <row r="571" spans="1:10" ht="15.75" thickBot="1" x14ac:dyDescent="0.3">
      <c r="A571" s="1">
        <v>3624</v>
      </c>
      <c r="B571" s="2" t="s">
        <v>0</v>
      </c>
      <c r="C571" s="2" t="s">
        <v>1</v>
      </c>
      <c r="D571" s="2" t="s">
        <v>2</v>
      </c>
      <c r="E571" s="2" t="s">
        <v>3</v>
      </c>
      <c r="F571" s="2" t="s">
        <v>4</v>
      </c>
      <c r="G571" s="2" t="s">
        <v>5</v>
      </c>
      <c r="H571" s="2" t="s">
        <v>6</v>
      </c>
      <c r="I571" s="2" t="s">
        <v>7</v>
      </c>
      <c r="J571" s="3" t="s">
        <v>163</v>
      </c>
    </row>
    <row r="572" spans="1:10" x14ac:dyDescent="0.25">
      <c r="A572" s="4">
        <v>36241</v>
      </c>
      <c r="B572" s="5">
        <v>3.1406000000000001</v>
      </c>
      <c r="C572" s="5">
        <v>3.6912000000000003</v>
      </c>
      <c r="D572" s="5">
        <v>4.2107999999999999</v>
      </c>
      <c r="E572" s="5">
        <v>4.6367000000000003</v>
      </c>
      <c r="F572" s="5">
        <v>4.327700000000001</v>
      </c>
      <c r="G572" s="5">
        <v>3.9006000000000003</v>
      </c>
      <c r="H572" s="5">
        <v>3.2648999999999999</v>
      </c>
      <c r="I572" s="5">
        <v>3.2855000000000003</v>
      </c>
      <c r="J572" s="3" t="s">
        <v>163</v>
      </c>
    </row>
    <row r="573" spans="1:10" x14ac:dyDescent="0.25">
      <c r="A573" s="4">
        <v>36242</v>
      </c>
      <c r="B573" s="5">
        <v>3.4558999999999997</v>
      </c>
      <c r="C573" s="5">
        <v>3.7191999999999998</v>
      </c>
      <c r="D573" s="5">
        <v>4.2770000000000001</v>
      </c>
      <c r="E573" s="5">
        <v>4.6543000000000001</v>
      </c>
      <c r="F573" s="5">
        <v>4.2691999999999997</v>
      </c>
      <c r="G573" s="5">
        <v>3.7774000000000001</v>
      </c>
      <c r="H573" s="5">
        <v>3.4903000000000004</v>
      </c>
      <c r="I573" s="5">
        <v>3.6710000000000003</v>
      </c>
      <c r="J573" s="3" t="s">
        <v>163</v>
      </c>
    </row>
    <row r="574" spans="1:10" x14ac:dyDescent="0.25">
      <c r="A574" s="4">
        <v>36243</v>
      </c>
      <c r="B574" s="5">
        <v>3.306</v>
      </c>
      <c r="C574" s="5">
        <v>3.8341000000000003</v>
      </c>
      <c r="D574" s="5">
        <v>4.1430999999999996</v>
      </c>
      <c r="E574" s="5">
        <v>4.6105</v>
      </c>
      <c r="F574" s="5">
        <v>4.2164000000000001</v>
      </c>
      <c r="G574" s="5">
        <v>3.6668000000000003</v>
      </c>
      <c r="H574" s="5">
        <v>2.9214000000000002</v>
      </c>
      <c r="I574" s="5">
        <v>3.2654000000000005</v>
      </c>
      <c r="J574" s="3" t="s">
        <v>163</v>
      </c>
    </row>
    <row r="575" spans="1:10" x14ac:dyDescent="0.25">
      <c r="A575" s="4">
        <v>36244</v>
      </c>
      <c r="B575" s="5">
        <v>2.5312999999999999</v>
      </c>
      <c r="C575" s="5">
        <v>3.7160000000000006</v>
      </c>
      <c r="D575" s="5">
        <v>4.3475000000000001</v>
      </c>
      <c r="E575" s="5">
        <v>4.8551000000000002</v>
      </c>
      <c r="F575" s="5">
        <v>4.5288000000000004</v>
      </c>
      <c r="G575" s="5">
        <v>4.1802999999999999</v>
      </c>
      <c r="H575" s="5">
        <v>3.0400000000000005</v>
      </c>
      <c r="I575" s="5">
        <v>2.6961000000000004</v>
      </c>
      <c r="J575" s="3" t="s">
        <v>163</v>
      </c>
    </row>
    <row r="576" spans="1:10" ht="15.75" thickBot="1" x14ac:dyDescent="0.3">
      <c r="A576" s="4">
        <v>36245</v>
      </c>
      <c r="B576" s="5">
        <v>3.1021999999999998</v>
      </c>
      <c r="C576" s="5">
        <v>3.4097</v>
      </c>
      <c r="D576" s="5">
        <v>4.0997000000000003</v>
      </c>
      <c r="E576" s="5">
        <v>4.5718000000000014</v>
      </c>
      <c r="F576" s="5">
        <v>4.3444000000000003</v>
      </c>
      <c r="G576" s="5">
        <v>3.9049</v>
      </c>
      <c r="H576" s="5">
        <v>3.4859999999999993</v>
      </c>
      <c r="I576" s="5">
        <v>3.3948999999999998</v>
      </c>
      <c r="J576" s="3" t="s">
        <v>163</v>
      </c>
    </row>
    <row r="577" spans="1:10" ht="15.75" thickBot="1" x14ac:dyDescent="0.3">
      <c r="A577" s="1">
        <v>3625</v>
      </c>
      <c r="B577" s="2" t="s">
        <v>0</v>
      </c>
      <c r="C577" s="2" t="s">
        <v>1</v>
      </c>
      <c r="D577" s="2" t="s">
        <v>2</v>
      </c>
      <c r="E577" s="2" t="s">
        <v>3</v>
      </c>
      <c r="F577" s="2" t="s">
        <v>4</v>
      </c>
      <c r="G577" s="2" t="s">
        <v>5</v>
      </c>
      <c r="H577" s="2" t="s">
        <v>6</v>
      </c>
      <c r="I577" s="2" t="s">
        <v>7</v>
      </c>
      <c r="J577" s="3" t="s">
        <v>163</v>
      </c>
    </row>
    <row r="578" spans="1:10" x14ac:dyDescent="0.25">
      <c r="A578" s="4">
        <v>36251</v>
      </c>
      <c r="B578" s="5">
        <v>2.9516999999999998</v>
      </c>
      <c r="C578" s="5">
        <v>3.9777000000000005</v>
      </c>
      <c r="D578" s="5">
        <v>4.4432999999999998</v>
      </c>
      <c r="E578" s="5">
        <v>4.6433999999999997</v>
      </c>
      <c r="F578" s="5">
        <v>4.3121999999999998</v>
      </c>
      <c r="G578" s="5">
        <v>3.9497</v>
      </c>
      <c r="H578" s="5">
        <v>3.1091999999999995</v>
      </c>
      <c r="I578" s="5">
        <v>2.8302</v>
      </c>
      <c r="J578" s="3" t="s">
        <v>163</v>
      </c>
    </row>
    <row r="579" spans="1:10" x14ac:dyDescent="0.25">
      <c r="A579" s="4">
        <v>36252</v>
      </c>
      <c r="B579" s="5">
        <v>3.3016000000000001</v>
      </c>
      <c r="C579" s="5">
        <v>3.9692999999999996</v>
      </c>
      <c r="D579" s="5">
        <v>4.4486000000000008</v>
      </c>
      <c r="E579" s="5">
        <v>4.6860999999999997</v>
      </c>
      <c r="F579" s="5">
        <v>4.1566999999999998</v>
      </c>
      <c r="G579" s="5">
        <v>3.7940999999999994</v>
      </c>
      <c r="H579" s="5">
        <v>3.4241000000000001</v>
      </c>
      <c r="I579" s="5">
        <v>3.5121000000000002</v>
      </c>
      <c r="J579" s="3" t="s">
        <v>163</v>
      </c>
    </row>
    <row r="580" spans="1:10" x14ac:dyDescent="0.25">
      <c r="A580" s="4">
        <v>36253</v>
      </c>
      <c r="B580" s="5">
        <v>3.2166999999999994</v>
      </c>
      <c r="C580" s="5">
        <v>4.1028000000000002</v>
      </c>
      <c r="D580" s="5">
        <v>4.3716999999999997</v>
      </c>
      <c r="E580" s="5">
        <v>4.5436000000000005</v>
      </c>
      <c r="F580" s="5">
        <v>4.2294</v>
      </c>
      <c r="G580" s="5">
        <v>3.7542</v>
      </c>
      <c r="H580" s="5">
        <v>2.8838999999999997</v>
      </c>
      <c r="I580" s="5">
        <v>2.8626999999999998</v>
      </c>
      <c r="J580" s="3" t="s">
        <v>163</v>
      </c>
    </row>
    <row r="581" spans="1:10" x14ac:dyDescent="0.25">
      <c r="A581" s="4">
        <v>36254</v>
      </c>
      <c r="B581" s="5">
        <v>2.5474000000000006</v>
      </c>
      <c r="C581" s="5">
        <v>4.0968</v>
      </c>
      <c r="D581" s="5">
        <v>4.7579000000000002</v>
      </c>
      <c r="E581" s="5">
        <v>4.9377999999999993</v>
      </c>
      <c r="F581" s="5">
        <v>4.8405000000000005</v>
      </c>
      <c r="G581" s="5">
        <v>4.4404000000000003</v>
      </c>
      <c r="H581" s="5">
        <v>3.0491000000000001</v>
      </c>
      <c r="I581" s="5">
        <v>2.0829000000000004</v>
      </c>
      <c r="J581" s="3" t="s">
        <v>163</v>
      </c>
    </row>
    <row r="582" spans="1:10" ht="15.75" thickBot="1" x14ac:dyDescent="0.3">
      <c r="A582" s="4">
        <v>36255</v>
      </c>
      <c r="B582" s="5">
        <v>2.7450000000000001</v>
      </c>
      <c r="C582" s="5">
        <v>3.7877999999999998</v>
      </c>
      <c r="D582" s="5">
        <v>4.3277999999999999</v>
      </c>
      <c r="E582" s="5">
        <v>4.6047000000000002</v>
      </c>
      <c r="F582" s="5">
        <v>4.2342000000000004</v>
      </c>
      <c r="G582" s="5">
        <v>4.0041999999999991</v>
      </c>
      <c r="H582" s="5">
        <v>3.2848999999999999</v>
      </c>
      <c r="I582" s="5">
        <v>2.9562999999999997</v>
      </c>
      <c r="J582" s="3" t="s">
        <v>163</v>
      </c>
    </row>
    <row r="583" spans="1:10" ht="15.75" thickBot="1" x14ac:dyDescent="0.3">
      <c r="A583" s="1">
        <v>3626</v>
      </c>
      <c r="B583" s="2" t="s">
        <v>0</v>
      </c>
      <c r="C583" s="2" t="s">
        <v>1</v>
      </c>
      <c r="D583" s="2" t="s">
        <v>2</v>
      </c>
      <c r="E583" s="2" t="s">
        <v>3</v>
      </c>
      <c r="F583" s="2" t="s">
        <v>4</v>
      </c>
      <c r="G583" s="2" t="s">
        <v>5</v>
      </c>
      <c r="H583" s="2" t="s">
        <v>6</v>
      </c>
      <c r="I583" s="2" t="s">
        <v>7</v>
      </c>
      <c r="J583" s="3" t="s">
        <v>163</v>
      </c>
    </row>
    <row r="584" spans="1:10" x14ac:dyDescent="0.25">
      <c r="A584" s="4">
        <v>36261</v>
      </c>
      <c r="B584" s="5">
        <v>2.9962</v>
      </c>
      <c r="C584" s="5">
        <v>4.1768999999999998</v>
      </c>
      <c r="D584" s="5">
        <v>4.7153</v>
      </c>
      <c r="E584" s="5">
        <v>4.6392000000000007</v>
      </c>
      <c r="F584" s="5">
        <v>4.4870999999999999</v>
      </c>
      <c r="G584" s="5">
        <v>4.0824999999999996</v>
      </c>
      <c r="H584" s="5">
        <v>3.1662999999999997</v>
      </c>
      <c r="I584" s="5">
        <v>2.4035000000000002</v>
      </c>
      <c r="J584" s="3" t="s">
        <v>163</v>
      </c>
    </row>
    <row r="585" spans="1:10" x14ac:dyDescent="0.25">
      <c r="A585" s="4">
        <v>36262</v>
      </c>
      <c r="B585" s="5">
        <v>3.1589999999999998</v>
      </c>
      <c r="C585" s="5">
        <v>4.0780000000000003</v>
      </c>
      <c r="D585" s="5">
        <v>4.4893999999999998</v>
      </c>
      <c r="E585" s="5">
        <v>4.5433000000000003</v>
      </c>
      <c r="F585" s="5">
        <v>3.9730999999999996</v>
      </c>
      <c r="G585" s="5">
        <v>3.7670000000000003</v>
      </c>
      <c r="H585" s="5">
        <v>3.3571999999999997</v>
      </c>
      <c r="I585" s="5">
        <v>3.2465999999999999</v>
      </c>
      <c r="J585" s="3" t="s">
        <v>163</v>
      </c>
    </row>
    <row r="586" spans="1:10" x14ac:dyDescent="0.25">
      <c r="A586" s="4">
        <v>36263</v>
      </c>
      <c r="B586" s="5">
        <v>3.2378</v>
      </c>
      <c r="C586" s="5">
        <v>4.2717000000000009</v>
      </c>
      <c r="D586" s="5">
        <v>4.6322999999999999</v>
      </c>
      <c r="E586" s="5">
        <v>4.4831000000000003</v>
      </c>
      <c r="F586" s="5">
        <v>4.3669000000000002</v>
      </c>
      <c r="G586" s="5">
        <v>3.9642000000000004</v>
      </c>
      <c r="H586" s="5">
        <v>3.0931999999999999</v>
      </c>
      <c r="I586" s="5">
        <v>2.5219999999999998</v>
      </c>
      <c r="J586" s="3" t="s">
        <v>163</v>
      </c>
    </row>
    <row r="587" spans="1:10" x14ac:dyDescent="0.25">
      <c r="A587" s="4">
        <v>36264</v>
      </c>
      <c r="B587" s="5">
        <v>2.7884000000000002</v>
      </c>
      <c r="C587" s="5">
        <v>4.3719000000000001</v>
      </c>
      <c r="D587" s="5">
        <v>5.2709999999999999</v>
      </c>
      <c r="E587" s="5">
        <v>5.0708000000000002</v>
      </c>
      <c r="F587" s="5">
        <v>5.3582000000000001</v>
      </c>
      <c r="G587" s="5">
        <v>4.6151999999999997</v>
      </c>
      <c r="H587" s="5">
        <v>3.1112000000000002</v>
      </c>
      <c r="I587" s="5">
        <v>1.3916000000000002</v>
      </c>
      <c r="J587" s="3" t="s">
        <v>163</v>
      </c>
    </row>
    <row r="588" spans="1:10" ht="15.75" thickBot="1" x14ac:dyDescent="0.3">
      <c r="A588" s="4">
        <v>36265</v>
      </c>
      <c r="B588" s="5">
        <v>2.7663000000000002</v>
      </c>
      <c r="C588" s="5">
        <v>4.0217000000000001</v>
      </c>
      <c r="D588" s="5">
        <v>4.5971000000000002</v>
      </c>
      <c r="E588" s="5">
        <v>4.6317000000000004</v>
      </c>
      <c r="F588" s="5">
        <v>4.3851000000000004</v>
      </c>
      <c r="G588" s="5">
        <v>4.1227</v>
      </c>
      <c r="H588" s="5">
        <v>3.2670000000000003</v>
      </c>
      <c r="I588" s="5">
        <v>2.5287000000000002</v>
      </c>
      <c r="J588" s="3" t="s">
        <v>163</v>
      </c>
    </row>
    <row r="589" spans="1:10" ht="15.75" thickBot="1" x14ac:dyDescent="0.3">
      <c r="A589" s="1">
        <v>3627</v>
      </c>
      <c r="B589" s="2" t="s">
        <v>0</v>
      </c>
      <c r="C589" s="2" t="s">
        <v>1</v>
      </c>
      <c r="D589" s="2" t="s">
        <v>2</v>
      </c>
      <c r="E589" s="2" t="s">
        <v>3</v>
      </c>
      <c r="F589" s="2" t="s">
        <v>4</v>
      </c>
      <c r="G589" s="2" t="s">
        <v>5</v>
      </c>
      <c r="H589" s="2" t="s">
        <v>6</v>
      </c>
      <c r="I589" s="2" t="s">
        <v>7</v>
      </c>
      <c r="J589" s="3" t="s">
        <v>163</v>
      </c>
    </row>
    <row r="590" spans="1:10" x14ac:dyDescent="0.25">
      <c r="A590" s="4">
        <v>36271</v>
      </c>
      <c r="B590" s="5">
        <v>3.1631999999999998</v>
      </c>
      <c r="C590" s="5">
        <v>4.2683</v>
      </c>
      <c r="D590" s="5">
        <v>4.8113999999999999</v>
      </c>
      <c r="E590" s="5">
        <v>4.4667000000000003</v>
      </c>
      <c r="F590" s="5">
        <v>4.4791999999999996</v>
      </c>
      <c r="G590" s="5">
        <v>4.0068999999999999</v>
      </c>
      <c r="H590" s="5">
        <v>3.1637000000000004</v>
      </c>
      <c r="I590" s="5">
        <v>2.1481000000000003</v>
      </c>
      <c r="J590" s="3" t="s">
        <v>163</v>
      </c>
    </row>
    <row r="591" spans="1:10" x14ac:dyDescent="0.25">
      <c r="A591" s="4">
        <v>36272</v>
      </c>
      <c r="B591" s="5">
        <v>3.3759999999999999</v>
      </c>
      <c r="C591" s="5">
        <v>4.2113000000000005</v>
      </c>
      <c r="D591" s="5">
        <v>4.5580999999999996</v>
      </c>
      <c r="E591" s="5">
        <v>4.3455000000000004</v>
      </c>
      <c r="F591" s="5">
        <v>3.9264000000000001</v>
      </c>
      <c r="G591" s="5">
        <v>3.782</v>
      </c>
      <c r="H591" s="5">
        <v>3.5122000000000004</v>
      </c>
      <c r="I591" s="5">
        <v>3.1709000000000001</v>
      </c>
      <c r="J591" s="3" t="s">
        <v>163</v>
      </c>
    </row>
    <row r="592" spans="1:10" x14ac:dyDescent="0.25">
      <c r="A592" s="4">
        <v>36273</v>
      </c>
      <c r="B592" s="5">
        <v>3.2946</v>
      </c>
      <c r="C592" s="5">
        <v>4.2779000000000007</v>
      </c>
      <c r="D592" s="5">
        <v>4.6875</v>
      </c>
      <c r="E592" s="5">
        <v>4.3066000000000004</v>
      </c>
      <c r="F592" s="5">
        <v>4.3460000000000001</v>
      </c>
      <c r="G592" s="5">
        <v>3.8953000000000007</v>
      </c>
      <c r="H592" s="5">
        <v>3.1025</v>
      </c>
      <c r="I592" s="5">
        <v>2.2515000000000001</v>
      </c>
      <c r="J592" s="3" t="s">
        <v>163</v>
      </c>
    </row>
    <row r="593" spans="1:10" x14ac:dyDescent="0.25">
      <c r="A593" s="4">
        <v>36274</v>
      </c>
      <c r="B593" s="5">
        <v>3.0508999999999999</v>
      </c>
      <c r="C593" s="5">
        <v>4.5103999999999997</v>
      </c>
      <c r="D593" s="5">
        <v>5.4404000000000003</v>
      </c>
      <c r="E593" s="5">
        <v>5.0091000000000001</v>
      </c>
      <c r="F593" s="5">
        <v>5.4664999999999999</v>
      </c>
      <c r="G593" s="5">
        <v>4.5075000000000003</v>
      </c>
      <c r="H593" s="5">
        <v>3.0191999999999997</v>
      </c>
      <c r="I593" s="5">
        <v>1.1120000000000001</v>
      </c>
      <c r="J593" s="3" t="s">
        <v>163</v>
      </c>
    </row>
    <row r="594" spans="1:10" ht="15.75" thickBot="1" x14ac:dyDescent="0.3">
      <c r="A594" s="4">
        <v>36275</v>
      </c>
      <c r="B594" s="5">
        <v>2.9932999999999996</v>
      </c>
      <c r="C594" s="5">
        <v>4.1524999999999999</v>
      </c>
      <c r="D594" s="5">
        <v>4.7309000000000001</v>
      </c>
      <c r="E594" s="5">
        <v>4.4513999999999996</v>
      </c>
      <c r="F594" s="5">
        <v>4.4379999999999997</v>
      </c>
      <c r="G594" s="5">
        <v>4.0875000000000004</v>
      </c>
      <c r="H594" s="5">
        <v>3.2761</v>
      </c>
      <c r="I594" s="5">
        <v>2.2042000000000002</v>
      </c>
      <c r="J594" s="3" t="s">
        <v>163</v>
      </c>
    </row>
    <row r="595" spans="1:10" ht="15.75" thickBot="1" x14ac:dyDescent="0.3">
      <c r="A595" s="1">
        <v>3629</v>
      </c>
      <c r="B595" s="2" t="s">
        <v>0</v>
      </c>
      <c r="C595" s="2" t="s">
        <v>1</v>
      </c>
      <c r="D595" s="2" t="s">
        <v>2</v>
      </c>
      <c r="E595" s="2" t="s">
        <v>3</v>
      </c>
      <c r="F595" s="2" t="s">
        <v>4</v>
      </c>
      <c r="G595" s="2" t="s">
        <v>5</v>
      </c>
      <c r="H595" s="2" t="s">
        <v>6</v>
      </c>
      <c r="I595" s="2" t="s">
        <v>7</v>
      </c>
      <c r="J595" s="3" t="s">
        <v>163</v>
      </c>
    </row>
    <row r="596" spans="1:10" x14ac:dyDescent="0.25">
      <c r="A596" s="4">
        <v>36291</v>
      </c>
      <c r="B596" s="5">
        <v>3.3283000000000005</v>
      </c>
      <c r="C596" s="5">
        <v>3.9637000000000002</v>
      </c>
      <c r="D596" s="5">
        <v>4.1966999999999999</v>
      </c>
      <c r="E596" s="5">
        <v>4.0252999999999997</v>
      </c>
      <c r="F596" s="5">
        <v>4.1826000000000008</v>
      </c>
      <c r="G596" s="5">
        <v>3.8253000000000004</v>
      </c>
      <c r="H596" s="5">
        <v>3.0755000000000003</v>
      </c>
      <c r="I596" s="5">
        <v>2.4879999999999995</v>
      </c>
      <c r="J596" s="3" t="s">
        <v>163</v>
      </c>
    </row>
    <row r="597" spans="1:10" x14ac:dyDescent="0.25">
      <c r="A597" s="4">
        <v>36292</v>
      </c>
      <c r="B597" s="5">
        <v>3.7999000000000001</v>
      </c>
      <c r="C597" s="5">
        <v>4.0640000000000001</v>
      </c>
      <c r="D597" s="5">
        <v>4.0312999999999999</v>
      </c>
      <c r="E597" s="5">
        <v>3.6362999999999999</v>
      </c>
      <c r="F597" s="5">
        <v>3.7641</v>
      </c>
      <c r="G597" s="5">
        <v>3.7122999999999999</v>
      </c>
      <c r="H597" s="5">
        <v>3.548</v>
      </c>
      <c r="I597" s="5">
        <v>3.2492000000000001</v>
      </c>
      <c r="J597" s="3" t="s">
        <v>163</v>
      </c>
    </row>
    <row r="598" spans="1:10" x14ac:dyDescent="0.25">
      <c r="A598" s="4">
        <v>36293</v>
      </c>
      <c r="B598" s="5">
        <v>3.4593000000000003</v>
      </c>
      <c r="C598" s="5">
        <v>4.1048000000000009</v>
      </c>
      <c r="D598" s="5">
        <v>4.2271000000000001</v>
      </c>
      <c r="E598" s="5">
        <v>4.0065000000000008</v>
      </c>
      <c r="F598" s="5">
        <v>4.1912000000000003</v>
      </c>
      <c r="G598" s="5">
        <v>3.7544000000000004</v>
      </c>
      <c r="H598" s="5">
        <v>2.9278</v>
      </c>
      <c r="I598" s="5">
        <v>2.4512999999999998</v>
      </c>
      <c r="J598" s="3" t="s">
        <v>163</v>
      </c>
    </row>
    <row r="599" spans="1:10" x14ac:dyDescent="0.25">
      <c r="A599" s="4">
        <v>36294</v>
      </c>
      <c r="B599" s="5">
        <v>3.1742999999999997</v>
      </c>
      <c r="C599" s="5">
        <v>4.274</v>
      </c>
      <c r="D599" s="5">
        <v>4.8157000000000005</v>
      </c>
      <c r="E599" s="5">
        <v>4.7370999999999999</v>
      </c>
      <c r="F599" s="5">
        <v>4.8355000000000006</v>
      </c>
      <c r="G599" s="5">
        <v>4.0029000000000003</v>
      </c>
      <c r="H599" s="5">
        <v>2.6481000000000003</v>
      </c>
      <c r="I599" s="5">
        <v>1.8391000000000002</v>
      </c>
      <c r="J599" s="3" t="s">
        <v>163</v>
      </c>
    </row>
    <row r="600" spans="1:10" ht="15.75" thickBot="1" x14ac:dyDescent="0.3">
      <c r="A600" s="4">
        <v>36295</v>
      </c>
      <c r="B600" s="5">
        <v>3.3283000000000005</v>
      </c>
      <c r="C600" s="5">
        <v>3.9637000000000002</v>
      </c>
      <c r="D600" s="5">
        <v>4.1966999999999999</v>
      </c>
      <c r="E600" s="5">
        <v>4.0252999999999997</v>
      </c>
      <c r="F600" s="5">
        <v>4.1826000000000008</v>
      </c>
      <c r="G600" s="5">
        <v>3.8253000000000004</v>
      </c>
      <c r="H600" s="5">
        <v>3.0755000000000003</v>
      </c>
      <c r="I600" s="5">
        <v>2.4879999999999995</v>
      </c>
      <c r="J600" s="3" t="s">
        <v>163</v>
      </c>
    </row>
    <row r="601" spans="1:10" ht="15.75" thickBot="1" x14ac:dyDescent="0.3">
      <c r="A601" s="1">
        <v>3630</v>
      </c>
      <c r="B601" s="2" t="s">
        <v>0</v>
      </c>
      <c r="C601" s="2" t="s">
        <v>1</v>
      </c>
      <c r="D601" s="2" t="s">
        <v>2</v>
      </c>
      <c r="E601" s="2" t="s">
        <v>3</v>
      </c>
      <c r="F601" s="2" t="s">
        <v>4</v>
      </c>
      <c r="G601" s="2" t="s">
        <v>5</v>
      </c>
      <c r="H601" s="2" t="s">
        <v>6</v>
      </c>
      <c r="I601" s="2" t="s">
        <v>7</v>
      </c>
      <c r="J601" s="3" t="s">
        <v>163</v>
      </c>
    </row>
    <row r="602" spans="1:10" x14ac:dyDescent="0.25">
      <c r="A602" s="4">
        <v>36301</v>
      </c>
      <c r="B602" s="5">
        <v>3.6042000000000001</v>
      </c>
      <c r="C602" s="5">
        <v>3.9224999999999999</v>
      </c>
      <c r="D602" s="5">
        <v>4.0095999999999998</v>
      </c>
      <c r="E602" s="5">
        <v>4.2089999999999996</v>
      </c>
      <c r="F602" s="5">
        <v>3.9719000000000002</v>
      </c>
      <c r="G602" s="5">
        <v>3.4263000000000003</v>
      </c>
      <c r="H602" s="5">
        <v>2.8116000000000003</v>
      </c>
      <c r="I602" s="5">
        <v>3.1571000000000002</v>
      </c>
      <c r="J602" s="3" t="s">
        <v>163</v>
      </c>
    </row>
    <row r="603" spans="1:10" x14ac:dyDescent="0.25">
      <c r="A603" s="4">
        <v>36302</v>
      </c>
      <c r="B603" s="5">
        <v>3.8298999999999999</v>
      </c>
      <c r="C603" s="5">
        <v>3.7473000000000001</v>
      </c>
      <c r="D603" s="5">
        <v>3.7056000000000004</v>
      </c>
      <c r="E603" s="5">
        <v>3.8422000000000001</v>
      </c>
      <c r="F603" s="5">
        <v>3.7111000000000001</v>
      </c>
      <c r="G603" s="5">
        <v>3.4685999999999999</v>
      </c>
      <c r="H603" s="5">
        <v>3.3595000000000002</v>
      </c>
      <c r="I603" s="5">
        <v>3.7182000000000004</v>
      </c>
      <c r="J603" s="3" t="s">
        <v>163</v>
      </c>
    </row>
    <row r="604" spans="1:10" x14ac:dyDescent="0.25">
      <c r="A604" s="4">
        <v>36303</v>
      </c>
      <c r="B604" s="5">
        <v>3.5836000000000006</v>
      </c>
      <c r="C604" s="5">
        <v>3.9638</v>
      </c>
      <c r="D604" s="5">
        <v>3.9993000000000003</v>
      </c>
      <c r="E604" s="5">
        <v>4.1167999999999996</v>
      </c>
      <c r="F604" s="5">
        <v>3.8653</v>
      </c>
      <c r="G604" s="5">
        <v>3.2836000000000003</v>
      </c>
      <c r="H604" s="5">
        <v>2.6231000000000004</v>
      </c>
      <c r="I604" s="5">
        <v>3.0059</v>
      </c>
      <c r="J604" s="3" t="s">
        <v>163</v>
      </c>
    </row>
    <row r="605" spans="1:10" x14ac:dyDescent="0.25">
      <c r="A605" s="4">
        <v>36304</v>
      </c>
      <c r="B605" s="5">
        <v>3.3580999999999999</v>
      </c>
      <c r="C605" s="5">
        <v>4.0658000000000003</v>
      </c>
      <c r="D605" s="5">
        <v>4.3133999999999997</v>
      </c>
      <c r="E605" s="5">
        <v>4.5587</v>
      </c>
      <c r="F605" s="5">
        <v>4.2531999999999996</v>
      </c>
      <c r="G605" s="5">
        <v>3.4610000000000003</v>
      </c>
      <c r="H605" s="5">
        <v>2.3925999999999998</v>
      </c>
      <c r="I605" s="5">
        <v>2.6408</v>
      </c>
      <c r="J605" s="3" t="s">
        <v>163</v>
      </c>
    </row>
    <row r="606" spans="1:10" ht="15.75" thickBot="1" x14ac:dyDescent="0.3">
      <c r="A606" s="4">
        <v>36305</v>
      </c>
      <c r="B606" s="5">
        <v>3.5356000000000001</v>
      </c>
      <c r="C606" s="5">
        <v>3.7776000000000001</v>
      </c>
      <c r="D606" s="5">
        <v>3.9247999999999998</v>
      </c>
      <c r="E606" s="5">
        <v>4.1318000000000001</v>
      </c>
      <c r="F606" s="5">
        <v>3.9231000000000003</v>
      </c>
      <c r="G606" s="5">
        <v>3.3874</v>
      </c>
      <c r="H606" s="5">
        <v>2.8613</v>
      </c>
      <c r="I606" s="5">
        <v>3.1490000000000005</v>
      </c>
      <c r="J606" s="3" t="s">
        <v>163</v>
      </c>
    </row>
    <row r="607" spans="1:10" ht="15.75" thickBot="1" x14ac:dyDescent="0.3">
      <c r="A607" s="1">
        <v>3631</v>
      </c>
      <c r="B607" s="2" t="s">
        <v>0</v>
      </c>
      <c r="C607" s="2" t="s">
        <v>1</v>
      </c>
      <c r="D607" s="2" t="s">
        <v>2</v>
      </c>
      <c r="E607" s="2" t="s">
        <v>3</v>
      </c>
      <c r="F607" s="2" t="s">
        <v>4</v>
      </c>
      <c r="G607" s="2" t="s">
        <v>5</v>
      </c>
      <c r="H607" s="2" t="s">
        <v>6</v>
      </c>
      <c r="I607" s="2" t="s">
        <v>7</v>
      </c>
      <c r="J607" s="3" t="s">
        <v>163</v>
      </c>
    </row>
    <row r="608" spans="1:10" x14ac:dyDescent="0.25">
      <c r="A608" s="4">
        <v>36311</v>
      </c>
      <c r="B608" s="5">
        <v>3.5736000000000003</v>
      </c>
      <c r="C608" s="5">
        <v>3.7036000000000002</v>
      </c>
      <c r="D608" s="5">
        <v>3.8999000000000006</v>
      </c>
      <c r="E608" s="5">
        <v>3.9910999999999999</v>
      </c>
      <c r="F608" s="5">
        <v>3.6579000000000002</v>
      </c>
      <c r="G608" s="5">
        <v>3.29</v>
      </c>
      <c r="H608" s="5">
        <v>3.2342000000000004</v>
      </c>
      <c r="I608" s="5">
        <v>3.5358000000000001</v>
      </c>
      <c r="J608" s="3" t="s">
        <v>163</v>
      </c>
    </row>
    <row r="609" spans="1:10" x14ac:dyDescent="0.25">
      <c r="A609" s="4">
        <v>36312</v>
      </c>
      <c r="B609" s="5">
        <v>3.6633</v>
      </c>
      <c r="C609" s="5">
        <v>3.5721000000000003</v>
      </c>
      <c r="D609" s="5">
        <v>3.6874999999999996</v>
      </c>
      <c r="E609" s="5">
        <v>3.7747999999999999</v>
      </c>
      <c r="F609" s="5">
        <v>3.6484999999999999</v>
      </c>
      <c r="G609" s="5">
        <v>3.6943000000000001</v>
      </c>
      <c r="H609" s="5">
        <v>3.8687</v>
      </c>
      <c r="I609" s="5">
        <v>3.9569000000000005</v>
      </c>
      <c r="J609" s="3" t="s">
        <v>163</v>
      </c>
    </row>
    <row r="610" spans="1:10" x14ac:dyDescent="0.25">
      <c r="A610" s="4">
        <v>36313</v>
      </c>
      <c r="B610" s="5">
        <v>3.5998999999999999</v>
      </c>
      <c r="C610" s="5">
        <v>3.7696000000000001</v>
      </c>
      <c r="D610" s="5">
        <v>3.891</v>
      </c>
      <c r="E610" s="5">
        <v>3.8799000000000001</v>
      </c>
      <c r="F610" s="5">
        <v>3.5518000000000005</v>
      </c>
      <c r="G610" s="5">
        <v>3.1003000000000003</v>
      </c>
      <c r="H610" s="5">
        <v>3.0129000000000001</v>
      </c>
      <c r="I610" s="5">
        <v>3.3687</v>
      </c>
      <c r="J610" s="3" t="s">
        <v>163</v>
      </c>
    </row>
    <row r="611" spans="1:10" x14ac:dyDescent="0.25">
      <c r="A611" s="4">
        <v>36314</v>
      </c>
      <c r="B611" s="5">
        <v>3.5388999999999999</v>
      </c>
      <c r="C611" s="5">
        <v>3.8491999999999997</v>
      </c>
      <c r="D611" s="5">
        <v>4.1456</v>
      </c>
      <c r="E611" s="5">
        <v>4.2659000000000002</v>
      </c>
      <c r="F611" s="5">
        <v>3.7145000000000001</v>
      </c>
      <c r="G611" s="5">
        <v>3.0049000000000001</v>
      </c>
      <c r="H611" s="5">
        <v>2.8171999999999997</v>
      </c>
      <c r="I611" s="5">
        <v>3.3047</v>
      </c>
      <c r="J611" s="3" t="s">
        <v>163</v>
      </c>
    </row>
    <row r="612" spans="1:10" ht="15.75" thickBot="1" x14ac:dyDescent="0.3">
      <c r="A612" s="4">
        <v>36315</v>
      </c>
      <c r="B612" s="5">
        <v>3.4296999999999995</v>
      </c>
      <c r="C612" s="5">
        <v>3.5863</v>
      </c>
      <c r="D612" s="5">
        <v>3.8856000000000002</v>
      </c>
      <c r="E612" s="5">
        <v>4.0828000000000007</v>
      </c>
      <c r="F612" s="5">
        <v>3.7927999999999997</v>
      </c>
      <c r="G612" s="5">
        <v>3.4730999999999996</v>
      </c>
      <c r="H612" s="5">
        <v>3.3217000000000003</v>
      </c>
      <c r="I612" s="5">
        <v>3.5164999999999993</v>
      </c>
      <c r="J612" s="3" t="s">
        <v>163</v>
      </c>
    </row>
    <row r="613" spans="1:10" ht="15.75" thickBot="1" x14ac:dyDescent="0.3">
      <c r="A613" s="1">
        <v>3632</v>
      </c>
      <c r="B613" s="2" t="s">
        <v>0</v>
      </c>
      <c r="C613" s="2" t="s">
        <v>1</v>
      </c>
      <c r="D613" s="2" t="s">
        <v>2</v>
      </c>
      <c r="E613" s="2" t="s">
        <v>3</v>
      </c>
      <c r="F613" s="2" t="s">
        <v>4</v>
      </c>
      <c r="G613" s="2" t="s">
        <v>5</v>
      </c>
      <c r="H613" s="2" t="s">
        <v>6</v>
      </c>
      <c r="I613" s="2" t="s">
        <v>7</v>
      </c>
      <c r="J613" s="3" t="s">
        <v>163</v>
      </c>
    </row>
    <row r="614" spans="1:10" x14ac:dyDescent="0.25">
      <c r="A614" s="4">
        <v>36321</v>
      </c>
      <c r="B614" s="5">
        <v>3.7313000000000001</v>
      </c>
      <c r="C614" s="5">
        <v>3.5848</v>
      </c>
      <c r="D614" s="5">
        <v>3.6242000000000001</v>
      </c>
      <c r="E614" s="5">
        <v>3.7951000000000001</v>
      </c>
      <c r="F614" s="5">
        <v>3.7431000000000001</v>
      </c>
      <c r="G614" s="5">
        <v>3.3695999999999997</v>
      </c>
      <c r="H614" s="5">
        <v>3.2760999999999996</v>
      </c>
      <c r="I614" s="5">
        <v>3.5701999999999994</v>
      </c>
      <c r="J614" s="3" t="s">
        <v>163</v>
      </c>
    </row>
    <row r="615" spans="1:10" x14ac:dyDescent="0.25">
      <c r="A615" s="4">
        <v>36322</v>
      </c>
      <c r="B615" s="5">
        <v>3.8166000000000002</v>
      </c>
      <c r="C615" s="5">
        <v>3.4973999999999998</v>
      </c>
      <c r="D615" s="5">
        <v>3.3662999999999998</v>
      </c>
      <c r="E615" s="5">
        <v>3.5139999999999998</v>
      </c>
      <c r="F615" s="5">
        <v>3.7789999999999999</v>
      </c>
      <c r="G615" s="5">
        <v>3.8474999999999997</v>
      </c>
      <c r="H615" s="5">
        <v>3.8819000000000008</v>
      </c>
      <c r="I615" s="5">
        <v>3.9171000000000005</v>
      </c>
      <c r="J615" s="3" t="s">
        <v>163</v>
      </c>
    </row>
    <row r="616" spans="1:10" x14ac:dyDescent="0.25">
      <c r="A616" s="4">
        <v>36323</v>
      </c>
      <c r="B616" s="5">
        <v>3.7318000000000002</v>
      </c>
      <c r="C616" s="5">
        <v>3.734</v>
      </c>
      <c r="D616" s="5">
        <v>3.6895000000000002</v>
      </c>
      <c r="E616" s="5">
        <v>3.7853000000000003</v>
      </c>
      <c r="F616" s="5">
        <v>3.6537000000000002</v>
      </c>
      <c r="G616" s="5">
        <v>3.2838000000000007</v>
      </c>
      <c r="H616" s="5">
        <v>3.1165000000000003</v>
      </c>
      <c r="I616" s="5">
        <v>3.4701999999999997</v>
      </c>
      <c r="J616" s="3" t="s">
        <v>163</v>
      </c>
    </row>
    <row r="617" spans="1:10" x14ac:dyDescent="0.25">
      <c r="A617" s="4">
        <v>36324</v>
      </c>
      <c r="B617" s="5">
        <v>3.8737000000000004</v>
      </c>
      <c r="C617" s="5">
        <v>3.8028000000000004</v>
      </c>
      <c r="D617" s="5">
        <v>3.9494999999999996</v>
      </c>
      <c r="E617" s="5">
        <v>4.0578000000000003</v>
      </c>
      <c r="F617" s="5">
        <v>3.6833999999999998</v>
      </c>
      <c r="G617" s="5">
        <v>2.9490999999999996</v>
      </c>
      <c r="H617" s="5">
        <v>2.9207000000000001</v>
      </c>
      <c r="I617" s="5">
        <v>3.5270999999999999</v>
      </c>
      <c r="J617" s="3" t="s">
        <v>163</v>
      </c>
    </row>
    <row r="618" spans="1:10" ht="15.75" thickBot="1" x14ac:dyDescent="0.3">
      <c r="A618" s="4">
        <v>36325</v>
      </c>
      <c r="B618" s="5">
        <v>3.6568000000000005</v>
      </c>
      <c r="C618" s="5">
        <v>3.5069000000000004</v>
      </c>
      <c r="D618" s="5">
        <v>3.6672000000000002</v>
      </c>
      <c r="E618" s="5">
        <v>3.9224000000000001</v>
      </c>
      <c r="F618" s="5">
        <v>3.8878999999999997</v>
      </c>
      <c r="G618" s="5">
        <v>3.5133999999999999</v>
      </c>
      <c r="H618" s="5">
        <v>3.3487</v>
      </c>
      <c r="I618" s="5">
        <v>3.5643000000000002</v>
      </c>
      <c r="J618" s="3" t="s">
        <v>163</v>
      </c>
    </row>
    <row r="619" spans="1:10" ht="15.75" thickBot="1" x14ac:dyDescent="0.3">
      <c r="A619" s="1">
        <v>3634</v>
      </c>
      <c r="B619" s="2" t="s">
        <v>0</v>
      </c>
      <c r="C619" s="2" t="s">
        <v>1</v>
      </c>
      <c r="D619" s="2" t="s">
        <v>2</v>
      </c>
      <c r="E619" s="2" t="s">
        <v>3</v>
      </c>
      <c r="F619" s="2" t="s">
        <v>4</v>
      </c>
      <c r="G619" s="2" t="s">
        <v>5</v>
      </c>
      <c r="H619" s="2" t="s">
        <v>6</v>
      </c>
      <c r="I619" s="2" t="s">
        <v>7</v>
      </c>
      <c r="J619" s="3" t="s">
        <v>163</v>
      </c>
    </row>
    <row r="620" spans="1:10" x14ac:dyDescent="0.25">
      <c r="A620" s="4">
        <v>36341</v>
      </c>
      <c r="B620" s="5">
        <v>3.6011000000000002</v>
      </c>
      <c r="C620" s="5">
        <v>3.5448</v>
      </c>
      <c r="D620" s="5">
        <v>3.9561000000000002</v>
      </c>
      <c r="E620" s="5">
        <v>4.0670999999999999</v>
      </c>
      <c r="F620" s="5">
        <v>3.7454999999999998</v>
      </c>
      <c r="G620" s="5">
        <v>3.3552000000000004</v>
      </c>
      <c r="H620" s="5">
        <v>3.4944000000000002</v>
      </c>
      <c r="I620" s="5">
        <v>3.6617000000000002</v>
      </c>
      <c r="J620" s="3" t="s">
        <v>163</v>
      </c>
    </row>
    <row r="621" spans="1:10" x14ac:dyDescent="0.25">
      <c r="A621" s="4">
        <v>36342</v>
      </c>
      <c r="B621" s="5">
        <v>3.4489999999999998</v>
      </c>
      <c r="C621" s="5">
        <v>2.9232</v>
      </c>
      <c r="D621" s="5">
        <v>3.7218000000000009</v>
      </c>
      <c r="E621" s="5">
        <v>4.29</v>
      </c>
      <c r="F621" s="5">
        <v>4.4722</v>
      </c>
      <c r="G621" s="5">
        <v>4.0960000000000001</v>
      </c>
      <c r="H621" s="5">
        <v>4.2092999999999998</v>
      </c>
      <c r="I621" s="5">
        <v>3.9323999999999999</v>
      </c>
      <c r="J621" s="3" t="s">
        <v>163</v>
      </c>
    </row>
    <row r="622" spans="1:10" x14ac:dyDescent="0.25">
      <c r="A622" s="4">
        <v>36343</v>
      </c>
      <c r="B622" s="5">
        <v>3.7534000000000001</v>
      </c>
      <c r="C622" s="5">
        <v>3.7660999999999998</v>
      </c>
      <c r="D622" s="5">
        <v>4.117</v>
      </c>
      <c r="E622" s="5">
        <v>4.1345000000000001</v>
      </c>
      <c r="F622" s="5">
        <v>3.758</v>
      </c>
      <c r="G622" s="5">
        <v>3.2051000000000003</v>
      </c>
      <c r="H622" s="5">
        <v>3.2871000000000006</v>
      </c>
      <c r="I622" s="5">
        <v>3.5789000000000004</v>
      </c>
      <c r="J622" s="3" t="s">
        <v>163</v>
      </c>
    </row>
    <row r="623" spans="1:10" x14ac:dyDescent="0.25">
      <c r="A623" s="4">
        <v>36344</v>
      </c>
      <c r="B623" s="5">
        <v>4.0146999999999995</v>
      </c>
      <c r="C623" s="5">
        <v>4.2397</v>
      </c>
      <c r="D623" s="5">
        <v>4.2728999999999999</v>
      </c>
      <c r="E623" s="5">
        <v>3.8379000000000003</v>
      </c>
      <c r="F623" s="5">
        <v>3.024</v>
      </c>
      <c r="G623" s="5">
        <v>2.7327999999999997</v>
      </c>
      <c r="H623" s="5">
        <v>3.1917999999999997</v>
      </c>
      <c r="I623" s="5">
        <v>3.7530999999999999</v>
      </c>
      <c r="J623" s="3" t="s">
        <v>163</v>
      </c>
    </row>
    <row r="624" spans="1:10" ht="15.75" thickBot="1" x14ac:dyDescent="0.3">
      <c r="A624" s="4">
        <v>36345</v>
      </c>
      <c r="B624" s="5">
        <v>3.3942999999999994</v>
      </c>
      <c r="C624" s="5">
        <v>3.4882</v>
      </c>
      <c r="D624" s="5">
        <v>3.9308999999999998</v>
      </c>
      <c r="E624" s="5">
        <v>4.2011000000000003</v>
      </c>
      <c r="F624" s="5">
        <v>3.9399000000000002</v>
      </c>
      <c r="G624" s="5">
        <v>3.6534</v>
      </c>
      <c r="H624" s="5">
        <v>3.5487000000000002</v>
      </c>
      <c r="I624" s="5">
        <v>3.5983000000000005</v>
      </c>
      <c r="J624" s="3" t="s">
        <v>163</v>
      </c>
    </row>
    <row r="625" spans="1:10" ht="15.75" thickBot="1" x14ac:dyDescent="0.3">
      <c r="A625" s="1">
        <v>3635</v>
      </c>
      <c r="B625" s="2" t="s">
        <v>0</v>
      </c>
      <c r="C625" s="2" t="s">
        <v>1</v>
      </c>
      <c r="D625" s="2" t="s">
        <v>2</v>
      </c>
      <c r="E625" s="2" t="s">
        <v>3</v>
      </c>
      <c r="F625" s="2" t="s">
        <v>4</v>
      </c>
      <c r="G625" s="2" t="s">
        <v>5</v>
      </c>
      <c r="H625" s="2" t="s">
        <v>6</v>
      </c>
      <c r="I625" s="2" t="s">
        <v>7</v>
      </c>
      <c r="J625" s="3" t="s">
        <v>163</v>
      </c>
    </row>
    <row r="626" spans="1:10" x14ac:dyDescent="0.25">
      <c r="A626" s="4">
        <v>36351</v>
      </c>
      <c r="B626" s="5">
        <v>3.8513000000000002</v>
      </c>
      <c r="C626" s="5">
        <v>3.4792999999999998</v>
      </c>
      <c r="D626" s="5">
        <v>3.8729</v>
      </c>
      <c r="E626" s="5">
        <v>3.8056000000000001</v>
      </c>
      <c r="F626" s="5">
        <v>3.3140000000000005</v>
      </c>
      <c r="G626" s="5">
        <v>3.0423999999999998</v>
      </c>
      <c r="H626" s="5">
        <v>3.7942</v>
      </c>
      <c r="I626" s="5">
        <v>4.0852000000000004</v>
      </c>
      <c r="J626" s="3" t="s">
        <v>163</v>
      </c>
    </row>
    <row r="627" spans="1:10" x14ac:dyDescent="0.25">
      <c r="A627" s="4">
        <v>36352</v>
      </c>
      <c r="B627" s="5">
        <v>3.5931999999999995</v>
      </c>
      <c r="C627" s="5">
        <v>2.7307999999999999</v>
      </c>
      <c r="D627" s="5">
        <v>3.4207999999999998</v>
      </c>
      <c r="E627" s="5">
        <v>3.9624999999999999</v>
      </c>
      <c r="F627" s="5">
        <v>4.216899999999999</v>
      </c>
      <c r="G627" s="5">
        <v>4.0301</v>
      </c>
      <c r="H627" s="5">
        <v>4.4510999999999994</v>
      </c>
      <c r="I627" s="5">
        <v>4.2505999999999995</v>
      </c>
      <c r="J627" s="3" t="s">
        <v>163</v>
      </c>
    </row>
    <row r="628" spans="1:10" x14ac:dyDescent="0.25">
      <c r="A628" s="4">
        <v>36353</v>
      </c>
      <c r="B628" s="5">
        <v>3.9245999999999999</v>
      </c>
      <c r="C628" s="5">
        <v>3.6537000000000002</v>
      </c>
      <c r="D628" s="5">
        <v>4.0149999999999997</v>
      </c>
      <c r="E628" s="5">
        <v>3.8006000000000002</v>
      </c>
      <c r="F628" s="5">
        <v>3.2309000000000001</v>
      </c>
      <c r="G628" s="5">
        <v>2.8481000000000005</v>
      </c>
      <c r="H628" s="5">
        <v>3.6099000000000001</v>
      </c>
      <c r="I628" s="5">
        <v>3.9695</v>
      </c>
      <c r="J628" s="3" t="s">
        <v>163</v>
      </c>
    </row>
    <row r="629" spans="1:10" x14ac:dyDescent="0.25">
      <c r="A629" s="4">
        <v>36354</v>
      </c>
      <c r="B629" s="5">
        <v>4.4082000000000008</v>
      </c>
      <c r="C629" s="5">
        <v>4.4523999999999999</v>
      </c>
      <c r="D629" s="5">
        <v>4.4592999999999998</v>
      </c>
      <c r="E629" s="5">
        <v>3.6716000000000006</v>
      </c>
      <c r="F629" s="5">
        <v>2.3513999999999999</v>
      </c>
      <c r="G629" s="5">
        <v>2.2589000000000006</v>
      </c>
      <c r="H629" s="5">
        <v>3.5560999999999998</v>
      </c>
      <c r="I629" s="5">
        <v>4.3644000000000007</v>
      </c>
      <c r="J629" s="3" t="s">
        <v>163</v>
      </c>
    </row>
    <row r="630" spans="1:10" ht="15.75" thickBot="1" x14ac:dyDescent="0.3">
      <c r="A630" s="4">
        <v>36355</v>
      </c>
      <c r="B630" s="5">
        <v>3.5558999999999998</v>
      </c>
      <c r="C630" s="5">
        <v>3.2147000000000001</v>
      </c>
      <c r="D630" s="5">
        <v>3.8081</v>
      </c>
      <c r="E630" s="5">
        <v>4.0026000000000002</v>
      </c>
      <c r="F630" s="5">
        <v>3.6968000000000001</v>
      </c>
      <c r="G630" s="5">
        <v>3.3477000000000001</v>
      </c>
      <c r="H630" s="5">
        <v>3.8429999999999995</v>
      </c>
      <c r="I630" s="5">
        <v>3.9340999999999999</v>
      </c>
      <c r="J630" s="3" t="s">
        <v>163</v>
      </c>
    </row>
    <row r="631" spans="1:10" ht="15.75" thickBot="1" x14ac:dyDescent="0.3">
      <c r="A631" s="1">
        <v>3712</v>
      </c>
      <c r="B631" s="2" t="s">
        <v>0</v>
      </c>
      <c r="C631" s="2" t="s">
        <v>1</v>
      </c>
      <c r="D631" s="2" t="s">
        <v>2</v>
      </c>
      <c r="E631" s="2" t="s">
        <v>3</v>
      </c>
      <c r="F631" s="2" t="s">
        <v>4</v>
      </c>
      <c r="G631" s="2" t="s">
        <v>5</v>
      </c>
      <c r="H631" s="2" t="s">
        <v>6</v>
      </c>
      <c r="I631" s="2" t="s">
        <v>7</v>
      </c>
      <c r="J631" s="3" t="s">
        <v>163</v>
      </c>
    </row>
    <row r="632" spans="1:10" x14ac:dyDescent="0.25">
      <c r="A632" s="4">
        <v>37121</v>
      </c>
      <c r="B632" s="5">
        <v>3.4783999999999997</v>
      </c>
      <c r="C632" s="5">
        <v>4.1540000000000008</v>
      </c>
      <c r="D632" s="5">
        <v>4.3838999999999997</v>
      </c>
      <c r="E632" s="5">
        <v>3.9108000000000001</v>
      </c>
      <c r="F632" s="5">
        <v>3.9758999999999998</v>
      </c>
      <c r="G632" s="5">
        <v>3.9445000000000006</v>
      </c>
      <c r="H632" s="5">
        <v>3.5365000000000002</v>
      </c>
      <c r="I632" s="5">
        <v>2.8591000000000002</v>
      </c>
      <c r="J632" s="3" t="s">
        <v>163</v>
      </c>
    </row>
    <row r="633" spans="1:10" x14ac:dyDescent="0.25">
      <c r="A633" s="4">
        <v>37122</v>
      </c>
      <c r="B633" s="5">
        <v>3.6978</v>
      </c>
      <c r="C633" s="5">
        <v>4.4017000000000008</v>
      </c>
      <c r="D633" s="5">
        <v>4.6641000000000004</v>
      </c>
      <c r="E633" s="5">
        <v>4.4036999999999997</v>
      </c>
      <c r="F633" s="5">
        <v>4.2609000000000004</v>
      </c>
      <c r="G633" s="5">
        <v>3.9695</v>
      </c>
      <c r="H633" s="5">
        <v>3.3896000000000006</v>
      </c>
      <c r="I633" s="5">
        <v>3.0103</v>
      </c>
      <c r="J633" s="3" t="s">
        <v>163</v>
      </c>
    </row>
    <row r="634" spans="1:10" x14ac:dyDescent="0.25">
      <c r="A634" s="4">
        <v>37123</v>
      </c>
      <c r="B634" s="5">
        <v>3.5495000000000001</v>
      </c>
      <c r="C634" s="5">
        <v>4.1292999999999997</v>
      </c>
      <c r="D634" s="5">
        <v>4.2309999999999999</v>
      </c>
      <c r="E634" s="5">
        <v>3.6947999999999999</v>
      </c>
      <c r="F634" s="5">
        <v>4.0046999999999997</v>
      </c>
      <c r="G634" s="5">
        <v>4.0691999999999995</v>
      </c>
      <c r="H634" s="5">
        <v>3.6566000000000001</v>
      </c>
      <c r="I634" s="5">
        <v>2.9105000000000003</v>
      </c>
      <c r="J634" s="3" t="s">
        <v>163</v>
      </c>
    </row>
    <row r="635" spans="1:10" x14ac:dyDescent="0.25">
      <c r="A635" s="4">
        <v>37124</v>
      </c>
      <c r="B635" s="5">
        <v>3.0896999999999997</v>
      </c>
      <c r="C635" s="5">
        <v>3.8616000000000006</v>
      </c>
      <c r="D635" s="5">
        <v>4.2644000000000002</v>
      </c>
      <c r="E635" s="5">
        <v>3.7582000000000004</v>
      </c>
      <c r="F635" s="5">
        <v>3.8701999999999996</v>
      </c>
      <c r="G635" s="5">
        <v>3.9921000000000002</v>
      </c>
      <c r="H635" s="5">
        <v>3.6627000000000001</v>
      </c>
      <c r="I635" s="5">
        <v>2.6505999999999998</v>
      </c>
      <c r="J635" s="3" t="s">
        <v>163</v>
      </c>
    </row>
    <row r="636" spans="1:10" ht="15.75" thickBot="1" x14ac:dyDescent="0.3">
      <c r="A636" s="4">
        <v>37125</v>
      </c>
      <c r="B636" s="5">
        <v>3.6473</v>
      </c>
      <c r="C636" s="5">
        <v>4.2453000000000003</v>
      </c>
      <c r="D636" s="5">
        <v>4.3738000000000001</v>
      </c>
      <c r="E636" s="5">
        <v>3.8576000000000001</v>
      </c>
      <c r="F636" s="5">
        <v>3.8688000000000002</v>
      </c>
      <c r="G636" s="5">
        <v>3.9279000000000006</v>
      </c>
      <c r="H636" s="5">
        <v>3.6287000000000003</v>
      </c>
      <c r="I636" s="5">
        <v>3.0670000000000002</v>
      </c>
      <c r="J636" s="3" t="s">
        <v>163</v>
      </c>
    </row>
    <row r="637" spans="1:10" ht="15.75" thickBot="1" x14ac:dyDescent="0.3">
      <c r="A637" s="1">
        <v>3713</v>
      </c>
      <c r="B637" s="2" t="s">
        <v>0</v>
      </c>
      <c r="C637" s="2" t="s">
        <v>1</v>
      </c>
      <c r="D637" s="2" t="s">
        <v>2</v>
      </c>
      <c r="E637" s="2" t="s">
        <v>3</v>
      </c>
      <c r="F637" s="2" t="s">
        <v>4</v>
      </c>
      <c r="G637" s="2" t="s">
        <v>5</v>
      </c>
      <c r="H637" s="2" t="s">
        <v>6</v>
      </c>
      <c r="I637" s="2" t="s">
        <v>7</v>
      </c>
      <c r="J637" s="3" t="s">
        <v>163</v>
      </c>
    </row>
    <row r="638" spans="1:10" x14ac:dyDescent="0.25">
      <c r="A638" s="4">
        <v>37131</v>
      </c>
      <c r="B638" s="5">
        <v>3.5070000000000006</v>
      </c>
      <c r="C638" s="5">
        <v>4.077</v>
      </c>
      <c r="D638" s="5">
        <v>4.2194000000000003</v>
      </c>
      <c r="E638" s="5">
        <v>3.8496999999999995</v>
      </c>
      <c r="F638" s="5">
        <v>4.024</v>
      </c>
      <c r="G638" s="5">
        <v>3.8855</v>
      </c>
      <c r="H638" s="5">
        <v>3.4159999999999999</v>
      </c>
      <c r="I638" s="5">
        <v>2.8328000000000002</v>
      </c>
      <c r="J638" s="3" t="s">
        <v>163</v>
      </c>
    </row>
    <row r="639" spans="1:10" x14ac:dyDescent="0.25">
      <c r="A639" s="4">
        <v>37132</v>
      </c>
      <c r="B639" s="5">
        <v>3.5955000000000004</v>
      </c>
      <c r="C639" s="5">
        <v>4.1860999999999997</v>
      </c>
      <c r="D639" s="5">
        <v>4.3883000000000001</v>
      </c>
      <c r="E639" s="5">
        <v>4.1347000000000005</v>
      </c>
      <c r="F639" s="5">
        <v>4.1712000000000007</v>
      </c>
      <c r="G639" s="5">
        <v>3.9098000000000002</v>
      </c>
      <c r="H639" s="5">
        <v>3.3863000000000003</v>
      </c>
      <c r="I639" s="5">
        <v>2.9397999999999995</v>
      </c>
      <c r="J639" s="3" t="s">
        <v>163</v>
      </c>
    </row>
    <row r="640" spans="1:10" x14ac:dyDescent="0.25">
      <c r="A640" s="4">
        <v>37133</v>
      </c>
      <c r="B640" s="5">
        <v>3.5000999999999998</v>
      </c>
      <c r="C640" s="5">
        <v>3.9807000000000006</v>
      </c>
      <c r="D640" s="5">
        <v>4.0030000000000001</v>
      </c>
      <c r="E640" s="5">
        <v>3.5895999999999999</v>
      </c>
      <c r="F640" s="5">
        <v>3.9866000000000001</v>
      </c>
      <c r="G640" s="5">
        <v>3.9551000000000007</v>
      </c>
      <c r="H640" s="5">
        <v>3.4634999999999998</v>
      </c>
      <c r="I640" s="5">
        <v>2.7963999999999998</v>
      </c>
      <c r="J640" s="3" t="s">
        <v>163</v>
      </c>
    </row>
    <row r="641" spans="1:10" x14ac:dyDescent="0.25">
      <c r="A641" s="4">
        <v>37134</v>
      </c>
      <c r="B641" s="5">
        <v>3.1723999999999997</v>
      </c>
      <c r="C641" s="5">
        <v>3.8772000000000002</v>
      </c>
      <c r="D641" s="5">
        <v>4.2547999999999995</v>
      </c>
      <c r="E641" s="5">
        <v>3.9098000000000006</v>
      </c>
      <c r="F641" s="5">
        <v>4.0632000000000001</v>
      </c>
      <c r="G641" s="5">
        <v>3.8293999999999997</v>
      </c>
      <c r="H641" s="5">
        <v>3.2907000000000002</v>
      </c>
      <c r="I641" s="5">
        <v>2.4607999999999994</v>
      </c>
      <c r="J641" s="3" t="s">
        <v>163</v>
      </c>
    </row>
    <row r="642" spans="1:10" ht="15.75" thickBot="1" x14ac:dyDescent="0.3">
      <c r="A642" s="4">
        <v>37135</v>
      </c>
      <c r="B642" s="5">
        <v>3.6293999999999995</v>
      </c>
      <c r="C642" s="5">
        <v>4.1054000000000004</v>
      </c>
      <c r="D642" s="5">
        <v>4.1170999999999998</v>
      </c>
      <c r="E642" s="5">
        <v>3.6740000000000004</v>
      </c>
      <c r="F642" s="5">
        <v>3.8959000000000001</v>
      </c>
      <c r="G642" s="5">
        <v>3.9198000000000004</v>
      </c>
      <c r="H642" s="5">
        <v>3.5637000000000003</v>
      </c>
      <c r="I642" s="5">
        <v>3.0301999999999998</v>
      </c>
      <c r="J642" s="3" t="s">
        <v>163</v>
      </c>
    </row>
    <row r="643" spans="1:10" ht="15.75" thickBot="1" x14ac:dyDescent="0.3">
      <c r="A643" s="1">
        <v>3714</v>
      </c>
      <c r="B643" s="2" t="s">
        <v>0</v>
      </c>
      <c r="C643" s="2" t="s">
        <v>1</v>
      </c>
      <c r="D643" s="2" t="s">
        <v>2</v>
      </c>
      <c r="E643" s="2" t="s">
        <v>3</v>
      </c>
      <c r="F643" s="2" t="s">
        <v>4</v>
      </c>
      <c r="G643" s="2" t="s">
        <v>5</v>
      </c>
      <c r="H643" s="2" t="s">
        <v>6</v>
      </c>
      <c r="I643" s="2" t="s">
        <v>7</v>
      </c>
      <c r="J643" s="3" t="s">
        <v>163</v>
      </c>
    </row>
    <row r="644" spans="1:10" x14ac:dyDescent="0.25">
      <c r="A644" s="4">
        <v>37141</v>
      </c>
      <c r="B644" s="5">
        <v>3.4817</v>
      </c>
      <c r="C644" s="5">
        <v>3.9028</v>
      </c>
      <c r="D644" s="5">
        <v>3.9743999999999997</v>
      </c>
      <c r="E644" s="5">
        <v>3.9191000000000003</v>
      </c>
      <c r="F644" s="5">
        <v>4.0611999999999995</v>
      </c>
      <c r="G644" s="5">
        <v>3.7719</v>
      </c>
      <c r="H644" s="5">
        <v>3.1798999999999999</v>
      </c>
      <c r="I644" s="5">
        <v>2.895</v>
      </c>
      <c r="J644" s="3" t="s">
        <v>163</v>
      </c>
    </row>
    <row r="645" spans="1:10" x14ac:dyDescent="0.25">
      <c r="A645" s="4">
        <v>37142</v>
      </c>
      <c r="B645" s="5">
        <v>3.5775999999999999</v>
      </c>
      <c r="C645" s="5">
        <v>4.0136000000000003</v>
      </c>
      <c r="D645" s="5">
        <v>4.1291000000000002</v>
      </c>
      <c r="E645" s="5">
        <v>4.1260000000000003</v>
      </c>
      <c r="F645" s="5">
        <v>4.2105999999999995</v>
      </c>
      <c r="G645" s="5">
        <v>3.8737000000000004</v>
      </c>
      <c r="H645" s="5">
        <v>3.2618000000000005</v>
      </c>
      <c r="I645" s="5">
        <v>2.9966999999999997</v>
      </c>
      <c r="J645" s="3" t="s">
        <v>163</v>
      </c>
    </row>
    <row r="646" spans="1:10" x14ac:dyDescent="0.25">
      <c r="A646" s="4">
        <v>37143</v>
      </c>
      <c r="B646" s="5">
        <v>3.5305</v>
      </c>
      <c r="C646" s="5">
        <v>3.8590999999999998</v>
      </c>
      <c r="D646" s="5">
        <v>3.7529000000000003</v>
      </c>
      <c r="E646" s="5">
        <v>3.7881</v>
      </c>
      <c r="F646" s="5">
        <v>3.9995000000000003</v>
      </c>
      <c r="G646" s="5">
        <v>3.8069000000000002</v>
      </c>
      <c r="H646" s="5">
        <v>3.2019000000000002</v>
      </c>
      <c r="I646" s="5">
        <v>3.0165000000000002</v>
      </c>
      <c r="J646" s="3" t="s">
        <v>163</v>
      </c>
    </row>
    <row r="647" spans="1:10" x14ac:dyDescent="0.25">
      <c r="A647" s="4">
        <v>37144</v>
      </c>
      <c r="B647" s="5">
        <v>3.2454000000000001</v>
      </c>
      <c r="C647" s="5">
        <v>3.7830000000000004</v>
      </c>
      <c r="D647" s="5">
        <v>4.0750999999999999</v>
      </c>
      <c r="E647" s="5">
        <v>4.0397999999999996</v>
      </c>
      <c r="F647" s="5">
        <v>4.0456000000000003</v>
      </c>
      <c r="G647" s="5">
        <v>3.5923000000000003</v>
      </c>
      <c r="H647" s="5">
        <v>2.9615</v>
      </c>
      <c r="I647" s="5">
        <v>2.6378999999999997</v>
      </c>
      <c r="J647" s="3" t="s">
        <v>163</v>
      </c>
    </row>
    <row r="648" spans="1:10" ht="15.75" thickBot="1" x14ac:dyDescent="0.3">
      <c r="A648" s="4">
        <v>37145</v>
      </c>
      <c r="B648" s="5">
        <v>3.6111</v>
      </c>
      <c r="C648" s="5">
        <v>3.9840000000000004</v>
      </c>
      <c r="D648" s="5">
        <v>3.9388999999999998</v>
      </c>
      <c r="E648" s="5">
        <v>3.7624</v>
      </c>
      <c r="F648" s="5">
        <v>3.9870000000000001</v>
      </c>
      <c r="G648" s="5">
        <v>3.8629000000000002</v>
      </c>
      <c r="H648" s="5">
        <v>3.3662000000000001</v>
      </c>
      <c r="I648" s="5">
        <v>3.0348000000000002</v>
      </c>
      <c r="J648" s="3" t="s">
        <v>163</v>
      </c>
    </row>
    <row r="649" spans="1:10" ht="15.75" thickBot="1" x14ac:dyDescent="0.3">
      <c r="A649" s="1">
        <v>3716</v>
      </c>
      <c r="B649" s="2" t="s">
        <v>0</v>
      </c>
      <c r="C649" s="2" t="s">
        <v>1</v>
      </c>
      <c r="D649" s="2" t="s">
        <v>2</v>
      </c>
      <c r="E649" s="2" t="s">
        <v>3</v>
      </c>
      <c r="F649" s="2" t="s">
        <v>4</v>
      </c>
      <c r="G649" s="2" t="s">
        <v>5</v>
      </c>
      <c r="H649" s="2" t="s">
        <v>6</v>
      </c>
      <c r="I649" s="2" t="s">
        <v>7</v>
      </c>
      <c r="J649" s="3" t="s">
        <v>163</v>
      </c>
    </row>
    <row r="650" spans="1:10" x14ac:dyDescent="0.25">
      <c r="A650" s="4">
        <v>37161</v>
      </c>
      <c r="B650" s="5">
        <v>3.6296999999999997</v>
      </c>
      <c r="C650" s="5">
        <v>3.9287999999999998</v>
      </c>
      <c r="D650" s="5">
        <v>4.1077000000000004</v>
      </c>
      <c r="E650" s="5">
        <v>4.0601000000000003</v>
      </c>
      <c r="F650" s="5">
        <v>3.7671999999999999</v>
      </c>
      <c r="G650" s="5">
        <v>3.4073000000000002</v>
      </c>
      <c r="H650" s="5">
        <v>3.2213000000000003</v>
      </c>
      <c r="I650" s="5">
        <v>3.3449</v>
      </c>
      <c r="J650" s="3" t="s">
        <v>163</v>
      </c>
    </row>
    <row r="651" spans="1:10" x14ac:dyDescent="0.25">
      <c r="A651" s="4">
        <v>37162</v>
      </c>
      <c r="B651" s="5">
        <v>3.7809999999999997</v>
      </c>
      <c r="C651" s="5">
        <v>4.1074999999999999</v>
      </c>
      <c r="D651" s="5">
        <v>4.3893000000000004</v>
      </c>
      <c r="E651" s="5">
        <v>4.4683000000000002</v>
      </c>
      <c r="F651" s="5">
        <v>4.1870000000000003</v>
      </c>
      <c r="G651" s="5">
        <v>3.6631999999999998</v>
      </c>
      <c r="H651" s="5">
        <v>3.2902999999999993</v>
      </c>
      <c r="I651" s="5">
        <v>3.4403000000000001</v>
      </c>
      <c r="J651" s="3" t="s">
        <v>163</v>
      </c>
    </row>
    <row r="652" spans="1:10" x14ac:dyDescent="0.25">
      <c r="A652" s="4">
        <v>37163</v>
      </c>
      <c r="B652" s="5">
        <v>3.6601000000000008</v>
      </c>
      <c r="C652" s="5">
        <v>3.8792</v>
      </c>
      <c r="D652" s="5">
        <v>4.0117000000000003</v>
      </c>
      <c r="E652" s="5">
        <v>3.9718999999999998</v>
      </c>
      <c r="F652" s="5">
        <v>3.7744999999999997</v>
      </c>
      <c r="G652" s="5">
        <v>3.4253999999999998</v>
      </c>
      <c r="H652" s="5">
        <v>3.2823000000000002</v>
      </c>
      <c r="I652" s="5">
        <v>3.3906999999999998</v>
      </c>
      <c r="J652" s="3" t="s">
        <v>163</v>
      </c>
    </row>
    <row r="653" spans="1:10" x14ac:dyDescent="0.25">
      <c r="A653" s="4">
        <v>37164</v>
      </c>
      <c r="B653" s="5">
        <v>3.3089999999999997</v>
      </c>
      <c r="C653" s="5">
        <v>3.7061000000000002</v>
      </c>
      <c r="D653" s="5">
        <v>4.0083000000000002</v>
      </c>
      <c r="E653" s="5">
        <v>3.8776999999999999</v>
      </c>
      <c r="F653" s="5">
        <v>3.5149999999999997</v>
      </c>
      <c r="G653" s="5">
        <v>3.1563999999999997</v>
      </c>
      <c r="H653" s="5">
        <v>3.0864999999999996</v>
      </c>
      <c r="I653" s="5">
        <v>3.0503</v>
      </c>
      <c r="J653" s="3" t="s">
        <v>163</v>
      </c>
    </row>
    <row r="654" spans="1:10" ht="15.75" thickBot="1" x14ac:dyDescent="0.3">
      <c r="A654" s="4">
        <v>37165</v>
      </c>
      <c r="B654" s="5">
        <v>3.7222</v>
      </c>
      <c r="C654" s="5">
        <v>3.9300999999999995</v>
      </c>
      <c r="D654" s="5">
        <v>4.0255000000000001</v>
      </c>
      <c r="E654" s="5">
        <v>4.0026000000000002</v>
      </c>
      <c r="F654" s="5">
        <v>3.7201999999999997</v>
      </c>
      <c r="G654" s="5">
        <v>3.4634</v>
      </c>
      <c r="H654" s="5">
        <v>3.3125999999999998</v>
      </c>
      <c r="I654" s="5">
        <v>3.5076999999999998</v>
      </c>
      <c r="J654" s="3" t="s">
        <v>163</v>
      </c>
    </row>
    <row r="655" spans="1:10" ht="15.75" thickBot="1" x14ac:dyDescent="0.3">
      <c r="A655" s="1">
        <v>3717</v>
      </c>
      <c r="B655" s="2" t="s">
        <v>0</v>
      </c>
      <c r="C655" s="2" t="s">
        <v>1</v>
      </c>
      <c r="D655" s="2" t="s">
        <v>2</v>
      </c>
      <c r="E655" s="2" t="s">
        <v>3</v>
      </c>
      <c r="F655" s="2" t="s">
        <v>4</v>
      </c>
      <c r="G655" s="2" t="s">
        <v>5</v>
      </c>
      <c r="H655" s="2" t="s">
        <v>6</v>
      </c>
      <c r="I655" s="2" t="s">
        <v>7</v>
      </c>
      <c r="J655" s="3" t="s">
        <v>163</v>
      </c>
    </row>
    <row r="656" spans="1:10" x14ac:dyDescent="0.25">
      <c r="A656" s="4">
        <v>37171</v>
      </c>
      <c r="B656" s="5">
        <v>3.6487000000000003</v>
      </c>
      <c r="C656" s="5">
        <v>4.0900999999999996</v>
      </c>
      <c r="D656" s="5">
        <v>4.3299000000000003</v>
      </c>
      <c r="E656" s="5">
        <v>4.2407000000000004</v>
      </c>
      <c r="F656" s="5">
        <v>3.9009999999999998</v>
      </c>
      <c r="G656" s="5">
        <v>3.4601999999999995</v>
      </c>
      <c r="H656" s="5">
        <v>3.1950999999999996</v>
      </c>
      <c r="I656" s="5">
        <v>3.2845999999999997</v>
      </c>
      <c r="J656" s="3" t="s">
        <v>163</v>
      </c>
    </row>
    <row r="657" spans="1:10" x14ac:dyDescent="0.25">
      <c r="A657" s="4">
        <v>37172</v>
      </c>
      <c r="B657" s="5">
        <v>3.7673999999999999</v>
      </c>
      <c r="C657" s="5">
        <v>4.1776999999999997</v>
      </c>
      <c r="D657" s="5">
        <v>4.4204999999999997</v>
      </c>
      <c r="E657" s="5">
        <v>4.4398</v>
      </c>
      <c r="F657" s="5">
        <v>4.1181999999999999</v>
      </c>
      <c r="G657" s="5">
        <v>3.694</v>
      </c>
      <c r="H657" s="5">
        <v>3.3450000000000002</v>
      </c>
      <c r="I657" s="5">
        <v>3.4966999999999997</v>
      </c>
      <c r="J657" s="3" t="s">
        <v>163</v>
      </c>
    </row>
    <row r="658" spans="1:10" x14ac:dyDescent="0.25">
      <c r="A658" s="4">
        <v>37173</v>
      </c>
      <c r="B658" s="5">
        <v>3.6290000000000004</v>
      </c>
      <c r="C658" s="5">
        <v>4.0349000000000004</v>
      </c>
      <c r="D658" s="5">
        <v>4.2324999999999999</v>
      </c>
      <c r="E658" s="5">
        <v>4.1115999999999993</v>
      </c>
      <c r="F658" s="5">
        <v>3.875</v>
      </c>
      <c r="G658" s="5">
        <v>3.4751000000000003</v>
      </c>
      <c r="H658" s="5">
        <v>3.2110000000000003</v>
      </c>
      <c r="I658" s="5">
        <v>3.2465999999999999</v>
      </c>
      <c r="J658" s="3" t="s">
        <v>163</v>
      </c>
    </row>
    <row r="659" spans="1:10" x14ac:dyDescent="0.25">
      <c r="A659" s="4">
        <v>37174</v>
      </c>
      <c r="B659" s="5">
        <v>3.3616999999999999</v>
      </c>
      <c r="C659" s="5">
        <v>3.9844999999999997</v>
      </c>
      <c r="D659" s="5">
        <v>4.3694999999999995</v>
      </c>
      <c r="E659" s="5">
        <v>4.2742000000000004</v>
      </c>
      <c r="F659" s="5">
        <v>3.9348999999999998</v>
      </c>
      <c r="G659" s="5">
        <v>3.2961999999999998</v>
      </c>
      <c r="H659" s="5">
        <v>2.8895</v>
      </c>
      <c r="I659" s="5">
        <v>2.7953999999999999</v>
      </c>
      <c r="J659" s="3" t="s">
        <v>163</v>
      </c>
    </row>
    <row r="660" spans="1:10" ht="15.75" thickBot="1" x14ac:dyDescent="0.3">
      <c r="A660" s="4">
        <v>37175</v>
      </c>
      <c r="B660" s="5">
        <v>3.7098</v>
      </c>
      <c r="C660" s="5">
        <v>4.0845000000000002</v>
      </c>
      <c r="D660" s="5">
        <v>4.2856000000000005</v>
      </c>
      <c r="E660" s="5">
        <v>4.1997999999999998</v>
      </c>
      <c r="F660" s="5">
        <v>3.7968999999999999</v>
      </c>
      <c r="G660" s="5">
        <v>3.5353999999999997</v>
      </c>
      <c r="H660" s="5">
        <v>3.4059000000000004</v>
      </c>
      <c r="I660" s="5">
        <v>3.5400999999999998</v>
      </c>
      <c r="J660" s="3" t="s">
        <v>163</v>
      </c>
    </row>
    <row r="661" spans="1:10" ht="15.75" thickBot="1" x14ac:dyDescent="0.3">
      <c r="A661" s="1">
        <v>3718</v>
      </c>
      <c r="B661" s="2" t="s">
        <v>0</v>
      </c>
      <c r="C661" s="2" t="s">
        <v>1</v>
      </c>
      <c r="D661" s="2" t="s">
        <v>2</v>
      </c>
      <c r="E661" s="2" t="s">
        <v>3</v>
      </c>
      <c r="F661" s="2" t="s">
        <v>4</v>
      </c>
      <c r="G661" s="2" t="s">
        <v>5</v>
      </c>
      <c r="H661" s="2" t="s">
        <v>6</v>
      </c>
      <c r="I661" s="2" t="s">
        <v>7</v>
      </c>
      <c r="J661" s="3" t="s">
        <v>163</v>
      </c>
    </row>
    <row r="662" spans="1:10" x14ac:dyDescent="0.25">
      <c r="A662" s="4">
        <v>37181</v>
      </c>
      <c r="B662" s="5">
        <v>3.5470999999999999</v>
      </c>
      <c r="C662" s="5">
        <v>4.1379000000000001</v>
      </c>
      <c r="D662" s="5">
        <v>4.3780000000000001</v>
      </c>
      <c r="E662" s="5">
        <v>4.2561</v>
      </c>
      <c r="F662" s="5">
        <v>3.9335</v>
      </c>
      <c r="G662" s="5">
        <v>3.5373999999999999</v>
      </c>
      <c r="H662" s="5">
        <v>3.1518000000000002</v>
      </c>
      <c r="I662" s="5">
        <v>3.1339999999999999</v>
      </c>
      <c r="J662" s="3" t="s">
        <v>163</v>
      </c>
    </row>
    <row r="663" spans="1:10" x14ac:dyDescent="0.25">
      <c r="A663" s="4">
        <v>37182</v>
      </c>
      <c r="B663" s="5">
        <v>3.7137000000000002</v>
      </c>
      <c r="C663" s="5">
        <v>4.2104999999999997</v>
      </c>
      <c r="D663" s="5">
        <v>4.4300999999999995</v>
      </c>
      <c r="E663" s="5">
        <v>4.3349000000000002</v>
      </c>
      <c r="F663" s="5">
        <v>4.0026999999999999</v>
      </c>
      <c r="G663" s="5">
        <v>3.6599000000000004</v>
      </c>
      <c r="H663" s="5">
        <v>3.3682000000000003</v>
      </c>
      <c r="I663" s="5">
        <v>3.4527000000000001</v>
      </c>
      <c r="J663" s="3" t="s">
        <v>163</v>
      </c>
    </row>
    <row r="664" spans="1:10" x14ac:dyDescent="0.25">
      <c r="A664" s="4">
        <v>37183</v>
      </c>
      <c r="B664" s="5">
        <v>3.7563000000000004</v>
      </c>
      <c r="C664" s="5">
        <v>4.2700000000000005</v>
      </c>
      <c r="D664" s="5">
        <v>4.4439000000000002</v>
      </c>
      <c r="E664" s="5">
        <v>4.2214</v>
      </c>
      <c r="F664" s="5">
        <v>3.9930000000000003</v>
      </c>
      <c r="G664" s="5">
        <v>3.5861000000000001</v>
      </c>
      <c r="H664" s="5">
        <v>3.2514000000000003</v>
      </c>
      <c r="I664" s="5">
        <v>3.2209999999999996</v>
      </c>
      <c r="J664" s="3" t="s">
        <v>163</v>
      </c>
    </row>
    <row r="665" spans="1:10" x14ac:dyDescent="0.25">
      <c r="A665" s="4">
        <v>37184</v>
      </c>
      <c r="B665" s="5">
        <v>3.2982999999999998</v>
      </c>
      <c r="C665" s="5">
        <v>4.1368999999999998</v>
      </c>
      <c r="D665" s="5">
        <v>4.5139000000000005</v>
      </c>
      <c r="E665" s="5">
        <v>4.4685000000000006</v>
      </c>
      <c r="F665" s="5">
        <v>4.2185000000000006</v>
      </c>
      <c r="G665" s="5">
        <v>3.5911999999999997</v>
      </c>
      <c r="H665" s="5">
        <v>2.8470000000000004</v>
      </c>
      <c r="I665" s="5">
        <v>2.5864000000000003</v>
      </c>
      <c r="J665" s="3" t="s">
        <v>163</v>
      </c>
    </row>
    <row r="666" spans="1:10" ht="15.75" thickBot="1" x14ac:dyDescent="0.3">
      <c r="A666" s="4">
        <v>37185</v>
      </c>
      <c r="B666" s="5">
        <v>3.6442000000000001</v>
      </c>
      <c r="C666" s="5">
        <v>4.1223999999999998</v>
      </c>
      <c r="D666" s="5">
        <v>4.3066000000000004</v>
      </c>
      <c r="E666" s="5">
        <v>4.1105</v>
      </c>
      <c r="F666" s="5">
        <v>3.7263000000000002</v>
      </c>
      <c r="G666" s="5">
        <v>3.5291999999999994</v>
      </c>
      <c r="H666" s="5">
        <v>3.4083000000000001</v>
      </c>
      <c r="I666" s="5">
        <v>3.4492000000000003</v>
      </c>
      <c r="J666" s="3" t="s">
        <v>163</v>
      </c>
    </row>
    <row r="667" spans="1:10" ht="15.75" thickBot="1" x14ac:dyDescent="0.3">
      <c r="A667" s="1">
        <v>3719</v>
      </c>
      <c r="B667" s="2" t="s">
        <v>0</v>
      </c>
      <c r="C667" s="2" t="s">
        <v>1</v>
      </c>
      <c r="D667" s="2" t="s">
        <v>2</v>
      </c>
      <c r="E667" s="2" t="s">
        <v>3</v>
      </c>
      <c r="F667" s="2" t="s">
        <v>4</v>
      </c>
      <c r="G667" s="2" t="s">
        <v>5</v>
      </c>
      <c r="H667" s="2" t="s">
        <v>6</v>
      </c>
      <c r="I667" s="2" t="s">
        <v>7</v>
      </c>
      <c r="J667" s="3" t="s">
        <v>163</v>
      </c>
    </row>
    <row r="668" spans="1:10" x14ac:dyDescent="0.25">
      <c r="A668" s="4">
        <v>37191</v>
      </c>
      <c r="B668" s="5">
        <v>3.5523000000000002</v>
      </c>
      <c r="C668" s="5">
        <v>4.1915000000000013</v>
      </c>
      <c r="D668" s="5">
        <v>4.4051999999999998</v>
      </c>
      <c r="E668" s="5">
        <v>4.1853999999999996</v>
      </c>
      <c r="F668" s="5">
        <v>3.9790999999999999</v>
      </c>
      <c r="G668" s="5">
        <v>3.6603000000000003</v>
      </c>
      <c r="H668" s="5">
        <v>3.2338</v>
      </c>
      <c r="I668" s="5">
        <v>3.0318999999999998</v>
      </c>
      <c r="J668" s="3" t="s">
        <v>163</v>
      </c>
    </row>
    <row r="669" spans="1:10" x14ac:dyDescent="0.25">
      <c r="A669" s="4">
        <v>37192</v>
      </c>
      <c r="B669" s="5">
        <v>3.7519999999999998</v>
      </c>
      <c r="C669" s="5">
        <v>4.2385000000000002</v>
      </c>
      <c r="D669" s="5">
        <v>4.4046000000000003</v>
      </c>
      <c r="E669" s="5">
        <v>4.2500999999999998</v>
      </c>
      <c r="F669" s="5">
        <v>4.0033000000000003</v>
      </c>
      <c r="G669" s="5">
        <v>3.7110000000000003</v>
      </c>
      <c r="H669" s="5">
        <v>3.4227000000000003</v>
      </c>
      <c r="I669" s="5">
        <v>3.4194999999999993</v>
      </c>
      <c r="J669" s="3" t="s">
        <v>163</v>
      </c>
    </row>
    <row r="670" spans="1:10" x14ac:dyDescent="0.25">
      <c r="A670" s="4">
        <v>37193</v>
      </c>
      <c r="B670" s="5">
        <v>3.6315</v>
      </c>
      <c r="C670" s="5">
        <v>4.1855000000000002</v>
      </c>
      <c r="D670" s="5">
        <v>4.3215000000000003</v>
      </c>
      <c r="E670" s="5">
        <v>4.0503999999999998</v>
      </c>
      <c r="F670" s="5">
        <v>3.9415</v>
      </c>
      <c r="G670" s="5">
        <v>3.6215999999999999</v>
      </c>
      <c r="H670" s="5">
        <v>3.2157</v>
      </c>
      <c r="I670" s="5">
        <v>3.0402999999999998</v>
      </c>
      <c r="J670" s="3" t="s">
        <v>163</v>
      </c>
    </row>
    <row r="671" spans="1:10" x14ac:dyDescent="0.25">
      <c r="A671" s="4">
        <v>37194</v>
      </c>
      <c r="B671" s="5">
        <v>3.2119</v>
      </c>
      <c r="C671" s="5">
        <v>4.1961999999999993</v>
      </c>
      <c r="D671" s="5">
        <v>4.6823999999999995</v>
      </c>
      <c r="E671" s="5">
        <v>4.5412999999999997</v>
      </c>
      <c r="F671" s="5">
        <v>4.4206000000000003</v>
      </c>
      <c r="G671" s="5">
        <v>3.8195999999999999</v>
      </c>
      <c r="H671" s="5">
        <v>2.976</v>
      </c>
      <c r="I671" s="5">
        <v>2.3567</v>
      </c>
      <c r="J671" s="3" t="s">
        <v>163</v>
      </c>
    </row>
    <row r="672" spans="1:10" ht="15.75" thickBot="1" x14ac:dyDescent="0.3">
      <c r="A672" s="4">
        <v>37195</v>
      </c>
      <c r="B672" s="5">
        <v>3.7088000000000001</v>
      </c>
      <c r="C672" s="5">
        <v>4.1867000000000001</v>
      </c>
      <c r="D672" s="5">
        <v>4.3278999999999996</v>
      </c>
      <c r="E672" s="5">
        <v>4.0411999999999999</v>
      </c>
      <c r="F672" s="5">
        <v>3.7674000000000003</v>
      </c>
      <c r="G672" s="5">
        <v>3.6339000000000006</v>
      </c>
      <c r="H672" s="5">
        <v>3.5074000000000001</v>
      </c>
      <c r="I672" s="5">
        <v>3.4316000000000004</v>
      </c>
      <c r="J672" s="3" t="s">
        <v>163</v>
      </c>
    </row>
    <row r="673" spans="1:10" ht="15.75" thickBot="1" x14ac:dyDescent="0.3">
      <c r="A673" s="1">
        <v>3720</v>
      </c>
      <c r="B673" s="2" t="s">
        <v>0</v>
      </c>
      <c r="C673" s="2" t="s">
        <v>1</v>
      </c>
      <c r="D673" s="2" t="s">
        <v>2</v>
      </c>
      <c r="E673" s="2" t="s">
        <v>3</v>
      </c>
      <c r="F673" s="2" t="s">
        <v>4</v>
      </c>
      <c r="G673" s="2" t="s">
        <v>5</v>
      </c>
      <c r="H673" s="2" t="s">
        <v>6</v>
      </c>
      <c r="I673" s="2" t="s">
        <v>7</v>
      </c>
      <c r="J673" s="3" t="s">
        <v>163</v>
      </c>
    </row>
    <row r="674" spans="1:10" x14ac:dyDescent="0.25">
      <c r="A674" s="4">
        <v>37201</v>
      </c>
      <c r="B674" s="5">
        <v>3.2858999999999998</v>
      </c>
      <c r="C674" s="5">
        <v>4.0590999999999999</v>
      </c>
      <c r="D674" s="5">
        <v>4.5273000000000003</v>
      </c>
      <c r="E674" s="5">
        <v>4.4695999999999998</v>
      </c>
      <c r="F674" s="5">
        <v>4.6451000000000002</v>
      </c>
      <c r="G674" s="5">
        <v>4.0244999999999997</v>
      </c>
      <c r="H674" s="5">
        <v>3.0735000000000001</v>
      </c>
      <c r="I674" s="5">
        <v>2.2869000000000002</v>
      </c>
      <c r="J674" s="3" t="s">
        <v>163</v>
      </c>
    </row>
    <row r="675" spans="1:10" x14ac:dyDescent="0.25">
      <c r="A675" s="4">
        <v>37202</v>
      </c>
      <c r="B675" s="5">
        <v>3.6423000000000001</v>
      </c>
      <c r="C675" s="5">
        <v>4.0114999999999998</v>
      </c>
      <c r="D675" s="5">
        <v>4.3080999999999996</v>
      </c>
      <c r="E675" s="5">
        <v>4.3732000000000006</v>
      </c>
      <c r="F675" s="5">
        <v>4.3019999999999996</v>
      </c>
      <c r="G675" s="5">
        <v>3.649</v>
      </c>
      <c r="H675" s="5">
        <v>3.1408999999999998</v>
      </c>
      <c r="I675" s="5">
        <v>3.0104000000000002</v>
      </c>
      <c r="J675" s="3" t="s">
        <v>163</v>
      </c>
    </row>
    <row r="676" spans="1:10" x14ac:dyDescent="0.25">
      <c r="A676" s="4">
        <v>37203</v>
      </c>
      <c r="B676" s="5">
        <v>3.2393999999999998</v>
      </c>
      <c r="C676" s="5">
        <v>3.9533000000000005</v>
      </c>
      <c r="D676" s="5">
        <v>4.3048000000000002</v>
      </c>
      <c r="E676" s="5">
        <v>4.3157999999999994</v>
      </c>
      <c r="F676" s="5">
        <v>4.5107999999999997</v>
      </c>
      <c r="G676" s="5">
        <v>3.9889000000000001</v>
      </c>
      <c r="H676" s="5">
        <v>2.9947000000000004</v>
      </c>
      <c r="I676" s="5">
        <v>2.3425000000000002</v>
      </c>
      <c r="J676" s="3" t="s">
        <v>163</v>
      </c>
    </row>
    <row r="677" spans="1:10" x14ac:dyDescent="0.25">
      <c r="A677" s="4">
        <v>37204</v>
      </c>
      <c r="B677" s="5">
        <v>3.3128000000000002</v>
      </c>
      <c r="C677" s="5">
        <v>4.6040999999999999</v>
      </c>
      <c r="D677" s="5">
        <v>5.1546000000000003</v>
      </c>
      <c r="E677" s="5">
        <v>4.7935999999999996</v>
      </c>
      <c r="F677" s="5">
        <v>5.1828000000000003</v>
      </c>
      <c r="G677" s="5">
        <v>4.3421000000000003</v>
      </c>
      <c r="H677" s="5">
        <v>2.8186</v>
      </c>
      <c r="I677" s="5">
        <v>1.4163999999999999</v>
      </c>
      <c r="J677" s="3" t="s">
        <v>163</v>
      </c>
    </row>
    <row r="678" spans="1:10" ht="15.75" thickBot="1" x14ac:dyDescent="0.3">
      <c r="A678" s="4">
        <v>37205</v>
      </c>
      <c r="B678" s="5">
        <v>2.9180000000000001</v>
      </c>
      <c r="C678" s="5">
        <v>3.7033999999999998</v>
      </c>
      <c r="D678" s="5">
        <v>4.4040999999999997</v>
      </c>
      <c r="E678" s="5">
        <v>4.4314999999999998</v>
      </c>
      <c r="F678" s="5">
        <v>4.5991999999999997</v>
      </c>
      <c r="G678" s="5">
        <v>4.1439000000000004</v>
      </c>
      <c r="H678" s="5">
        <v>3.3315999999999999</v>
      </c>
      <c r="I678" s="5">
        <v>2.3247999999999998</v>
      </c>
      <c r="J678" s="3" t="s">
        <v>163</v>
      </c>
    </row>
    <row r="679" spans="1:10" ht="15.75" thickBot="1" x14ac:dyDescent="0.3">
      <c r="A679" s="1">
        <v>3721</v>
      </c>
      <c r="B679" s="2" t="s">
        <v>0</v>
      </c>
      <c r="C679" s="2" t="s">
        <v>1</v>
      </c>
      <c r="D679" s="2" t="s">
        <v>2</v>
      </c>
      <c r="E679" s="2" t="s">
        <v>3</v>
      </c>
      <c r="F679" s="2" t="s">
        <v>4</v>
      </c>
      <c r="G679" s="2" t="s">
        <v>5</v>
      </c>
      <c r="H679" s="2" t="s">
        <v>6</v>
      </c>
      <c r="I679" s="2" t="s">
        <v>7</v>
      </c>
      <c r="J679" s="3" t="s">
        <v>163</v>
      </c>
    </row>
    <row r="680" spans="1:10" x14ac:dyDescent="0.25">
      <c r="A680" s="4">
        <v>37211</v>
      </c>
      <c r="B680" s="5">
        <v>3.3844000000000003</v>
      </c>
      <c r="C680" s="5">
        <v>3.8804999999999996</v>
      </c>
      <c r="D680" s="5">
        <v>4.0406000000000004</v>
      </c>
      <c r="E680" s="5">
        <v>3.7998000000000003</v>
      </c>
      <c r="F680" s="5">
        <v>4.0133000000000001</v>
      </c>
      <c r="G680" s="5">
        <v>3.7997000000000005</v>
      </c>
      <c r="H680" s="5">
        <v>3.3055000000000003</v>
      </c>
      <c r="I680" s="5">
        <v>2.7315</v>
      </c>
      <c r="J680" s="3" t="s">
        <v>163</v>
      </c>
    </row>
    <row r="681" spans="1:10" x14ac:dyDescent="0.25">
      <c r="A681" s="4">
        <v>37212</v>
      </c>
      <c r="B681" s="5">
        <v>3.8606000000000007</v>
      </c>
      <c r="C681" s="5">
        <v>3.9835000000000003</v>
      </c>
      <c r="D681" s="5">
        <v>3.8859000000000004</v>
      </c>
      <c r="E681" s="5">
        <v>3.7066999999999997</v>
      </c>
      <c r="F681" s="5">
        <v>3.8978999999999999</v>
      </c>
      <c r="G681" s="5">
        <v>3.8064999999999998</v>
      </c>
      <c r="H681" s="5">
        <v>3.6270000000000007</v>
      </c>
      <c r="I681" s="5">
        <v>3.4572999999999996</v>
      </c>
      <c r="J681" s="3" t="s">
        <v>163</v>
      </c>
    </row>
    <row r="682" spans="1:10" x14ac:dyDescent="0.25">
      <c r="A682" s="4">
        <v>37213</v>
      </c>
      <c r="B682" s="5">
        <v>3.3452999999999999</v>
      </c>
      <c r="C682" s="5">
        <v>3.8909000000000002</v>
      </c>
      <c r="D682" s="5">
        <v>4.0476999999999999</v>
      </c>
      <c r="E682" s="5">
        <v>3.7667000000000002</v>
      </c>
      <c r="F682" s="5">
        <v>3.9811000000000005</v>
      </c>
      <c r="G682" s="5">
        <v>3.7844000000000002</v>
      </c>
      <c r="H682" s="5">
        <v>3.2374999999999998</v>
      </c>
      <c r="I682" s="5">
        <v>2.6206999999999998</v>
      </c>
      <c r="J682" s="3" t="s">
        <v>163</v>
      </c>
    </row>
    <row r="683" spans="1:10" x14ac:dyDescent="0.25">
      <c r="A683" s="4">
        <v>37214</v>
      </c>
      <c r="B683" s="5">
        <v>2.9613</v>
      </c>
      <c r="C683" s="5">
        <v>4.0076999999999998</v>
      </c>
      <c r="D683" s="5">
        <v>4.5926</v>
      </c>
      <c r="E683" s="5">
        <v>4.4211</v>
      </c>
      <c r="F683" s="5">
        <v>4.6139000000000001</v>
      </c>
      <c r="G683" s="5">
        <v>4.0541</v>
      </c>
      <c r="H683" s="5">
        <v>3.0065</v>
      </c>
      <c r="I683" s="5">
        <v>1.9016999999999999</v>
      </c>
      <c r="J683" s="3" t="s">
        <v>163</v>
      </c>
    </row>
    <row r="684" spans="1:10" ht="15.75" thickBot="1" x14ac:dyDescent="0.3">
      <c r="A684" s="4">
        <v>37215</v>
      </c>
      <c r="B684" s="5">
        <v>3.5518999999999998</v>
      </c>
      <c r="C684" s="5">
        <v>3.8673999999999995</v>
      </c>
      <c r="D684" s="5">
        <v>3.8489</v>
      </c>
      <c r="E684" s="5">
        <v>3.5400999999999998</v>
      </c>
      <c r="F684" s="5">
        <v>3.7631999999999999</v>
      </c>
      <c r="G684" s="5">
        <v>3.7920999999999996</v>
      </c>
      <c r="H684" s="5">
        <v>3.5544000000000002</v>
      </c>
      <c r="I684" s="5">
        <v>3.1525999999999996</v>
      </c>
      <c r="J684" s="3" t="s">
        <v>163</v>
      </c>
    </row>
    <row r="685" spans="1:10" ht="15.75" thickBot="1" x14ac:dyDescent="0.3">
      <c r="A685" s="1">
        <v>3724</v>
      </c>
      <c r="B685" s="2" t="s">
        <v>0</v>
      </c>
      <c r="C685" s="2" t="s">
        <v>1</v>
      </c>
      <c r="D685" s="2" t="s">
        <v>2</v>
      </c>
      <c r="E685" s="2" t="s">
        <v>3</v>
      </c>
      <c r="F685" s="2" t="s">
        <v>4</v>
      </c>
      <c r="G685" s="2" t="s">
        <v>5</v>
      </c>
      <c r="H685" s="2" t="s">
        <v>6</v>
      </c>
      <c r="I685" s="2" t="s">
        <v>7</v>
      </c>
      <c r="J685" s="3" t="s">
        <v>163</v>
      </c>
    </row>
    <row r="686" spans="1:10" x14ac:dyDescent="0.25">
      <c r="A686" s="4">
        <v>37241</v>
      </c>
      <c r="B686" s="5">
        <v>2.7307000000000006</v>
      </c>
      <c r="C686" s="5">
        <v>3.3224</v>
      </c>
      <c r="D686" s="5">
        <v>4.0653999999999995</v>
      </c>
      <c r="E686" s="5">
        <v>4.4387999999999996</v>
      </c>
      <c r="F686" s="5">
        <v>4.0298000000000007</v>
      </c>
      <c r="G686" s="5">
        <v>3.8653999999999997</v>
      </c>
      <c r="H686" s="5">
        <v>3.7078000000000007</v>
      </c>
      <c r="I686" s="5">
        <v>3.4086999999999996</v>
      </c>
      <c r="J686" s="3" t="s">
        <v>163</v>
      </c>
    </row>
    <row r="687" spans="1:10" x14ac:dyDescent="0.25">
      <c r="A687" s="4">
        <v>37242</v>
      </c>
      <c r="B687" s="5">
        <v>3.1067000000000005</v>
      </c>
      <c r="C687" s="5">
        <v>3.4770000000000003</v>
      </c>
      <c r="D687" s="5">
        <v>4.2720000000000002</v>
      </c>
      <c r="E687" s="5">
        <v>4.5914999999999999</v>
      </c>
      <c r="F687" s="5">
        <v>4.1093999999999999</v>
      </c>
      <c r="G687" s="5">
        <v>3.7587999999999999</v>
      </c>
      <c r="H687" s="5">
        <v>3.8360000000000003</v>
      </c>
      <c r="I687" s="5">
        <v>3.7198000000000007</v>
      </c>
      <c r="J687" s="3" t="s">
        <v>163</v>
      </c>
    </row>
    <row r="688" spans="1:10" x14ac:dyDescent="0.25">
      <c r="A688" s="4">
        <v>37243</v>
      </c>
      <c r="B688" s="5">
        <v>2.8600999999999996</v>
      </c>
      <c r="C688" s="5">
        <v>3.3549000000000002</v>
      </c>
      <c r="D688" s="5">
        <v>4.0021000000000004</v>
      </c>
      <c r="E688" s="5">
        <v>4.3359000000000005</v>
      </c>
      <c r="F688" s="5">
        <v>3.9054000000000002</v>
      </c>
      <c r="G688" s="5">
        <v>3.6380000000000003</v>
      </c>
      <c r="H688" s="5">
        <v>3.5135000000000005</v>
      </c>
      <c r="I688" s="5">
        <v>3.3722000000000003</v>
      </c>
      <c r="J688" s="3" t="s">
        <v>163</v>
      </c>
    </row>
    <row r="689" spans="1:10" x14ac:dyDescent="0.25">
      <c r="A689" s="4">
        <v>37244</v>
      </c>
      <c r="B689" s="5">
        <v>2.0550000000000002</v>
      </c>
      <c r="C689" s="5">
        <v>3.1214999999999997</v>
      </c>
      <c r="D689" s="5">
        <v>3.9710999999999999</v>
      </c>
      <c r="E689" s="5">
        <v>4.4751999999999992</v>
      </c>
      <c r="F689" s="5">
        <v>4.0937000000000001</v>
      </c>
      <c r="G689" s="5">
        <v>4.1623000000000001</v>
      </c>
      <c r="H689" s="5">
        <v>3.6528</v>
      </c>
      <c r="I689" s="5">
        <v>2.9754</v>
      </c>
      <c r="J689" s="3" t="s">
        <v>163</v>
      </c>
    </row>
    <row r="690" spans="1:10" ht="15.75" thickBot="1" x14ac:dyDescent="0.3">
      <c r="A690" s="4">
        <v>37245</v>
      </c>
      <c r="B690" s="5">
        <v>2.6839</v>
      </c>
      <c r="C690" s="5">
        <v>3.1751</v>
      </c>
      <c r="D690" s="5">
        <v>4.0056000000000003</v>
      </c>
      <c r="E690" s="5">
        <v>4.4626000000000001</v>
      </c>
      <c r="F690" s="5">
        <v>4.1037999999999997</v>
      </c>
      <c r="G690" s="5">
        <v>3.9265999999999996</v>
      </c>
      <c r="H690" s="5">
        <v>3.7961999999999994</v>
      </c>
      <c r="I690" s="5">
        <v>3.4540000000000006</v>
      </c>
      <c r="J690" s="3" t="s">
        <v>163</v>
      </c>
    </row>
    <row r="691" spans="1:10" ht="15.75" thickBot="1" x14ac:dyDescent="0.3">
      <c r="A691" s="1">
        <v>3726</v>
      </c>
      <c r="B691" s="2" t="s">
        <v>0</v>
      </c>
      <c r="C691" s="2" t="s">
        <v>1</v>
      </c>
      <c r="D691" s="2" t="s">
        <v>2</v>
      </c>
      <c r="E691" s="2" t="s">
        <v>3</v>
      </c>
      <c r="F691" s="2" t="s">
        <v>4</v>
      </c>
      <c r="G691" s="2" t="s">
        <v>5</v>
      </c>
      <c r="H691" s="2" t="s">
        <v>6</v>
      </c>
      <c r="I691" s="2" t="s">
        <v>7</v>
      </c>
      <c r="J691" s="3" t="s">
        <v>163</v>
      </c>
    </row>
    <row r="692" spans="1:10" x14ac:dyDescent="0.25">
      <c r="A692" s="4">
        <v>37261</v>
      </c>
      <c r="B692" s="5">
        <v>2.7176999999999998</v>
      </c>
      <c r="C692" s="5">
        <v>3.9168000000000003</v>
      </c>
      <c r="D692" s="5">
        <v>4.5710999999999995</v>
      </c>
      <c r="E692" s="5">
        <v>4.5449000000000002</v>
      </c>
      <c r="F692" s="5">
        <v>4.2810999999999995</v>
      </c>
      <c r="G692" s="5">
        <v>4.2261000000000006</v>
      </c>
      <c r="H692" s="5">
        <v>3.6539000000000001</v>
      </c>
      <c r="I692" s="5">
        <v>2.7752999999999997</v>
      </c>
      <c r="J692" s="3" t="s">
        <v>163</v>
      </c>
    </row>
    <row r="693" spans="1:10" x14ac:dyDescent="0.25">
      <c r="A693" s="4">
        <v>37262</v>
      </c>
      <c r="B693" s="5">
        <v>3.0485000000000002</v>
      </c>
      <c r="C693" s="5">
        <v>3.8527000000000005</v>
      </c>
      <c r="D693" s="5">
        <v>4.3423999999999996</v>
      </c>
      <c r="E693" s="5">
        <v>4.3565000000000005</v>
      </c>
      <c r="F693" s="5">
        <v>3.7628999999999992</v>
      </c>
      <c r="G693" s="5">
        <v>3.9401000000000002</v>
      </c>
      <c r="H693" s="5">
        <v>3.9466999999999999</v>
      </c>
      <c r="I693" s="5">
        <v>3.6671999999999998</v>
      </c>
      <c r="J693" s="3" t="s">
        <v>163</v>
      </c>
    </row>
    <row r="694" spans="1:10" x14ac:dyDescent="0.25">
      <c r="A694" s="4">
        <v>37263</v>
      </c>
      <c r="B694" s="5">
        <v>2.9344999999999999</v>
      </c>
      <c r="C694" s="5">
        <v>3.9415000000000004</v>
      </c>
      <c r="D694" s="5">
        <v>4.4370000000000003</v>
      </c>
      <c r="E694" s="5">
        <v>4.2670000000000003</v>
      </c>
      <c r="F694" s="5">
        <v>4.0701999999999998</v>
      </c>
      <c r="G694" s="5">
        <v>4.0010000000000003</v>
      </c>
      <c r="H694" s="5">
        <v>3.5638000000000001</v>
      </c>
      <c r="I694" s="5">
        <v>2.8063999999999996</v>
      </c>
      <c r="J694" s="3" t="s">
        <v>163</v>
      </c>
    </row>
    <row r="695" spans="1:10" x14ac:dyDescent="0.25">
      <c r="A695" s="4">
        <v>37264</v>
      </c>
      <c r="B695" s="5">
        <v>2.2423000000000002</v>
      </c>
      <c r="C695" s="5">
        <v>3.9975000000000005</v>
      </c>
      <c r="D695" s="5">
        <v>5.0764999999999993</v>
      </c>
      <c r="E695" s="5">
        <v>5.1588000000000003</v>
      </c>
      <c r="F695" s="5">
        <v>5.2200000000000006</v>
      </c>
      <c r="G695" s="5">
        <v>4.789200000000001</v>
      </c>
      <c r="H695" s="5">
        <v>3.4711999999999996</v>
      </c>
      <c r="I695" s="5">
        <v>1.7405000000000002</v>
      </c>
      <c r="J695" s="3" t="s">
        <v>163</v>
      </c>
    </row>
    <row r="696" spans="1:10" ht="15.75" thickBot="1" x14ac:dyDescent="0.3">
      <c r="A696" s="4">
        <v>37265</v>
      </c>
      <c r="B696" s="5">
        <v>2.552</v>
      </c>
      <c r="C696" s="5">
        <v>3.7973999999999997</v>
      </c>
      <c r="D696" s="5">
        <v>4.4274000000000004</v>
      </c>
      <c r="E696" s="5">
        <v>4.4929000000000006</v>
      </c>
      <c r="F696" s="5">
        <v>4.1734</v>
      </c>
      <c r="G696" s="5">
        <v>4.2523999999999997</v>
      </c>
      <c r="H696" s="5">
        <v>3.6815000000000007</v>
      </c>
      <c r="I696" s="5">
        <v>2.8645999999999994</v>
      </c>
      <c r="J696" s="3" t="s">
        <v>163</v>
      </c>
    </row>
    <row r="697" spans="1:10" ht="15.75" thickBot="1" x14ac:dyDescent="0.3">
      <c r="A697" s="1">
        <v>3727</v>
      </c>
      <c r="B697" s="2" t="s">
        <v>0</v>
      </c>
      <c r="C697" s="2" t="s">
        <v>1</v>
      </c>
      <c r="D697" s="2" t="s">
        <v>2</v>
      </c>
      <c r="E697" s="2" t="s">
        <v>3</v>
      </c>
      <c r="F697" s="2" t="s">
        <v>4</v>
      </c>
      <c r="G697" s="2" t="s">
        <v>5</v>
      </c>
      <c r="H697" s="2" t="s">
        <v>6</v>
      </c>
      <c r="I697" s="2" t="s">
        <v>7</v>
      </c>
      <c r="J697" s="3" t="s">
        <v>163</v>
      </c>
    </row>
    <row r="698" spans="1:10" x14ac:dyDescent="0.25">
      <c r="A698" s="4">
        <v>37271</v>
      </c>
      <c r="B698" s="5">
        <v>2.7176999999999998</v>
      </c>
      <c r="C698" s="5">
        <v>3.9168000000000003</v>
      </c>
      <c r="D698" s="5">
        <v>4.5710999999999995</v>
      </c>
      <c r="E698" s="5">
        <v>4.5449000000000002</v>
      </c>
      <c r="F698" s="5">
        <v>4.2810999999999995</v>
      </c>
      <c r="G698" s="5">
        <v>4.2261000000000006</v>
      </c>
      <c r="H698" s="5">
        <v>3.6539000000000001</v>
      </c>
      <c r="I698" s="5">
        <v>2.7752999999999997</v>
      </c>
      <c r="J698" s="3" t="s">
        <v>163</v>
      </c>
    </row>
    <row r="699" spans="1:10" x14ac:dyDescent="0.25">
      <c r="A699" s="4">
        <v>37272</v>
      </c>
      <c r="B699" s="5">
        <v>3.0485000000000002</v>
      </c>
      <c r="C699" s="5">
        <v>3.8527000000000005</v>
      </c>
      <c r="D699" s="5">
        <v>4.3423999999999996</v>
      </c>
      <c r="E699" s="5">
        <v>4.3565000000000005</v>
      </c>
      <c r="F699" s="5">
        <v>3.7628999999999992</v>
      </c>
      <c r="G699" s="5">
        <v>3.9401000000000002</v>
      </c>
      <c r="H699" s="5">
        <v>3.9466999999999999</v>
      </c>
      <c r="I699" s="5">
        <v>3.6671999999999998</v>
      </c>
      <c r="J699" s="3" t="s">
        <v>163</v>
      </c>
    </row>
    <row r="700" spans="1:10" x14ac:dyDescent="0.25">
      <c r="A700" s="4">
        <v>37273</v>
      </c>
      <c r="B700" s="5">
        <v>2.9344999999999999</v>
      </c>
      <c r="C700" s="5">
        <v>3.9415000000000004</v>
      </c>
      <c r="D700" s="5">
        <v>4.4370000000000003</v>
      </c>
      <c r="E700" s="5">
        <v>4.2670000000000003</v>
      </c>
      <c r="F700" s="5">
        <v>4.0701999999999998</v>
      </c>
      <c r="G700" s="5">
        <v>4.0010000000000003</v>
      </c>
      <c r="H700" s="5">
        <v>3.5638000000000001</v>
      </c>
      <c r="I700" s="5">
        <v>2.8063999999999996</v>
      </c>
      <c r="J700" s="3" t="s">
        <v>163</v>
      </c>
    </row>
    <row r="701" spans="1:10" x14ac:dyDescent="0.25">
      <c r="A701" s="4">
        <v>37274</v>
      </c>
      <c r="B701" s="5">
        <v>2.2423000000000002</v>
      </c>
      <c r="C701" s="5">
        <v>3.9975000000000005</v>
      </c>
      <c r="D701" s="5">
        <v>5.0764999999999993</v>
      </c>
      <c r="E701" s="5">
        <v>5.1588000000000003</v>
      </c>
      <c r="F701" s="5">
        <v>5.2200000000000006</v>
      </c>
      <c r="G701" s="5">
        <v>4.789200000000001</v>
      </c>
      <c r="H701" s="5">
        <v>3.4711999999999996</v>
      </c>
      <c r="I701" s="5">
        <v>1.7405000000000002</v>
      </c>
      <c r="J701" s="3" t="s">
        <v>163</v>
      </c>
    </row>
    <row r="702" spans="1:10" ht="15.75" thickBot="1" x14ac:dyDescent="0.3">
      <c r="A702" s="4">
        <v>37275</v>
      </c>
      <c r="B702" s="5">
        <v>2.552</v>
      </c>
      <c r="C702" s="5">
        <v>3.7973999999999997</v>
      </c>
      <c r="D702" s="5">
        <v>4.4274000000000004</v>
      </c>
      <c r="E702" s="5">
        <v>4.4929000000000006</v>
      </c>
      <c r="F702" s="5">
        <v>4.1734</v>
      </c>
      <c r="G702" s="5">
        <v>4.2523999999999997</v>
      </c>
      <c r="H702" s="5">
        <v>3.6815000000000007</v>
      </c>
      <c r="I702" s="5">
        <v>2.8645999999999994</v>
      </c>
      <c r="J702" s="3" t="s">
        <v>163</v>
      </c>
    </row>
    <row r="703" spans="1:10" ht="15.75" thickBot="1" x14ac:dyDescent="0.3">
      <c r="A703" s="1">
        <v>3811</v>
      </c>
      <c r="B703" s="2" t="s">
        <v>0</v>
      </c>
      <c r="C703" s="2" t="s">
        <v>1</v>
      </c>
      <c r="D703" s="2" t="s">
        <v>2</v>
      </c>
      <c r="E703" s="2" t="s">
        <v>3</v>
      </c>
      <c r="F703" s="2" t="s">
        <v>4</v>
      </c>
      <c r="G703" s="2" t="s">
        <v>5</v>
      </c>
      <c r="H703" s="2" t="s">
        <v>6</v>
      </c>
      <c r="I703" s="2" t="s">
        <v>7</v>
      </c>
      <c r="J703" s="3" t="s">
        <v>163</v>
      </c>
    </row>
    <row r="704" spans="1:10" x14ac:dyDescent="0.25">
      <c r="A704" s="4">
        <v>38111</v>
      </c>
      <c r="B704" s="5">
        <v>3.8258999999999999</v>
      </c>
      <c r="C704" s="5">
        <v>4.3294999999999995</v>
      </c>
      <c r="D704" s="5">
        <v>4.2728000000000002</v>
      </c>
      <c r="E704" s="5">
        <v>4.0045999999999999</v>
      </c>
      <c r="F704" s="5">
        <v>3.9999000000000002</v>
      </c>
      <c r="G704" s="5">
        <v>3.7932999999999995</v>
      </c>
      <c r="H704" s="5">
        <v>3.1865000000000006</v>
      </c>
      <c r="I704" s="5">
        <v>3.1177000000000001</v>
      </c>
      <c r="J704" s="3" t="s">
        <v>163</v>
      </c>
    </row>
    <row r="705" spans="1:10" x14ac:dyDescent="0.25">
      <c r="A705" s="4">
        <v>38112</v>
      </c>
      <c r="B705" s="5">
        <v>3.8179999999999996</v>
      </c>
      <c r="C705" s="5">
        <v>4.4515000000000002</v>
      </c>
      <c r="D705" s="5">
        <v>4.5846999999999998</v>
      </c>
      <c r="E705" s="5">
        <v>4.4655000000000005</v>
      </c>
      <c r="F705" s="5">
        <v>4.3050999999999995</v>
      </c>
      <c r="G705" s="5">
        <v>3.8826999999999998</v>
      </c>
      <c r="H705" s="5">
        <v>3.1577000000000002</v>
      </c>
      <c r="I705" s="5">
        <v>3.1000999999999999</v>
      </c>
      <c r="J705" s="3" t="s">
        <v>163</v>
      </c>
    </row>
    <row r="706" spans="1:10" x14ac:dyDescent="0.25">
      <c r="A706" s="4">
        <v>38113</v>
      </c>
      <c r="B706" s="5">
        <v>3.8500999999999999</v>
      </c>
      <c r="C706" s="5">
        <v>4.2490000000000006</v>
      </c>
      <c r="D706" s="5">
        <v>4.0753000000000004</v>
      </c>
      <c r="E706" s="5">
        <v>3.8231000000000002</v>
      </c>
      <c r="F706" s="5">
        <v>3.9496000000000002</v>
      </c>
      <c r="G706" s="5">
        <v>3.7879</v>
      </c>
      <c r="H706" s="5">
        <v>3.1839000000000004</v>
      </c>
      <c r="I706" s="5">
        <v>3.2002000000000002</v>
      </c>
      <c r="J706" s="3" t="s">
        <v>163</v>
      </c>
    </row>
    <row r="707" spans="1:10" x14ac:dyDescent="0.25">
      <c r="A707" s="4">
        <v>38114</v>
      </c>
      <c r="B707" s="5">
        <v>3.6888999999999998</v>
      </c>
      <c r="C707" s="5">
        <v>4.0555000000000003</v>
      </c>
      <c r="D707" s="5">
        <v>4.0180000000000007</v>
      </c>
      <c r="E707" s="5">
        <v>3.6829000000000001</v>
      </c>
      <c r="F707" s="5">
        <v>3.9462000000000002</v>
      </c>
      <c r="G707" s="5">
        <v>3.8232999999999997</v>
      </c>
      <c r="H707" s="5">
        <v>3.3048000000000002</v>
      </c>
      <c r="I707" s="5">
        <v>2.9684999999999997</v>
      </c>
      <c r="J707" s="3" t="s">
        <v>163</v>
      </c>
    </row>
    <row r="708" spans="1:10" ht="15.75" thickBot="1" x14ac:dyDescent="0.3">
      <c r="A708" s="4">
        <v>38115</v>
      </c>
      <c r="B708" s="5">
        <v>3.9207999999999998</v>
      </c>
      <c r="C708" s="5">
        <v>4.4704000000000006</v>
      </c>
      <c r="D708" s="5">
        <v>4.4104000000000001</v>
      </c>
      <c r="E708" s="5">
        <v>4.0827</v>
      </c>
      <c r="F708" s="5">
        <v>3.9291999999999998</v>
      </c>
      <c r="G708" s="5">
        <v>3.8052000000000001</v>
      </c>
      <c r="H708" s="5">
        <v>3.2873999999999999</v>
      </c>
      <c r="I708" s="5">
        <v>3.2351999999999999</v>
      </c>
      <c r="J708" s="3" t="s">
        <v>163</v>
      </c>
    </row>
    <row r="709" spans="1:10" ht="15.75" thickBot="1" x14ac:dyDescent="0.3">
      <c r="A709" s="1">
        <v>3812</v>
      </c>
      <c r="B709" s="2" t="s">
        <v>0</v>
      </c>
      <c r="C709" s="2" t="s">
        <v>1</v>
      </c>
      <c r="D709" s="2" t="s">
        <v>2</v>
      </c>
      <c r="E709" s="2" t="s">
        <v>3</v>
      </c>
      <c r="F709" s="2" t="s">
        <v>4</v>
      </c>
      <c r="G709" s="2" t="s">
        <v>5</v>
      </c>
      <c r="H709" s="2" t="s">
        <v>6</v>
      </c>
      <c r="I709" s="2" t="s">
        <v>7</v>
      </c>
      <c r="J709" s="3" t="s">
        <v>163</v>
      </c>
    </row>
    <row r="710" spans="1:10" x14ac:dyDescent="0.25">
      <c r="A710" s="4">
        <v>38121</v>
      </c>
      <c r="B710" s="5">
        <v>3.6591999999999998</v>
      </c>
      <c r="C710" s="5">
        <v>4.2178000000000004</v>
      </c>
      <c r="D710" s="5">
        <v>4.2786</v>
      </c>
      <c r="E710" s="5">
        <v>4.0305999999999997</v>
      </c>
      <c r="F710" s="5">
        <v>3.7551000000000005</v>
      </c>
      <c r="G710" s="5">
        <v>3.6516999999999999</v>
      </c>
      <c r="H710" s="5">
        <v>3.2435</v>
      </c>
      <c r="I710" s="5">
        <v>3.2119</v>
      </c>
      <c r="J710" s="3" t="s">
        <v>163</v>
      </c>
    </row>
    <row r="711" spans="1:10" x14ac:dyDescent="0.25">
      <c r="A711" s="4">
        <v>38122</v>
      </c>
      <c r="B711" s="5">
        <v>3.8546</v>
      </c>
      <c r="C711" s="5">
        <v>4.4155999999999995</v>
      </c>
      <c r="D711" s="5">
        <v>4.5362</v>
      </c>
      <c r="E711" s="5">
        <v>4.4148000000000005</v>
      </c>
      <c r="F711" s="5">
        <v>4.0730000000000004</v>
      </c>
      <c r="G711" s="5">
        <v>3.7845000000000004</v>
      </c>
      <c r="H711" s="5">
        <v>3.2782</v>
      </c>
      <c r="I711" s="5">
        <v>3.3666999999999998</v>
      </c>
      <c r="J711" s="3" t="s">
        <v>163</v>
      </c>
    </row>
    <row r="712" spans="1:10" x14ac:dyDescent="0.25">
      <c r="A712" s="4">
        <v>38123</v>
      </c>
      <c r="B712" s="5">
        <v>3.6134000000000004</v>
      </c>
      <c r="C712" s="5">
        <v>4.1419000000000006</v>
      </c>
      <c r="D712" s="5">
        <v>4.1036999999999999</v>
      </c>
      <c r="E712" s="5">
        <v>3.8626999999999998</v>
      </c>
      <c r="F712" s="5">
        <v>3.6570999999999998</v>
      </c>
      <c r="G712" s="5">
        <v>3.6546000000000003</v>
      </c>
      <c r="H712" s="5">
        <v>3.2421000000000002</v>
      </c>
      <c r="I712" s="5">
        <v>3.2519999999999998</v>
      </c>
      <c r="J712" s="3" t="s">
        <v>163</v>
      </c>
    </row>
    <row r="713" spans="1:10" x14ac:dyDescent="0.25">
      <c r="A713" s="4">
        <v>38124</v>
      </c>
      <c r="B713" s="5">
        <v>3.3075000000000001</v>
      </c>
      <c r="C713" s="5">
        <v>3.8690000000000002</v>
      </c>
      <c r="D713" s="5">
        <v>4.0764999999999993</v>
      </c>
      <c r="E713" s="5">
        <v>3.8464</v>
      </c>
      <c r="F713" s="5">
        <v>3.6937000000000002</v>
      </c>
      <c r="G713" s="5">
        <v>3.6854999999999998</v>
      </c>
      <c r="H713" s="5">
        <v>3.3273000000000001</v>
      </c>
      <c r="I713" s="5">
        <v>2.9760000000000004</v>
      </c>
      <c r="J713" s="3" t="s">
        <v>163</v>
      </c>
    </row>
    <row r="714" spans="1:10" ht="15.75" thickBot="1" x14ac:dyDescent="0.3">
      <c r="A714" s="4">
        <v>38125</v>
      </c>
      <c r="B714" s="5">
        <v>3.7912000000000003</v>
      </c>
      <c r="C714" s="5">
        <v>4.3505000000000003</v>
      </c>
      <c r="D714" s="5">
        <v>4.3038000000000007</v>
      </c>
      <c r="E714" s="5">
        <v>3.9786000000000001</v>
      </c>
      <c r="F714" s="5">
        <v>3.6091000000000002</v>
      </c>
      <c r="G714" s="5">
        <v>3.6006</v>
      </c>
      <c r="H714" s="5">
        <v>3.2690999999999999</v>
      </c>
      <c r="I714" s="5">
        <v>3.3216000000000001</v>
      </c>
      <c r="J714" s="3" t="s">
        <v>163</v>
      </c>
    </row>
    <row r="715" spans="1:10" ht="15.75" thickBot="1" x14ac:dyDescent="0.3">
      <c r="A715" s="1">
        <v>3817</v>
      </c>
      <c r="B715" s="2" t="s">
        <v>0</v>
      </c>
      <c r="C715" s="2" t="s">
        <v>1</v>
      </c>
      <c r="D715" s="2" t="s">
        <v>2</v>
      </c>
      <c r="E715" s="2" t="s">
        <v>3</v>
      </c>
      <c r="F715" s="2" t="s">
        <v>4</v>
      </c>
      <c r="G715" s="2" t="s">
        <v>5</v>
      </c>
      <c r="H715" s="2" t="s">
        <v>6</v>
      </c>
      <c r="I715" s="2" t="s">
        <v>7</v>
      </c>
      <c r="J715" s="3" t="s">
        <v>163</v>
      </c>
    </row>
    <row r="716" spans="1:10" x14ac:dyDescent="0.25">
      <c r="A716" s="4">
        <v>38171</v>
      </c>
      <c r="B716" s="5">
        <v>3.5902000000000003</v>
      </c>
      <c r="C716" s="5">
        <v>4.0693999999999999</v>
      </c>
      <c r="D716" s="5">
        <v>4.4218000000000002</v>
      </c>
      <c r="E716" s="5">
        <v>4.2987000000000002</v>
      </c>
      <c r="F716" s="5">
        <v>3.9794</v>
      </c>
      <c r="G716" s="5">
        <v>3.4636000000000005</v>
      </c>
      <c r="H716" s="5">
        <v>3.1985999999999999</v>
      </c>
      <c r="I716" s="5">
        <v>3.1326999999999998</v>
      </c>
      <c r="J716" s="3" t="s">
        <v>163</v>
      </c>
    </row>
    <row r="717" spans="1:10" x14ac:dyDescent="0.25">
      <c r="A717" s="4">
        <v>38172</v>
      </c>
      <c r="B717" s="5">
        <v>3.6521000000000003</v>
      </c>
      <c r="C717" s="5">
        <v>4.0202</v>
      </c>
      <c r="D717" s="5">
        <v>4.4387999999999996</v>
      </c>
      <c r="E717" s="5">
        <v>4.4424000000000001</v>
      </c>
      <c r="F717" s="5">
        <v>4.1301000000000005</v>
      </c>
      <c r="G717" s="5">
        <v>3.6616999999999997</v>
      </c>
      <c r="H717" s="5">
        <v>3.4630000000000005</v>
      </c>
      <c r="I717" s="5">
        <v>3.4566000000000003</v>
      </c>
      <c r="J717" s="3" t="s">
        <v>163</v>
      </c>
    </row>
    <row r="718" spans="1:10" x14ac:dyDescent="0.25">
      <c r="A718" s="4">
        <v>38173</v>
      </c>
      <c r="B718" s="5">
        <v>3.5645000000000002</v>
      </c>
      <c r="C718" s="5">
        <v>4.0756999999999994</v>
      </c>
      <c r="D718" s="5">
        <v>4.3905000000000003</v>
      </c>
      <c r="E718" s="5">
        <v>4.2896999999999998</v>
      </c>
      <c r="F718" s="5">
        <v>3.9645000000000001</v>
      </c>
      <c r="G718" s="5">
        <v>3.4359000000000002</v>
      </c>
      <c r="H718" s="5">
        <v>3.1266000000000003</v>
      </c>
      <c r="I718" s="5">
        <v>3.0858000000000008</v>
      </c>
      <c r="J718" s="3" t="s">
        <v>163</v>
      </c>
    </row>
    <row r="719" spans="1:10" x14ac:dyDescent="0.25">
      <c r="A719" s="4">
        <v>38174</v>
      </c>
      <c r="B719" s="5">
        <v>3.4014000000000006</v>
      </c>
      <c r="C719" s="5">
        <v>4.1129999999999995</v>
      </c>
      <c r="D719" s="5">
        <v>4.5449999999999999</v>
      </c>
      <c r="E719" s="5">
        <v>4.3445</v>
      </c>
      <c r="F719" s="5">
        <v>4.109</v>
      </c>
      <c r="G719" s="5">
        <v>3.367</v>
      </c>
      <c r="H719" s="5">
        <v>2.8357000000000001</v>
      </c>
      <c r="I719" s="5">
        <v>2.5201999999999996</v>
      </c>
      <c r="J719" s="3" t="s">
        <v>163</v>
      </c>
    </row>
    <row r="720" spans="1:10" ht="15.75" thickBot="1" x14ac:dyDescent="0.3">
      <c r="A720" s="4">
        <v>38175</v>
      </c>
      <c r="B720" s="5">
        <v>3.6932</v>
      </c>
      <c r="C720" s="5">
        <v>4.0747</v>
      </c>
      <c r="D720" s="5">
        <v>4.3914</v>
      </c>
      <c r="E720" s="5">
        <v>4.2756999999999996</v>
      </c>
      <c r="F720" s="5">
        <v>3.8563000000000001</v>
      </c>
      <c r="G720" s="5">
        <v>3.4727000000000006</v>
      </c>
      <c r="H720" s="5">
        <v>3.3875000000000002</v>
      </c>
      <c r="I720" s="5">
        <v>3.4391000000000007</v>
      </c>
      <c r="J720" s="3" t="s">
        <v>163</v>
      </c>
    </row>
    <row r="721" spans="1:10" ht="15.75" thickBot="1" x14ac:dyDescent="0.3">
      <c r="A721" s="1">
        <v>3818</v>
      </c>
      <c r="B721" s="2" t="s">
        <v>0</v>
      </c>
      <c r="C721" s="2" t="s">
        <v>1</v>
      </c>
      <c r="D721" s="2" t="s">
        <v>2</v>
      </c>
      <c r="E721" s="2" t="s">
        <v>3</v>
      </c>
      <c r="F721" s="2" t="s">
        <v>4</v>
      </c>
      <c r="G721" s="2" t="s">
        <v>5</v>
      </c>
      <c r="H721" s="2" t="s">
        <v>6</v>
      </c>
      <c r="I721" s="2" t="s">
        <v>7</v>
      </c>
      <c r="J721" s="3" t="s">
        <v>163</v>
      </c>
    </row>
    <row r="722" spans="1:10" x14ac:dyDescent="0.25">
      <c r="A722" s="4">
        <v>38181</v>
      </c>
      <c r="B722" s="5">
        <v>3.6192000000000002</v>
      </c>
      <c r="C722" s="5">
        <v>4.1731000000000007</v>
      </c>
      <c r="D722" s="5">
        <v>4.4479000000000006</v>
      </c>
      <c r="E722" s="5">
        <v>4.3418999999999999</v>
      </c>
      <c r="F722" s="5">
        <v>3.9291</v>
      </c>
      <c r="G722" s="5">
        <v>3.4984000000000002</v>
      </c>
      <c r="H722" s="5">
        <v>3.2446000000000002</v>
      </c>
      <c r="I722" s="5">
        <v>3.2995999999999999</v>
      </c>
      <c r="J722" s="3" t="s">
        <v>163</v>
      </c>
    </row>
    <row r="723" spans="1:10" x14ac:dyDescent="0.25">
      <c r="A723" s="4">
        <v>38182</v>
      </c>
      <c r="B723" s="5">
        <v>3.7225999999999995</v>
      </c>
      <c r="C723" s="5">
        <v>4.1885000000000003</v>
      </c>
      <c r="D723" s="5">
        <v>4.4819000000000004</v>
      </c>
      <c r="E723" s="5">
        <v>4.4584000000000001</v>
      </c>
      <c r="F723" s="5">
        <v>4.0379999999999994</v>
      </c>
      <c r="G723" s="5">
        <v>3.7103000000000002</v>
      </c>
      <c r="H723" s="5">
        <v>3.5593999999999997</v>
      </c>
      <c r="I723" s="5">
        <v>3.6446000000000001</v>
      </c>
      <c r="J723" s="3" t="s">
        <v>163</v>
      </c>
    </row>
    <row r="724" spans="1:10" x14ac:dyDescent="0.25">
      <c r="A724" s="4">
        <v>38183</v>
      </c>
      <c r="B724" s="5">
        <v>3.6630999999999996</v>
      </c>
      <c r="C724" s="5">
        <v>4.2061000000000002</v>
      </c>
      <c r="D724" s="5">
        <v>4.4137000000000004</v>
      </c>
      <c r="E724" s="5">
        <v>4.2338000000000005</v>
      </c>
      <c r="F724" s="5">
        <v>3.8489999999999998</v>
      </c>
      <c r="G724" s="5">
        <v>3.4386000000000001</v>
      </c>
      <c r="H724" s="5">
        <v>3.1918999999999995</v>
      </c>
      <c r="I724" s="5">
        <v>3.2681</v>
      </c>
      <c r="J724" s="3" t="s">
        <v>163</v>
      </c>
    </row>
    <row r="725" spans="1:10" x14ac:dyDescent="0.25">
      <c r="A725" s="4">
        <v>38184</v>
      </c>
      <c r="B725" s="5">
        <v>3.3878999999999997</v>
      </c>
      <c r="C725" s="5">
        <v>4.1745999999999999</v>
      </c>
      <c r="D725" s="5">
        <v>4.6051000000000002</v>
      </c>
      <c r="E725" s="5">
        <v>4.5148000000000001</v>
      </c>
      <c r="F725" s="5">
        <v>4.1322999999999999</v>
      </c>
      <c r="G725" s="5">
        <v>3.3754999999999997</v>
      </c>
      <c r="H725" s="5">
        <v>2.8235999999999999</v>
      </c>
      <c r="I725" s="5">
        <v>2.7000999999999999</v>
      </c>
      <c r="J725" s="3" t="s">
        <v>163</v>
      </c>
    </row>
    <row r="726" spans="1:10" ht="15.75" thickBot="1" x14ac:dyDescent="0.3">
      <c r="A726" s="4">
        <v>38185</v>
      </c>
      <c r="B726" s="5">
        <v>3.6239000000000003</v>
      </c>
      <c r="C726" s="5">
        <v>4.1046999999999993</v>
      </c>
      <c r="D726" s="5">
        <v>4.3450000000000006</v>
      </c>
      <c r="E726" s="5">
        <v>4.2124999999999995</v>
      </c>
      <c r="F726" s="5">
        <v>3.6880000000000002</v>
      </c>
      <c r="G726" s="5">
        <v>3.4337</v>
      </c>
      <c r="H726" s="5">
        <v>3.3926000000000003</v>
      </c>
      <c r="I726" s="5">
        <v>3.5350000000000006</v>
      </c>
      <c r="J726" s="3" t="s">
        <v>163</v>
      </c>
    </row>
    <row r="727" spans="1:10" ht="15.75" thickBot="1" x14ac:dyDescent="0.3">
      <c r="A727" s="1">
        <v>3819</v>
      </c>
      <c r="B727" s="2" t="s">
        <v>0</v>
      </c>
      <c r="C727" s="2" t="s">
        <v>1</v>
      </c>
      <c r="D727" s="2" t="s">
        <v>2</v>
      </c>
      <c r="E727" s="2" t="s">
        <v>3</v>
      </c>
      <c r="F727" s="2" t="s">
        <v>4</v>
      </c>
      <c r="G727" s="2" t="s">
        <v>5</v>
      </c>
      <c r="H727" s="2" t="s">
        <v>6</v>
      </c>
      <c r="I727" s="2" t="s">
        <v>7</v>
      </c>
      <c r="J727" s="3" t="s">
        <v>163</v>
      </c>
    </row>
    <row r="728" spans="1:10" x14ac:dyDescent="0.25">
      <c r="A728" s="4">
        <v>38191</v>
      </c>
      <c r="B728" s="5">
        <v>3.5908000000000002</v>
      </c>
      <c r="C728" s="5">
        <v>4.1477000000000004</v>
      </c>
      <c r="D728" s="5">
        <v>4.3764000000000003</v>
      </c>
      <c r="E728" s="5">
        <v>4.1688000000000009</v>
      </c>
      <c r="F728" s="5">
        <v>3.8766000000000003</v>
      </c>
      <c r="G728" s="5">
        <v>3.5508000000000006</v>
      </c>
      <c r="H728" s="5">
        <v>3.2872000000000003</v>
      </c>
      <c r="I728" s="5">
        <v>3.1656000000000004</v>
      </c>
      <c r="J728" s="3" t="s">
        <v>163</v>
      </c>
    </row>
    <row r="729" spans="1:10" x14ac:dyDescent="0.25">
      <c r="A729" s="4">
        <v>38192</v>
      </c>
      <c r="B729" s="5">
        <v>3.7181000000000006</v>
      </c>
      <c r="C729" s="5">
        <v>4.0920999999999994</v>
      </c>
      <c r="D729" s="5">
        <v>4.2648999999999999</v>
      </c>
      <c r="E729" s="5">
        <v>4.1480999999999995</v>
      </c>
      <c r="F729" s="5">
        <v>3.8775000000000004</v>
      </c>
      <c r="G729" s="5">
        <v>3.6708000000000007</v>
      </c>
      <c r="H729" s="5">
        <v>3.5712000000000002</v>
      </c>
      <c r="I729" s="5">
        <v>3.5717999999999996</v>
      </c>
      <c r="J729" s="3" t="s">
        <v>163</v>
      </c>
    </row>
    <row r="730" spans="1:10" x14ac:dyDescent="0.25">
      <c r="A730" s="4">
        <v>38193</v>
      </c>
      <c r="B730" s="5">
        <v>3.6168000000000005</v>
      </c>
      <c r="C730" s="5">
        <v>4.1666999999999996</v>
      </c>
      <c r="D730" s="5">
        <v>4.3666999999999998</v>
      </c>
      <c r="E730" s="5">
        <v>4.0781999999999998</v>
      </c>
      <c r="F730" s="5">
        <v>3.7942999999999998</v>
      </c>
      <c r="G730" s="5">
        <v>3.4802</v>
      </c>
      <c r="H730" s="5">
        <v>3.2492999999999999</v>
      </c>
      <c r="I730" s="5">
        <v>3.1309</v>
      </c>
      <c r="J730" s="3" t="s">
        <v>163</v>
      </c>
    </row>
    <row r="731" spans="1:10" x14ac:dyDescent="0.25">
      <c r="A731" s="4">
        <v>38194</v>
      </c>
      <c r="B731" s="5">
        <v>3.3366000000000007</v>
      </c>
      <c r="C731" s="5">
        <v>4.2361000000000004</v>
      </c>
      <c r="D731" s="5">
        <v>4.6918999999999995</v>
      </c>
      <c r="E731" s="5">
        <v>4.5022000000000002</v>
      </c>
      <c r="F731" s="5">
        <v>4.2754999999999992</v>
      </c>
      <c r="G731" s="5">
        <v>3.6019000000000001</v>
      </c>
      <c r="H731" s="5">
        <v>2.9062999999999999</v>
      </c>
      <c r="I731" s="5">
        <v>2.4639000000000002</v>
      </c>
      <c r="J731" s="3" t="s">
        <v>163</v>
      </c>
    </row>
    <row r="732" spans="1:10" ht="15.75" thickBot="1" x14ac:dyDescent="0.3">
      <c r="A732" s="4">
        <v>38195</v>
      </c>
      <c r="B732" s="5">
        <v>3.7289000000000003</v>
      </c>
      <c r="C732" s="5">
        <v>4.1807000000000007</v>
      </c>
      <c r="D732" s="5">
        <v>4.3240999999999996</v>
      </c>
      <c r="E732" s="5">
        <v>4.0316999999999998</v>
      </c>
      <c r="F732" s="5">
        <v>3.6875999999999998</v>
      </c>
      <c r="G732" s="5">
        <v>3.5772999999999993</v>
      </c>
      <c r="H732" s="5">
        <v>3.5606</v>
      </c>
      <c r="I732" s="5">
        <v>3.5253999999999994</v>
      </c>
      <c r="J732" s="3" t="s">
        <v>163</v>
      </c>
    </row>
    <row r="733" spans="1:10" ht="15.75" thickBot="1" x14ac:dyDescent="0.3">
      <c r="A733" s="1">
        <v>3820</v>
      </c>
      <c r="B733" s="2" t="s">
        <v>0</v>
      </c>
      <c r="C733" s="2" t="s">
        <v>1</v>
      </c>
      <c r="D733" s="2" t="s">
        <v>2</v>
      </c>
      <c r="E733" s="2" t="s">
        <v>3</v>
      </c>
      <c r="F733" s="2" t="s">
        <v>4</v>
      </c>
      <c r="G733" s="2" t="s">
        <v>5</v>
      </c>
      <c r="H733" s="2" t="s">
        <v>6</v>
      </c>
      <c r="I733" s="2" t="s">
        <v>7</v>
      </c>
      <c r="J733" s="3" t="s">
        <v>163</v>
      </c>
    </row>
    <row r="734" spans="1:10" x14ac:dyDescent="0.25">
      <c r="A734" s="4">
        <v>38201</v>
      </c>
      <c r="B734" s="5">
        <v>3.6597</v>
      </c>
      <c r="C734" s="5">
        <v>4.0949999999999998</v>
      </c>
      <c r="D734" s="5">
        <v>4.2290999999999999</v>
      </c>
      <c r="E734" s="5">
        <v>3.9572000000000003</v>
      </c>
      <c r="F734" s="5">
        <v>3.9266000000000001</v>
      </c>
      <c r="G734" s="5">
        <v>3.7195999999999998</v>
      </c>
      <c r="H734" s="5">
        <v>3.4341000000000004</v>
      </c>
      <c r="I734" s="5">
        <v>3.0985999999999998</v>
      </c>
      <c r="J734" s="3" t="s">
        <v>163</v>
      </c>
    </row>
    <row r="735" spans="1:10" x14ac:dyDescent="0.25">
      <c r="A735" s="4">
        <v>38202</v>
      </c>
      <c r="B735" s="5">
        <v>3.9506000000000001</v>
      </c>
      <c r="C735" s="5">
        <v>4.0290999999999997</v>
      </c>
      <c r="D735" s="5">
        <v>4.0070999999999994</v>
      </c>
      <c r="E735" s="5">
        <v>3.8502999999999998</v>
      </c>
      <c r="F735" s="5">
        <v>3.8712</v>
      </c>
      <c r="G735" s="5">
        <v>3.7926000000000002</v>
      </c>
      <c r="H735" s="5">
        <v>3.7728000000000006</v>
      </c>
      <c r="I735" s="5">
        <v>3.6964000000000006</v>
      </c>
      <c r="J735" s="3" t="s">
        <v>163</v>
      </c>
    </row>
    <row r="736" spans="1:10" x14ac:dyDescent="0.25">
      <c r="A736" s="4">
        <v>38203</v>
      </c>
      <c r="B736" s="5">
        <v>3.6402999999999999</v>
      </c>
      <c r="C736" s="5">
        <v>4.0754000000000001</v>
      </c>
      <c r="D736" s="5">
        <v>4.2096999999999998</v>
      </c>
      <c r="E736" s="5">
        <v>3.8817000000000004</v>
      </c>
      <c r="F736" s="5">
        <v>3.7970999999999999</v>
      </c>
      <c r="G736" s="5">
        <v>3.6116000000000001</v>
      </c>
      <c r="H736" s="5">
        <v>3.3803000000000001</v>
      </c>
      <c r="I736" s="5">
        <v>3.0628000000000002</v>
      </c>
      <c r="J736" s="3" t="s">
        <v>163</v>
      </c>
    </row>
    <row r="737" spans="1:10" x14ac:dyDescent="0.25">
      <c r="A737" s="4">
        <v>38204</v>
      </c>
      <c r="B737" s="5">
        <v>3.2830000000000004</v>
      </c>
      <c r="C737" s="5">
        <v>4.1604000000000001</v>
      </c>
      <c r="D737" s="5">
        <v>4.6425999999999998</v>
      </c>
      <c r="E737" s="5">
        <v>4.4007000000000005</v>
      </c>
      <c r="F737" s="5">
        <v>4.3954000000000004</v>
      </c>
      <c r="G737" s="5">
        <v>3.7685000000000004</v>
      </c>
      <c r="H737" s="5">
        <v>2.9638999999999998</v>
      </c>
      <c r="I737" s="5">
        <v>2.2106000000000003</v>
      </c>
      <c r="J737" s="3" t="s">
        <v>163</v>
      </c>
    </row>
    <row r="738" spans="1:10" ht="15.75" thickBot="1" x14ac:dyDescent="0.3">
      <c r="A738" s="4">
        <v>38205</v>
      </c>
      <c r="B738" s="5">
        <v>3.7736000000000001</v>
      </c>
      <c r="C738" s="5">
        <v>4.0851999999999995</v>
      </c>
      <c r="D738" s="5">
        <v>4.0659999999999998</v>
      </c>
      <c r="E738" s="5">
        <v>3.7606999999999999</v>
      </c>
      <c r="F738" s="5">
        <v>3.6975999999999996</v>
      </c>
      <c r="G738" s="5">
        <v>3.7387000000000001</v>
      </c>
      <c r="H738" s="5">
        <v>3.6861000000000002</v>
      </c>
      <c r="I738" s="5">
        <v>3.4951000000000003</v>
      </c>
      <c r="J738" s="3" t="s">
        <v>163</v>
      </c>
    </row>
    <row r="739" spans="1:10" ht="15.75" thickBot="1" x14ac:dyDescent="0.3">
      <c r="A739" s="1">
        <v>3825</v>
      </c>
      <c r="B739" s="2" t="s">
        <v>0</v>
      </c>
      <c r="C739" s="2" t="s">
        <v>1</v>
      </c>
      <c r="D739" s="2" t="s">
        <v>2</v>
      </c>
      <c r="E739" s="2" t="s">
        <v>3</v>
      </c>
      <c r="F739" s="2" t="s">
        <v>4</v>
      </c>
      <c r="G739" s="2" t="s">
        <v>5</v>
      </c>
      <c r="H739" s="2" t="s">
        <v>6</v>
      </c>
      <c r="I739" s="2" t="s">
        <v>7</v>
      </c>
      <c r="J739" s="3" t="s">
        <v>163</v>
      </c>
    </row>
    <row r="740" spans="1:10" x14ac:dyDescent="0.25">
      <c r="A740" s="4">
        <v>38251</v>
      </c>
      <c r="B740" s="5">
        <v>2.4246999999999996</v>
      </c>
      <c r="C740" s="5">
        <v>3.4538000000000002</v>
      </c>
      <c r="D740" s="5">
        <v>4.2508999999999997</v>
      </c>
      <c r="E740" s="5">
        <v>4.5626999999999995</v>
      </c>
      <c r="F740" s="5">
        <v>3.9988000000000001</v>
      </c>
      <c r="G740" s="5">
        <v>4.1840000000000002</v>
      </c>
      <c r="H740" s="5">
        <v>3.9361999999999999</v>
      </c>
      <c r="I740" s="5">
        <v>3.3661999999999996</v>
      </c>
      <c r="J740" s="3" t="s">
        <v>163</v>
      </c>
    </row>
    <row r="741" spans="1:10" x14ac:dyDescent="0.25">
      <c r="A741" s="4">
        <v>38252</v>
      </c>
      <c r="B741" s="5">
        <v>2.8683999999999998</v>
      </c>
      <c r="C741" s="5">
        <v>3.4559000000000002</v>
      </c>
      <c r="D741" s="5">
        <v>4.2785000000000002</v>
      </c>
      <c r="E741" s="5">
        <v>4.5478000000000005</v>
      </c>
      <c r="F741" s="5">
        <v>3.9946999999999995</v>
      </c>
      <c r="G741" s="5">
        <v>3.9930000000000003</v>
      </c>
      <c r="H741" s="5">
        <v>4.0618999999999996</v>
      </c>
      <c r="I741" s="5">
        <v>3.7156000000000002</v>
      </c>
      <c r="J741" s="3" t="s">
        <v>163</v>
      </c>
    </row>
    <row r="742" spans="1:10" x14ac:dyDescent="0.25">
      <c r="A742" s="4">
        <v>38253</v>
      </c>
      <c r="B742" s="5">
        <v>2.5918999999999999</v>
      </c>
      <c r="C742" s="5">
        <v>3.5113000000000003</v>
      </c>
      <c r="D742" s="5">
        <v>4.1381999999999994</v>
      </c>
      <c r="E742" s="5">
        <v>4.3018999999999998</v>
      </c>
      <c r="F742" s="5">
        <v>3.6463999999999999</v>
      </c>
      <c r="G742" s="5">
        <v>3.8759999999999999</v>
      </c>
      <c r="H742" s="5">
        <v>3.7826000000000004</v>
      </c>
      <c r="I742" s="5">
        <v>3.3908999999999998</v>
      </c>
      <c r="J742" s="3" t="s">
        <v>163</v>
      </c>
    </row>
    <row r="743" spans="1:10" x14ac:dyDescent="0.25">
      <c r="A743" s="4">
        <v>38254</v>
      </c>
      <c r="B743" s="5">
        <v>1.5039000000000002</v>
      </c>
      <c r="C743" s="5">
        <v>3.3085000000000004</v>
      </c>
      <c r="D743" s="5">
        <v>4.3396999999999997</v>
      </c>
      <c r="E743" s="5">
        <v>4.9721000000000002</v>
      </c>
      <c r="F743" s="5">
        <v>4.4265999999999996</v>
      </c>
      <c r="G743" s="5">
        <v>4.7312000000000003</v>
      </c>
      <c r="H743" s="5">
        <v>3.8564000000000003</v>
      </c>
      <c r="I743" s="5">
        <v>2.7862000000000005</v>
      </c>
      <c r="J743" s="3" t="s">
        <v>163</v>
      </c>
    </row>
    <row r="744" spans="1:10" ht="15.75" thickBot="1" x14ac:dyDescent="0.3">
      <c r="A744" s="4">
        <v>38255</v>
      </c>
      <c r="B744" s="5">
        <v>2.4380999999999999</v>
      </c>
      <c r="C744" s="5">
        <v>3.3871000000000002</v>
      </c>
      <c r="D744" s="5">
        <v>4.2231000000000005</v>
      </c>
      <c r="E744" s="5">
        <v>4.5894999999999992</v>
      </c>
      <c r="F744" s="5">
        <v>4.0718999999999994</v>
      </c>
      <c r="G744" s="5">
        <v>4.2600999999999996</v>
      </c>
      <c r="H744" s="5">
        <v>4.0217999999999998</v>
      </c>
      <c r="I744" s="5">
        <v>3.4396000000000004</v>
      </c>
      <c r="J744" s="3" t="s">
        <v>163</v>
      </c>
    </row>
    <row r="745" spans="1:10" ht="15.75" thickBot="1" x14ac:dyDescent="0.3">
      <c r="A745" s="1">
        <v>3826</v>
      </c>
      <c r="B745" s="2" t="s">
        <v>0</v>
      </c>
      <c r="C745" s="2" t="s">
        <v>1</v>
      </c>
      <c r="D745" s="2" t="s">
        <v>2</v>
      </c>
      <c r="E745" s="2" t="s">
        <v>3</v>
      </c>
      <c r="F745" s="2" t="s">
        <v>4</v>
      </c>
      <c r="G745" s="2" t="s">
        <v>5</v>
      </c>
      <c r="H745" s="2" t="s">
        <v>6</v>
      </c>
      <c r="I745" s="2" t="s">
        <v>7</v>
      </c>
      <c r="J745" s="3" t="s">
        <v>163</v>
      </c>
    </row>
    <row r="746" spans="1:10" x14ac:dyDescent="0.25">
      <c r="A746" s="4">
        <v>38261</v>
      </c>
      <c r="B746" s="5">
        <v>2.4935</v>
      </c>
      <c r="C746" s="5">
        <v>3.5029000000000003</v>
      </c>
      <c r="D746" s="5">
        <v>4.2634000000000007</v>
      </c>
      <c r="E746" s="5">
        <v>4.4922000000000004</v>
      </c>
      <c r="F746" s="5">
        <v>4.0476999999999999</v>
      </c>
      <c r="G746" s="5">
        <v>4.2706999999999997</v>
      </c>
      <c r="H746" s="5">
        <v>3.9687000000000001</v>
      </c>
      <c r="I746" s="5">
        <v>3.2653999999999996</v>
      </c>
      <c r="J746" s="3" t="s">
        <v>163</v>
      </c>
    </row>
    <row r="747" spans="1:10" x14ac:dyDescent="0.25">
      <c r="A747" s="4">
        <v>38262</v>
      </c>
      <c r="B747" s="5">
        <v>2.9675000000000002</v>
      </c>
      <c r="C747" s="5">
        <v>3.4224000000000001</v>
      </c>
      <c r="D747" s="5">
        <v>4.1298000000000004</v>
      </c>
      <c r="E747" s="5">
        <v>4.3350999999999997</v>
      </c>
      <c r="F747" s="5">
        <v>3.8079999999999998</v>
      </c>
      <c r="G747" s="5">
        <v>4.0203999999999995</v>
      </c>
      <c r="H747" s="5">
        <v>4.1789000000000005</v>
      </c>
      <c r="I747" s="5">
        <v>3.8603000000000001</v>
      </c>
      <c r="J747" s="3" t="s">
        <v>163</v>
      </c>
    </row>
    <row r="748" spans="1:10" x14ac:dyDescent="0.25">
      <c r="A748" s="4">
        <v>38263</v>
      </c>
      <c r="B748" s="5">
        <v>2.7238000000000007</v>
      </c>
      <c r="C748" s="5">
        <v>3.6305999999999998</v>
      </c>
      <c r="D748" s="5">
        <v>4.1649000000000003</v>
      </c>
      <c r="E748" s="5">
        <v>4.2124999999999995</v>
      </c>
      <c r="F748" s="5">
        <v>3.7271999999999998</v>
      </c>
      <c r="G748" s="5">
        <v>4.0580000000000007</v>
      </c>
      <c r="H748" s="5">
        <v>3.8853999999999997</v>
      </c>
      <c r="I748" s="5">
        <v>3.3304</v>
      </c>
      <c r="J748" s="3" t="s">
        <v>163</v>
      </c>
    </row>
    <row r="749" spans="1:10" x14ac:dyDescent="0.25">
      <c r="A749" s="4">
        <v>38264</v>
      </c>
      <c r="B749" s="5">
        <v>1.7402000000000002</v>
      </c>
      <c r="C749" s="5">
        <v>3.5476000000000001</v>
      </c>
      <c r="D749" s="5">
        <v>4.6282000000000005</v>
      </c>
      <c r="E749" s="5">
        <v>5.1417000000000002</v>
      </c>
      <c r="F749" s="5">
        <v>4.8370000000000006</v>
      </c>
      <c r="G749" s="5">
        <v>4.9339000000000004</v>
      </c>
      <c r="H749" s="5">
        <v>3.8619000000000008</v>
      </c>
      <c r="I749" s="5">
        <v>2.5089000000000001</v>
      </c>
      <c r="J749" s="3" t="s">
        <v>163</v>
      </c>
    </row>
    <row r="750" spans="1:10" ht="15.75" thickBot="1" x14ac:dyDescent="0.3">
      <c r="A750" s="4">
        <v>38265</v>
      </c>
      <c r="B750" s="5">
        <v>2.4471000000000003</v>
      </c>
      <c r="C750" s="5">
        <v>3.4303000000000003</v>
      </c>
      <c r="D750" s="5">
        <v>4.1978</v>
      </c>
      <c r="E750" s="5">
        <v>4.4603000000000002</v>
      </c>
      <c r="F750" s="5">
        <v>4.0206</v>
      </c>
      <c r="G750" s="5">
        <v>4.3042999999999996</v>
      </c>
      <c r="H750" s="5">
        <v>4.0278</v>
      </c>
      <c r="I750" s="5">
        <v>3.3318999999999996</v>
      </c>
      <c r="J750" s="3" t="s">
        <v>163</v>
      </c>
    </row>
    <row r="751" spans="1:10" ht="15.75" thickBot="1" x14ac:dyDescent="0.3">
      <c r="A751" s="1">
        <v>3912</v>
      </c>
      <c r="B751" s="2" t="s">
        <v>0</v>
      </c>
      <c r="C751" s="2" t="s">
        <v>1</v>
      </c>
      <c r="D751" s="2" t="s">
        <v>2</v>
      </c>
      <c r="E751" s="2" t="s">
        <v>3</v>
      </c>
      <c r="F751" s="2" t="s">
        <v>4</v>
      </c>
      <c r="G751" s="2" t="s">
        <v>5</v>
      </c>
      <c r="H751" s="2" t="s">
        <v>6</v>
      </c>
      <c r="I751" s="2" t="s">
        <v>7</v>
      </c>
      <c r="J751" s="3" t="s">
        <v>163</v>
      </c>
    </row>
    <row r="752" spans="1:10" x14ac:dyDescent="0.25">
      <c r="A752" s="4">
        <v>39121</v>
      </c>
      <c r="B752" s="5">
        <v>3.7185000000000001</v>
      </c>
      <c r="C752" s="5">
        <v>4.1523000000000003</v>
      </c>
      <c r="D752" s="5">
        <v>4.1813000000000002</v>
      </c>
      <c r="E752" s="5">
        <v>4.04</v>
      </c>
      <c r="F752" s="5">
        <v>3.7436000000000003</v>
      </c>
      <c r="G752" s="5">
        <v>3.4803999999999995</v>
      </c>
      <c r="H752" s="5">
        <v>3.1343999999999994</v>
      </c>
      <c r="I752" s="5">
        <v>3.2817999999999996</v>
      </c>
      <c r="J752" s="3" t="s">
        <v>163</v>
      </c>
    </row>
    <row r="753" spans="1:10" x14ac:dyDescent="0.25">
      <c r="A753" s="4">
        <v>39122</v>
      </c>
      <c r="B753" s="5">
        <v>3.8478999999999997</v>
      </c>
      <c r="C753" s="5">
        <v>4.3094999999999999</v>
      </c>
      <c r="D753" s="5">
        <v>4.4261999999999997</v>
      </c>
      <c r="E753" s="5">
        <v>4.3262</v>
      </c>
      <c r="F753" s="5">
        <v>4.0120000000000005</v>
      </c>
      <c r="G753" s="5">
        <v>3.6338000000000004</v>
      </c>
      <c r="H753" s="5">
        <v>3.2290000000000001</v>
      </c>
      <c r="I753" s="5">
        <v>3.3828</v>
      </c>
      <c r="J753" s="3" t="s">
        <v>163</v>
      </c>
    </row>
    <row r="754" spans="1:10" x14ac:dyDescent="0.25">
      <c r="A754" s="4">
        <v>39123</v>
      </c>
      <c r="B754" s="5">
        <v>3.6706000000000003</v>
      </c>
      <c r="C754" s="5">
        <v>4.0521000000000003</v>
      </c>
      <c r="D754" s="5">
        <v>4.008</v>
      </c>
      <c r="E754" s="5">
        <v>3.9574000000000003</v>
      </c>
      <c r="F754" s="5">
        <v>3.7256</v>
      </c>
      <c r="G754" s="5">
        <v>3.4964</v>
      </c>
      <c r="H754" s="5">
        <v>3.1458999999999997</v>
      </c>
      <c r="I754" s="5">
        <v>3.3334000000000001</v>
      </c>
      <c r="J754" s="3" t="s">
        <v>163</v>
      </c>
    </row>
    <row r="755" spans="1:10" x14ac:dyDescent="0.25">
      <c r="A755" s="4">
        <v>39124</v>
      </c>
      <c r="B755" s="5">
        <v>3.3780999999999999</v>
      </c>
      <c r="C755" s="5">
        <v>3.8518000000000003</v>
      </c>
      <c r="D755" s="5">
        <v>3.9609000000000005</v>
      </c>
      <c r="E755" s="5">
        <v>3.7999000000000001</v>
      </c>
      <c r="F755" s="5">
        <v>3.5972</v>
      </c>
      <c r="G755" s="5">
        <v>3.3772000000000002</v>
      </c>
      <c r="H755" s="5">
        <v>3.0272000000000001</v>
      </c>
      <c r="I755" s="5">
        <v>2.9368000000000003</v>
      </c>
      <c r="J755" s="3" t="s">
        <v>163</v>
      </c>
    </row>
    <row r="756" spans="1:10" ht="15.75" thickBot="1" x14ac:dyDescent="0.3">
      <c r="A756" s="4">
        <v>39125</v>
      </c>
      <c r="B756" s="5">
        <v>3.8816999999999995</v>
      </c>
      <c r="C756" s="5">
        <v>4.3079999999999998</v>
      </c>
      <c r="D756" s="5">
        <v>4.2333999999999996</v>
      </c>
      <c r="E756" s="5">
        <v>4.0323000000000002</v>
      </c>
      <c r="F756" s="5">
        <v>3.5978000000000003</v>
      </c>
      <c r="G756" s="5">
        <v>3.3931</v>
      </c>
      <c r="H756" s="5">
        <v>3.1143999999999998</v>
      </c>
      <c r="I756" s="5">
        <v>3.4269000000000003</v>
      </c>
      <c r="J756" s="3" t="s">
        <v>163</v>
      </c>
    </row>
    <row r="757" spans="1:10" ht="15.75" thickBot="1" x14ac:dyDescent="0.3">
      <c r="A757" s="1">
        <v>3913</v>
      </c>
      <c r="B757" s="2" t="s">
        <v>0</v>
      </c>
      <c r="C757" s="2" t="s">
        <v>1</v>
      </c>
      <c r="D757" s="2" t="s">
        <v>2</v>
      </c>
      <c r="E757" s="2" t="s">
        <v>3</v>
      </c>
      <c r="F757" s="2" t="s">
        <v>4</v>
      </c>
      <c r="G757" s="2" t="s">
        <v>5</v>
      </c>
      <c r="H757" s="2" t="s">
        <v>6</v>
      </c>
      <c r="I757" s="2" t="s">
        <v>7</v>
      </c>
      <c r="J757" s="3" t="s">
        <v>163</v>
      </c>
    </row>
    <row r="758" spans="1:10" x14ac:dyDescent="0.25">
      <c r="A758" s="4">
        <v>39131</v>
      </c>
      <c r="B758" s="5">
        <v>3.6875</v>
      </c>
      <c r="C758" s="5">
        <v>4.0728</v>
      </c>
      <c r="D758" s="5">
        <v>4.1199000000000003</v>
      </c>
      <c r="E758" s="5">
        <v>4.0194000000000001</v>
      </c>
      <c r="F758" s="5">
        <v>3.7823000000000002</v>
      </c>
      <c r="G758" s="5">
        <v>3.3840000000000003</v>
      </c>
      <c r="H758" s="5">
        <v>3.0011000000000001</v>
      </c>
      <c r="I758" s="5">
        <v>3.1581000000000001</v>
      </c>
      <c r="J758" s="3" t="s">
        <v>163</v>
      </c>
    </row>
    <row r="759" spans="1:10" x14ac:dyDescent="0.25">
      <c r="A759" s="4">
        <v>39132</v>
      </c>
      <c r="B759" s="5">
        <v>3.9186999999999999</v>
      </c>
      <c r="C759" s="5">
        <v>4.2206999999999999</v>
      </c>
      <c r="D759" s="5">
        <v>4.37</v>
      </c>
      <c r="E759" s="5">
        <v>4.2511000000000001</v>
      </c>
      <c r="F759" s="5">
        <v>3.9940000000000002</v>
      </c>
      <c r="G759" s="5">
        <v>3.5002000000000004</v>
      </c>
      <c r="H759" s="5">
        <v>3.2231000000000001</v>
      </c>
      <c r="I759" s="5">
        <v>3.3962000000000003</v>
      </c>
      <c r="J759" s="3" t="s">
        <v>163</v>
      </c>
    </row>
    <row r="760" spans="1:10" x14ac:dyDescent="0.25">
      <c r="A760" s="4">
        <v>39133</v>
      </c>
      <c r="B760" s="5">
        <v>3.577</v>
      </c>
      <c r="C760" s="5">
        <v>3.8804999999999996</v>
      </c>
      <c r="D760" s="5">
        <v>3.8724999999999996</v>
      </c>
      <c r="E760" s="5">
        <v>3.9422000000000001</v>
      </c>
      <c r="F760" s="5">
        <v>3.7506999999999997</v>
      </c>
      <c r="G760" s="5">
        <v>3.3506</v>
      </c>
      <c r="H760" s="5">
        <v>2.956</v>
      </c>
      <c r="I760" s="5">
        <v>3.1841999999999997</v>
      </c>
      <c r="J760" s="3" t="s">
        <v>163</v>
      </c>
    </row>
    <row r="761" spans="1:10" x14ac:dyDescent="0.25">
      <c r="A761" s="4">
        <v>39134</v>
      </c>
      <c r="B761" s="5">
        <v>3.1893000000000002</v>
      </c>
      <c r="C761" s="5">
        <v>3.7520000000000002</v>
      </c>
      <c r="D761" s="5">
        <v>3.9551999999999996</v>
      </c>
      <c r="E761" s="5">
        <v>3.8494999999999999</v>
      </c>
      <c r="F761" s="5">
        <v>3.7343000000000002</v>
      </c>
      <c r="G761" s="5">
        <v>3.3029000000000002</v>
      </c>
      <c r="H761" s="5">
        <v>2.7658</v>
      </c>
      <c r="I761" s="5">
        <v>2.5585</v>
      </c>
      <c r="J761" s="3" t="s">
        <v>163</v>
      </c>
    </row>
    <row r="762" spans="1:10" ht="15.75" thickBot="1" x14ac:dyDescent="0.3">
      <c r="A762" s="4">
        <v>39135</v>
      </c>
      <c r="B762" s="5">
        <v>3.8762999999999996</v>
      </c>
      <c r="C762" s="5">
        <v>4.2472000000000003</v>
      </c>
      <c r="D762" s="5">
        <v>4.1509999999999998</v>
      </c>
      <c r="E762" s="5">
        <v>3.9798999999999998</v>
      </c>
      <c r="F762" s="5">
        <v>3.5869000000000004</v>
      </c>
      <c r="G762" s="5">
        <v>3.3014000000000001</v>
      </c>
      <c r="H762" s="5">
        <v>2.9890999999999996</v>
      </c>
      <c r="I762" s="5">
        <v>3.3593999999999995</v>
      </c>
      <c r="J762" s="3" t="s">
        <v>163</v>
      </c>
    </row>
    <row r="763" spans="1:10" ht="15.75" thickBot="1" x14ac:dyDescent="0.3">
      <c r="A763" s="1">
        <v>3914</v>
      </c>
      <c r="B763" s="2" t="s">
        <v>0</v>
      </c>
      <c r="C763" s="2" t="s">
        <v>1</v>
      </c>
      <c r="D763" s="2" t="s">
        <v>2</v>
      </c>
      <c r="E763" s="2" t="s">
        <v>3</v>
      </c>
      <c r="F763" s="2" t="s">
        <v>4</v>
      </c>
      <c r="G763" s="2" t="s">
        <v>5</v>
      </c>
      <c r="H763" s="2" t="s">
        <v>6</v>
      </c>
      <c r="I763" s="2" t="s">
        <v>7</v>
      </c>
      <c r="J763" s="3" t="s">
        <v>163</v>
      </c>
    </row>
    <row r="764" spans="1:10" x14ac:dyDescent="0.25">
      <c r="A764" s="4">
        <v>39141</v>
      </c>
      <c r="B764" s="5">
        <v>3.593</v>
      </c>
      <c r="C764" s="5">
        <v>3.9870000000000005</v>
      </c>
      <c r="D764" s="5">
        <v>3.9708000000000001</v>
      </c>
      <c r="E764" s="5">
        <v>3.8997999999999999</v>
      </c>
      <c r="F764" s="5">
        <v>3.7460000000000004</v>
      </c>
      <c r="G764" s="5">
        <v>3.3212999999999999</v>
      </c>
      <c r="H764" s="5">
        <v>2.8257000000000003</v>
      </c>
      <c r="I764" s="5">
        <v>2.9990999999999999</v>
      </c>
      <c r="J764" s="3" t="s">
        <v>163</v>
      </c>
    </row>
    <row r="765" spans="1:10" x14ac:dyDescent="0.25">
      <c r="A765" s="4">
        <v>39142</v>
      </c>
      <c r="B765" s="5">
        <v>3.9346000000000001</v>
      </c>
      <c r="C765" s="5">
        <v>4.2134999999999998</v>
      </c>
      <c r="D765" s="5">
        <v>4.2263000000000002</v>
      </c>
      <c r="E765" s="5">
        <v>4.1020000000000003</v>
      </c>
      <c r="F765" s="5">
        <v>3.9302999999999999</v>
      </c>
      <c r="G765" s="5">
        <v>3.4706999999999995</v>
      </c>
      <c r="H765" s="5">
        <v>3.1556000000000002</v>
      </c>
      <c r="I765" s="5">
        <v>3.3845000000000001</v>
      </c>
      <c r="J765" s="3" t="s">
        <v>163</v>
      </c>
    </row>
    <row r="766" spans="1:10" x14ac:dyDescent="0.25">
      <c r="A766" s="4">
        <v>39143</v>
      </c>
      <c r="B766" s="5">
        <v>3.5052000000000003</v>
      </c>
      <c r="C766" s="5">
        <v>3.8251999999999997</v>
      </c>
      <c r="D766" s="5">
        <v>3.8179999999999996</v>
      </c>
      <c r="E766" s="5">
        <v>3.8879000000000001</v>
      </c>
      <c r="F766" s="5">
        <v>3.7397</v>
      </c>
      <c r="G766" s="5">
        <v>3.2797999999999998</v>
      </c>
      <c r="H766" s="5">
        <v>2.7982000000000005</v>
      </c>
      <c r="I766" s="5">
        <v>3.0358000000000005</v>
      </c>
      <c r="J766" s="3" t="s">
        <v>163</v>
      </c>
    </row>
    <row r="767" spans="1:10" x14ac:dyDescent="0.25">
      <c r="A767" s="4">
        <v>39144</v>
      </c>
      <c r="B767" s="5">
        <v>3.1976000000000004</v>
      </c>
      <c r="C767" s="5">
        <v>3.8311999999999999</v>
      </c>
      <c r="D767" s="5">
        <v>3.9914000000000001</v>
      </c>
      <c r="E767" s="5">
        <v>3.9499</v>
      </c>
      <c r="F767" s="5">
        <v>3.8953000000000002</v>
      </c>
      <c r="G767" s="5">
        <v>3.3503000000000007</v>
      </c>
      <c r="H767" s="5">
        <v>2.5389000000000004</v>
      </c>
      <c r="I767" s="5">
        <v>2.3584000000000005</v>
      </c>
      <c r="J767" s="3" t="s">
        <v>163</v>
      </c>
    </row>
    <row r="768" spans="1:10" ht="15.75" thickBot="1" x14ac:dyDescent="0.3">
      <c r="A768" s="4">
        <v>39145</v>
      </c>
      <c r="B768" s="5">
        <v>3.8136999999999999</v>
      </c>
      <c r="C768" s="5">
        <v>4.1604000000000001</v>
      </c>
      <c r="D768" s="5">
        <v>4.0202999999999998</v>
      </c>
      <c r="E768" s="5">
        <v>3.8795999999999999</v>
      </c>
      <c r="F768" s="5">
        <v>3.6494</v>
      </c>
      <c r="G768" s="5">
        <v>3.3460999999999999</v>
      </c>
      <c r="H768" s="5">
        <v>2.9608999999999996</v>
      </c>
      <c r="I768" s="5">
        <v>3.2894000000000001</v>
      </c>
      <c r="J768" s="3" t="s">
        <v>163</v>
      </c>
    </row>
    <row r="769" spans="1:10" ht="15.75" thickBot="1" x14ac:dyDescent="0.3">
      <c r="A769" s="1">
        <v>3915</v>
      </c>
      <c r="B769" s="2" t="s">
        <v>0</v>
      </c>
      <c r="C769" s="2" t="s">
        <v>1</v>
      </c>
      <c r="D769" s="2" t="s">
        <v>2</v>
      </c>
      <c r="E769" s="2" t="s">
        <v>3</v>
      </c>
      <c r="F769" s="2" t="s">
        <v>4</v>
      </c>
      <c r="G769" s="2" t="s">
        <v>5</v>
      </c>
      <c r="H769" s="2" t="s">
        <v>6</v>
      </c>
      <c r="I769" s="2" t="s">
        <v>7</v>
      </c>
      <c r="J769" s="3" t="s">
        <v>163</v>
      </c>
    </row>
    <row r="770" spans="1:10" x14ac:dyDescent="0.25">
      <c r="A770" s="4">
        <v>39151</v>
      </c>
      <c r="B770" s="5">
        <v>3.6118000000000001</v>
      </c>
      <c r="C770" s="5">
        <v>4.0612000000000004</v>
      </c>
      <c r="D770" s="5">
        <v>4.0132000000000003</v>
      </c>
      <c r="E770" s="5">
        <v>3.851</v>
      </c>
      <c r="F770" s="5">
        <v>3.8779000000000003</v>
      </c>
      <c r="G770" s="5">
        <v>3.5028000000000006</v>
      </c>
      <c r="H770" s="5">
        <v>2.8632</v>
      </c>
      <c r="I770" s="5">
        <v>2.8620000000000001</v>
      </c>
      <c r="J770" s="3" t="s">
        <v>163</v>
      </c>
    </row>
    <row r="771" spans="1:10" x14ac:dyDescent="0.25">
      <c r="A771" s="4">
        <v>39152</v>
      </c>
      <c r="B771" s="5">
        <v>3.9010000000000002</v>
      </c>
      <c r="C771" s="5">
        <v>4.2287999999999997</v>
      </c>
      <c r="D771" s="5">
        <v>4.1486000000000001</v>
      </c>
      <c r="E771" s="5">
        <v>4.0167999999999999</v>
      </c>
      <c r="F771" s="5">
        <v>3.9941000000000004</v>
      </c>
      <c r="G771" s="5">
        <v>3.6815000000000002</v>
      </c>
      <c r="H771" s="5">
        <v>3.2274000000000007</v>
      </c>
      <c r="I771" s="5">
        <v>3.3514999999999997</v>
      </c>
      <c r="J771" s="3" t="s">
        <v>163</v>
      </c>
    </row>
    <row r="772" spans="1:10" x14ac:dyDescent="0.25">
      <c r="A772" s="4">
        <v>39153</v>
      </c>
      <c r="B772" s="5">
        <v>3.4870999999999999</v>
      </c>
      <c r="C772" s="5">
        <v>3.9388000000000001</v>
      </c>
      <c r="D772" s="5">
        <v>3.8660999999999999</v>
      </c>
      <c r="E772" s="5">
        <v>3.7389000000000001</v>
      </c>
      <c r="F772" s="5">
        <v>3.7634000000000003</v>
      </c>
      <c r="G772" s="5">
        <v>3.4186000000000001</v>
      </c>
      <c r="H772" s="5">
        <v>2.7772999999999994</v>
      </c>
      <c r="I772" s="5">
        <v>2.8256999999999994</v>
      </c>
      <c r="J772" s="3" t="s">
        <v>163</v>
      </c>
    </row>
    <row r="773" spans="1:10" x14ac:dyDescent="0.25">
      <c r="A773" s="4">
        <v>39154</v>
      </c>
      <c r="B773" s="5">
        <v>3.2230000000000003</v>
      </c>
      <c r="C773" s="5">
        <v>3.9894999999999996</v>
      </c>
      <c r="D773" s="5">
        <v>4.1378000000000004</v>
      </c>
      <c r="E773" s="5">
        <v>4.0091000000000001</v>
      </c>
      <c r="F773" s="5">
        <v>4.0566999999999993</v>
      </c>
      <c r="G773" s="5">
        <v>3.4379</v>
      </c>
      <c r="H773" s="5">
        <v>2.3922000000000003</v>
      </c>
      <c r="I773" s="5">
        <v>2.0806999999999998</v>
      </c>
      <c r="J773" s="3" t="s">
        <v>163</v>
      </c>
    </row>
    <row r="774" spans="1:10" ht="15.75" thickBot="1" x14ac:dyDescent="0.3">
      <c r="A774" s="4">
        <v>39155</v>
      </c>
      <c r="B774" s="5">
        <v>3.7033000000000005</v>
      </c>
      <c r="C774" s="5">
        <v>4.0328999999999997</v>
      </c>
      <c r="D774" s="5">
        <v>3.8936000000000002</v>
      </c>
      <c r="E774" s="5">
        <v>3.6848000000000001</v>
      </c>
      <c r="F774" s="5">
        <v>3.7140000000000004</v>
      </c>
      <c r="G774" s="5">
        <v>3.4983000000000004</v>
      </c>
      <c r="H774" s="5">
        <v>3.0554000000000001</v>
      </c>
      <c r="I774" s="5">
        <v>3.1149000000000004</v>
      </c>
      <c r="J774" s="3" t="s">
        <v>163</v>
      </c>
    </row>
    <row r="775" spans="1:10" ht="15.75" thickBot="1" x14ac:dyDescent="0.3">
      <c r="A775" s="1">
        <v>3916</v>
      </c>
      <c r="B775" s="2" t="s">
        <v>0</v>
      </c>
      <c r="C775" s="2" t="s">
        <v>1</v>
      </c>
      <c r="D775" s="2" t="s">
        <v>2</v>
      </c>
      <c r="E775" s="2" t="s">
        <v>3</v>
      </c>
      <c r="F775" s="2" t="s">
        <v>4</v>
      </c>
      <c r="G775" s="2" t="s">
        <v>5</v>
      </c>
      <c r="H775" s="2" t="s">
        <v>6</v>
      </c>
      <c r="I775" s="2" t="s">
        <v>7</v>
      </c>
      <c r="J775" s="3" t="s">
        <v>163</v>
      </c>
    </row>
    <row r="776" spans="1:10" x14ac:dyDescent="0.25">
      <c r="A776" s="4">
        <v>39161</v>
      </c>
      <c r="B776" s="5">
        <v>3.4290000000000003</v>
      </c>
      <c r="C776" s="5">
        <v>3.8587000000000002</v>
      </c>
      <c r="D776" s="5">
        <v>3.7930000000000001</v>
      </c>
      <c r="E776" s="5">
        <v>3.7079000000000004</v>
      </c>
      <c r="F776" s="5">
        <v>3.7222</v>
      </c>
      <c r="G776" s="5">
        <v>3.3511000000000002</v>
      </c>
      <c r="H776" s="5">
        <v>2.6703999999999999</v>
      </c>
      <c r="I776" s="5">
        <v>2.7083999999999997</v>
      </c>
      <c r="J776" s="3" t="s">
        <v>163</v>
      </c>
    </row>
    <row r="777" spans="1:10" x14ac:dyDescent="0.25">
      <c r="A777" s="4">
        <v>39162</v>
      </c>
      <c r="B777" s="5">
        <v>3.6386000000000003</v>
      </c>
      <c r="C777" s="5">
        <v>3.8719999999999999</v>
      </c>
      <c r="D777" s="5">
        <v>3.823</v>
      </c>
      <c r="E777" s="5">
        <v>3.8468999999999998</v>
      </c>
      <c r="F777" s="5">
        <v>3.8823999999999996</v>
      </c>
      <c r="G777" s="5">
        <v>3.6057999999999999</v>
      </c>
      <c r="H777" s="5">
        <v>3.1375000000000002</v>
      </c>
      <c r="I777" s="5">
        <v>3.2090000000000001</v>
      </c>
      <c r="J777" s="3" t="s">
        <v>163</v>
      </c>
    </row>
    <row r="778" spans="1:10" x14ac:dyDescent="0.25">
      <c r="A778" s="4">
        <v>39163</v>
      </c>
      <c r="B778" s="5">
        <v>3.3952999999999998</v>
      </c>
      <c r="C778" s="5">
        <v>3.8188000000000004</v>
      </c>
      <c r="D778" s="5">
        <v>3.7027999999999999</v>
      </c>
      <c r="E778" s="5">
        <v>3.6109999999999998</v>
      </c>
      <c r="F778" s="5">
        <v>3.6633999999999998</v>
      </c>
      <c r="G778" s="5">
        <v>3.3407999999999998</v>
      </c>
      <c r="H778" s="5">
        <v>2.6665000000000001</v>
      </c>
      <c r="I778" s="5">
        <v>2.7182999999999997</v>
      </c>
      <c r="J778" s="3" t="s">
        <v>163</v>
      </c>
    </row>
    <row r="779" spans="1:10" x14ac:dyDescent="0.25">
      <c r="A779" s="4">
        <v>39164</v>
      </c>
      <c r="B779" s="5">
        <v>3.1732</v>
      </c>
      <c r="C779" s="5">
        <v>3.8978999999999999</v>
      </c>
      <c r="D779" s="5">
        <v>3.9552999999999998</v>
      </c>
      <c r="E779" s="5">
        <v>3.9012000000000002</v>
      </c>
      <c r="F779" s="5">
        <v>3.9095</v>
      </c>
      <c r="G779" s="5">
        <v>3.282</v>
      </c>
      <c r="H779" s="5">
        <v>2.1780999999999997</v>
      </c>
      <c r="I779" s="5">
        <v>2.0594999999999999</v>
      </c>
      <c r="J779" s="3" t="s">
        <v>163</v>
      </c>
    </row>
    <row r="780" spans="1:10" ht="15.75" thickBot="1" x14ac:dyDescent="0.3">
      <c r="A780" s="4">
        <v>39165</v>
      </c>
      <c r="B780" s="5">
        <v>3.5577999999999999</v>
      </c>
      <c r="C780" s="5">
        <v>3.8927999999999998</v>
      </c>
      <c r="D780" s="5">
        <v>3.8014000000000001</v>
      </c>
      <c r="E780" s="5">
        <v>3.6678000000000006</v>
      </c>
      <c r="F780" s="5">
        <v>3.6536999999999997</v>
      </c>
      <c r="G780" s="5">
        <v>3.4403999999999999</v>
      </c>
      <c r="H780" s="5">
        <v>2.9581999999999997</v>
      </c>
      <c r="I780" s="5">
        <v>3.0209000000000006</v>
      </c>
      <c r="J780" s="3" t="s">
        <v>163</v>
      </c>
    </row>
    <row r="781" spans="1:10" ht="15.75" thickBot="1" x14ac:dyDescent="0.3">
      <c r="A781" s="1">
        <v>3918</v>
      </c>
      <c r="B781" s="2" t="s">
        <v>0</v>
      </c>
      <c r="C781" s="2" t="s">
        <v>1</v>
      </c>
      <c r="D781" s="2" t="s">
        <v>2</v>
      </c>
      <c r="E781" s="2" t="s">
        <v>3</v>
      </c>
      <c r="F781" s="2" t="s">
        <v>4</v>
      </c>
      <c r="G781" s="2" t="s">
        <v>5</v>
      </c>
      <c r="H781" s="2" t="s">
        <v>6</v>
      </c>
      <c r="I781" s="2" t="s">
        <v>7</v>
      </c>
      <c r="J781" s="3" t="s">
        <v>163</v>
      </c>
    </row>
    <row r="782" spans="1:10" x14ac:dyDescent="0.25">
      <c r="A782" s="4">
        <v>39181</v>
      </c>
      <c r="B782" s="5">
        <v>3.5486</v>
      </c>
      <c r="C782" s="5">
        <v>4.1516999999999999</v>
      </c>
      <c r="D782" s="5">
        <v>4.4374000000000002</v>
      </c>
      <c r="E782" s="5">
        <v>4.1982999999999997</v>
      </c>
      <c r="F782" s="5">
        <v>3.6415999999999995</v>
      </c>
      <c r="G782" s="5">
        <v>3.4665999999999997</v>
      </c>
      <c r="H782" s="5">
        <v>3.4826000000000006</v>
      </c>
      <c r="I782" s="5">
        <v>3.4483000000000001</v>
      </c>
      <c r="J782" s="3" t="s">
        <v>163</v>
      </c>
    </row>
    <row r="783" spans="1:10" x14ac:dyDescent="0.25">
      <c r="A783" s="4">
        <v>39182</v>
      </c>
      <c r="B783" s="5">
        <v>3.5247000000000002</v>
      </c>
      <c r="C783" s="5">
        <v>4.0691000000000006</v>
      </c>
      <c r="D783" s="5">
        <v>4.3994999999999997</v>
      </c>
      <c r="E783" s="5">
        <v>4.3151999999999999</v>
      </c>
      <c r="F783" s="5">
        <v>3.8220000000000001</v>
      </c>
      <c r="G783" s="5">
        <v>3.7</v>
      </c>
      <c r="H783" s="5">
        <v>3.7221000000000002</v>
      </c>
      <c r="I783" s="5">
        <v>3.6719000000000004</v>
      </c>
      <c r="J783" s="3" t="s">
        <v>163</v>
      </c>
    </row>
    <row r="784" spans="1:10" x14ac:dyDescent="0.25">
      <c r="A784" s="4">
        <v>39183</v>
      </c>
      <c r="B784" s="5">
        <v>3.5407999999999999</v>
      </c>
      <c r="C784" s="5">
        <v>4.1635999999999997</v>
      </c>
      <c r="D784" s="5">
        <v>4.4162999999999997</v>
      </c>
      <c r="E784" s="5">
        <v>4.1162000000000001</v>
      </c>
      <c r="F784" s="5">
        <v>3.5234999999999999</v>
      </c>
      <c r="G784" s="5">
        <v>3.3645999999999998</v>
      </c>
      <c r="H784" s="5">
        <v>3.4098000000000002</v>
      </c>
      <c r="I784" s="5">
        <v>3.4094000000000002</v>
      </c>
      <c r="J784" s="3" t="s">
        <v>163</v>
      </c>
    </row>
    <row r="785" spans="1:10" x14ac:dyDescent="0.25">
      <c r="A785" s="4">
        <v>39184</v>
      </c>
      <c r="B785" s="5">
        <v>3.339</v>
      </c>
      <c r="C785" s="5">
        <v>4.1207000000000003</v>
      </c>
      <c r="D785" s="5">
        <v>4.5507999999999997</v>
      </c>
      <c r="E785" s="5">
        <v>4.3401000000000005</v>
      </c>
      <c r="F785" s="5">
        <v>3.8460000000000001</v>
      </c>
      <c r="G785" s="5">
        <v>3.3886000000000003</v>
      </c>
      <c r="H785" s="5">
        <v>3.1265999999999998</v>
      </c>
      <c r="I785" s="5">
        <v>2.9107000000000003</v>
      </c>
      <c r="J785" s="3" t="s">
        <v>163</v>
      </c>
    </row>
    <row r="786" spans="1:10" ht="15.75" thickBot="1" x14ac:dyDescent="0.3">
      <c r="A786" s="4">
        <v>39185</v>
      </c>
      <c r="B786" s="5">
        <v>3.6172</v>
      </c>
      <c r="C786" s="5">
        <v>4.1334999999999997</v>
      </c>
      <c r="D786" s="5">
        <v>4.3392999999999997</v>
      </c>
      <c r="E786" s="5">
        <v>4.1001999999999992</v>
      </c>
      <c r="F786" s="5">
        <v>3.4561000000000002</v>
      </c>
      <c r="G786" s="5">
        <v>3.4920999999999993</v>
      </c>
      <c r="H786" s="5">
        <v>3.6781000000000001</v>
      </c>
      <c r="I786" s="5">
        <v>3.7677999999999998</v>
      </c>
      <c r="J786" s="3" t="s">
        <v>163</v>
      </c>
    </row>
    <row r="787" spans="1:10" ht="15.75" thickBot="1" x14ac:dyDescent="0.3">
      <c r="A787" s="1">
        <v>3919</v>
      </c>
      <c r="B787" s="2" t="s">
        <v>0</v>
      </c>
      <c r="C787" s="2" t="s">
        <v>1</v>
      </c>
      <c r="D787" s="2" t="s">
        <v>2</v>
      </c>
      <c r="E787" s="2" t="s">
        <v>3</v>
      </c>
      <c r="F787" s="2" t="s">
        <v>4</v>
      </c>
      <c r="G787" s="2" t="s">
        <v>5</v>
      </c>
      <c r="H787" s="2" t="s">
        <v>6</v>
      </c>
      <c r="I787" s="2" t="s">
        <v>7</v>
      </c>
      <c r="J787" s="3" t="s">
        <v>163</v>
      </c>
    </row>
    <row r="788" spans="1:10" x14ac:dyDescent="0.25">
      <c r="A788" s="4">
        <v>39191</v>
      </c>
      <c r="B788" s="5">
        <v>3.6410999999999998</v>
      </c>
      <c r="C788" s="5">
        <v>4.1279000000000003</v>
      </c>
      <c r="D788" s="5">
        <v>4.2781000000000002</v>
      </c>
      <c r="E788" s="5">
        <v>3.9348000000000001</v>
      </c>
      <c r="F788" s="5">
        <v>3.6522000000000001</v>
      </c>
      <c r="G788" s="5">
        <v>3.6191000000000004</v>
      </c>
      <c r="H788" s="5">
        <v>3.6074000000000002</v>
      </c>
      <c r="I788" s="5">
        <v>3.4058000000000002</v>
      </c>
      <c r="J788" s="3" t="s">
        <v>163</v>
      </c>
    </row>
    <row r="789" spans="1:10" x14ac:dyDescent="0.25">
      <c r="A789" s="4">
        <v>39192</v>
      </c>
      <c r="B789" s="5">
        <v>3.7103999999999995</v>
      </c>
      <c r="C789" s="5">
        <v>4.0091000000000001</v>
      </c>
      <c r="D789" s="5">
        <v>4.1228999999999996</v>
      </c>
      <c r="E789" s="5">
        <v>3.9494000000000002</v>
      </c>
      <c r="F789" s="5">
        <v>3.7671000000000001</v>
      </c>
      <c r="G789" s="5">
        <v>3.7803999999999998</v>
      </c>
      <c r="H789" s="5">
        <v>3.8578999999999999</v>
      </c>
      <c r="I789" s="5">
        <v>3.7275</v>
      </c>
      <c r="J789" s="3" t="s">
        <v>163</v>
      </c>
    </row>
    <row r="790" spans="1:10" x14ac:dyDescent="0.25">
      <c r="A790" s="4">
        <v>39193</v>
      </c>
      <c r="B790" s="5">
        <v>3.6004999999999998</v>
      </c>
      <c r="C790" s="5">
        <v>4.1097999999999999</v>
      </c>
      <c r="D790" s="5">
        <v>4.2433000000000005</v>
      </c>
      <c r="E790" s="5">
        <v>3.8186</v>
      </c>
      <c r="F790" s="5">
        <v>3.51</v>
      </c>
      <c r="G790" s="5">
        <v>3.5297000000000005</v>
      </c>
      <c r="H790" s="5">
        <v>3.5476000000000001</v>
      </c>
      <c r="I790" s="5">
        <v>3.3342000000000001</v>
      </c>
      <c r="J790" s="3" t="s">
        <v>163</v>
      </c>
    </row>
    <row r="791" spans="1:10" x14ac:dyDescent="0.25">
      <c r="A791" s="4">
        <v>39194</v>
      </c>
      <c r="B791" s="5">
        <v>3.3541999999999996</v>
      </c>
      <c r="C791" s="5">
        <v>4.1824000000000003</v>
      </c>
      <c r="D791" s="5">
        <v>4.5864000000000003</v>
      </c>
      <c r="E791" s="5">
        <v>4.3092000000000006</v>
      </c>
      <c r="F791" s="5">
        <v>3.9714999999999998</v>
      </c>
      <c r="G791" s="5">
        <v>3.57</v>
      </c>
      <c r="H791" s="5">
        <v>3.1572999999999993</v>
      </c>
      <c r="I791" s="5">
        <v>2.7330000000000001</v>
      </c>
      <c r="J791" s="3" t="s">
        <v>163</v>
      </c>
    </row>
    <row r="792" spans="1:10" ht="15.75" thickBot="1" x14ac:dyDescent="0.3">
      <c r="A792" s="4">
        <v>39195</v>
      </c>
      <c r="B792" s="5">
        <v>3.7342</v>
      </c>
      <c r="C792" s="5">
        <v>4.1411999999999995</v>
      </c>
      <c r="D792" s="5">
        <v>4.1613999999999995</v>
      </c>
      <c r="E792" s="5">
        <v>3.7968000000000006</v>
      </c>
      <c r="F792" s="5">
        <v>3.4735</v>
      </c>
      <c r="G792" s="5">
        <v>3.6745000000000001</v>
      </c>
      <c r="H792" s="5">
        <v>3.8405999999999998</v>
      </c>
      <c r="I792" s="5">
        <v>3.7520999999999995</v>
      </c>
      <c r="J792" s="3" t="s">
        <v>163</v>
      </c>
    </row>
    <row r="793" spans="1:10" ht="15.75" thickBot="1" x14ac:dyDescent="0.3">
      <c r="A793" s="1">
        <v>3920</v>
      </c>
      <c r="B793" s="2" t="s">
        <v>0</v>
      </c>
      <c r="C793" s="2" t="s">
        <v>1</v>
      </c>
      <c r="D793" s="2" t="s">
        <v>2</v>
      </c>
      <c r="E793" s="2" t="s">
        <v>3</v>
      </c>
      <c r="F793" s="2" t="s">
        <v>4</v>
      </c>
      <c r="G793" s="2" t="s">
        <v>5</v>
      </c>
      <c r="H793" s="2" t="s">
        <v>6</v>
      </c>
      <c r="I793" s="2" t="s">
        <v>7</v>
      </c>
      <c r="J793" s="3" t="s">
        <v>163</v>
      </c>
    </row>
    <row r="794" spans="1:10" x14ac:dyDescent="0.25">
      <c r="A794" s="4">
        <v>39201</v>
      </c>
      <c r="B794" s="5">
        <v>3.7591000000000001</v>
      </c>
      <c r="C794" s="5">
        <v>3.9318000000000004</v>
      </c>
      <c r="D794" s="5">
        <v>3.7982</v>
      </c>
      <c r="E794" s="5">
        <v>3.5743</v>
      </c>
      <c r="F794" s="5">
        <v>3.7065000000000001</v>
      </c>
      <c r="G794" s="5">
        <v>3.7515000000000001</v>
      </c>
      <c r="H794" s="5">
        <v>3.6050000000000004</v>
      </c>
      <c r="I794" s="5">
        <v>3.3907000000000003</v>
      </c>
      <c r="J794" s="3" t="s">
        <v>163</v>
      </c>
    </row>
    <row r="795" spans="1:10" x14ac:dyDescent="0.25">
      <c r="A795" s="4">
        <v>39202</v>
      </c>
      <c r="B795" s="5">
        <v>4.0187999999999997</v>
      </c>
      <c r="C795" s="5">
        <v>3.8950999999999998</v>
      </c>
      <c r="D795" s="5">
        <v>3.5427000000000004</v>
      </c>
      <c r="E795" s="5">
        <v>3.4880000000000004</v>
      </c>
      <c r="F795" s="5">
        <v>3.7216</v>
      </c>
      <c r="G795" s="5">
        <v>3.9540999999999995</v>
      </c>
      <c r="H795" s="5">
        <v>4.0037000000000003</v>
      </c>
      <c r="I795" s="5">
        <v>3.9451000000000001</v>
      </c>
      <c r="J795" s="3" t="s">
        <v>163</v>
      </c>
    </row>
    <row r="796" spans="1:10" x14ac:dyDescent="0.25">
      <c r="A796" s="4">
        <v>39203</v>
      </c>
      <c r="B796" s="5">
        <v>3.76</v>
      </c>
      <c r="C796" s="5">
        <v>3.9281000000000001</v>
      </c>
      <c r="D796" s="5">
        <v>3.8839999999999999</v>
      </c>
      <c r="E796" s="5">
        <v>3.5787999999999993</v>
      </c>
      <c r="F796" s="5">
        <v>3.6884999999999999</v>
      </c>
      <c r="G796" s="5">
        <v>3.6737000000000002</v>
      </c>
      <c r="H796" s="5">
        <v>3.5893999999999999</v>
      </c>
      <c r="I796" s="5">
        <v>3.3467000000000002</v>
      </c>
      <c r="J796" s="3" t="s">
        <v>163</v>
      </c>
    </row>
    <row r="797" spans="1:10" x14ac:dyDescent="0.25">
      <c r="A797" s="4">
        <v>39204</v>
      </c>
      <c r="B797" s="5">
        <v>3.3994</v>
      </c>
      <c r="C797" s="5">
        <v>3.9641000000000002</v>
      </c>
      <c r="D797" s="5">
        <v>4.2088000000000001</v>
      </c>
      <c r="E797" s="5">
        <v>4.0235000000000003</v>
      </c>
      <c r="F797" s="5">
        <v>4.0547000000000004</v>
      </c>
      <c r="G797" s="5">
        <v>3.6349</v>
      </c>
      <c r="H797" s="5">
        <v>3.0323000000000002</v>
      </c>
      <c r="I797" s="5">
        <v>2.6032999999999999</v>
      </c>
      <c r="J797" s="3" t="s">
        <v>163</v>
      </c>
    </row>
    <row r="798" spans="1:10" ht="15.75" thickBot="1" x14ac:dyDescent="0.3">
      <c r="A798" s="4">
        <v>39205</v>
      </c>
      <c r="B798" s="5">
        <v>3.8811</v>
      </c>
      <c r="C798" s="5">
        <v>3.9546000000000001</v>
      </c>
      <c r="D798" s="5">
        <v>3.6504000000000003</v>
      </c>
      <c r="E798" s="5">
        <v>3.3794999999999997</v>
      </c>
      <c r="F798" s="5">
        <v>3.5580000000000003</v>
      </c>
      <c r="G798" s="5">
        <v>3.8605999999999998</v>
      </c>
      <c r="H798" s="5">
        <v>3.8701000000000003</v>
      </c>
      <c r="I798" s="5">
        <v>3.7143999999999999</v>
      </c>
      <c r="J798" s="3" t="s">
        <v>163</v>
      </c>
    </row>
    <row r="799" spans="1:10" ht="15.75" thickBot="1" x14ac:dyDescent="0.3">
      <c r="A799" s="1">
        <v>3924</v>
      </c>
      <c r="B799" s="2" t="s">
        <v>0</v>
      </c>
      <c r="C799" s="2" t="s">
        <v>1</v>
      </c>
      <c r="D799" s="2" t="s">
        <v>2</v>
      </c>
      <c r="E799" s="2" t="s">
        <v>3</v>
      </c>
      <c r="F799" s="2" t="s">
        <v>4</v>
      </c>
      <c r="G799" s="2" t="s">
        <v>5</v>
      </c>
      <c r="H799" s="2" t="s">
        <v>6</v>
      </c>
      <c r="I799" s="2" t="s">
        <v>7</v>
      </c>
      <c r="J799" s="3" t="s">
        <v>163</v>
      </c>
    </row>
    <row r="800" spans="1:10" x14ac:dyDescent="0.25">
      <c r="A800" s="4">
        <v>39241</v>
      </c>
      <c r="B800" s="5">
        <v>3.0362999999999998</v>
      </c>
      <c r="C800" s="5">
        <v>3.0444999999999998</v>
      </c>
      <c r="D800" s="5">
        <v>3.7883999999999998</v>
      </c>
      <c r="E800" s="5">
        <v>4.1065000000000005</v>
      </c>
      <c r="F800" s="5">
        <v>4.0561999999999996</v>
      </c>
      <c r="G800" s="5">
        <v>3.9209999999999998</v>
      </c>
      <c r="H800" s="5">
        <v>3.9032</v>
      </c>
      <c r="I800" s="5">
        <v>3.5040000000000004</v>
      </c>
      <c r="J800" s="3" t="s">
        <v>163</v>
      </c>
    </row>
    <row r="801" spans="1:10" x14ac:dyDescent="0.25">
      <c r="A801" s="4">
        <v>39242</v>
      </c>
      <c r="B801" s="5">
        <v>3.4314</v>
      </c>
      <c r="C801" s="5">
        <v>3.1910000000000003</v>
      </c>
      <c r="D801" s="5">
        <v>4.0122999999999998</v>
      </c>
      <c r="E801" s="5">
        <v>4.2881999999999998</v>
      </c>
      <c r="F801" s="5">
        <v>4.1989000000000001</v>
      </c>
      <c r="G801" s="5">
        <v>3.9092000000000002</v>
      </c>
      <c r="H801" s="5">
        <v>4.0669000000000004</v>
      </c>
      <c r="I801" s="5">
        <v>3.7843999999999998</v>
      </c>
      <c r="J801" s="3" t="s">
        <v>163</v>
      </c>
    </row>
    <row r="802" spans="1:10" x14ac:dyDescent="0.25">
      <c r="A802" s="4">
        <v>39243</v>
      </c>
      <c r="B802" s="5">
        <v>3.1659000000000002</v>
      </c>
      <c r="C802" s="5">
        <v>3.1664000000000003</v>
      </c>
      <c r="D802" s="5">
        <v>3.7723999999999998</v>
      </c>
      <c r="E802" s="5">
        <v>4.0433000000000003</v>
      </c>
      <c r="F802" s="5">
        <v>3.9823999999999997</v>
      </c>
      <c r="G802" s="5">
        <v>3.8174999999999999</v>
      </c>
      <c r="H802" s="5">
        <v>3.7713000000000001</v>
      </c>
      <c r="I802" s="5">
        <v>3.5165000000000002</v>
      </c>
      <c r="J802" s="3" t="s">
        <v>163</v>
      </c>
    </row>
    <row r="803" spans="1:10" x14ac:dyDescent="0.25">
      <c r="A803" s="4">
        <v>39244</v>
      </c>
      <c r="B803" s="5">
        <v>2.4372999999999996</v>
      </c>
      <c r="C803" s="5">
        <v>2.8334000000000006</v>
      </c>
      <c r="D803" s="5">
        <v>3.6793999999999993</v>
      </c>
      <c r="E803" s="5">
        <v>4.0978999999999992</v>
      </c>
      <c r="F803" s="5">
        <v>4.0918999999999999</v>
      </c>
      <c r="G803" s="5">
        <v>4.0905000000000005</v>
      </c>
      <c r="H803" s="5">
        <v>3.8275999999999994</v>
      </c>
      <c r="I803" s="5">
        <v>3.1377999999999995</v>
      </c>
      <c r="J803" s="3" t="s">
        <v>163</v>
      </c>
    </row>
    <row r="804" spans="1:10" ht="15.75" thickBot="1" x14ac:dyDescent="0.3">
      <c r="A804" s="4">
        <v>39245</v>
      </c>
      <c r="B804" s="5">
        <v>3.1241000000000003</v>
      </c>
      <c r="C804" s="5">
        <v>2.9245000000000001</v>
      </c>
      <c r="D804" s="5">
        <v>3.7646999999999999</v>
      </c>
      <c r="E804" s="5">
        <v>4.1133000000000006</v>
      </c>
      <c r="F804" s="5">
        <v>4.1558000000000002</v>
      </c>
      <c r="G804" s="5">
        <v>3.9927999999999999</v>
      </c>
      <c r="H804" s="5">
        <v>4.0749000000000004</v>
      </c>
      <c r="I804" s="5">
        <v>3.6160000000000001</v>
      </c>
      <c r="J804" s="3" t="s">
        <v>163</v>
      </c>
    </row>
    <row r="805" spans="1:10" ht="15.75" thickBot="1" x14ac:dyDescent="0.3">
      <c r="A805" s="1">
        <v>3925</v>
      </c>
      <c r="B805" s="2" t="s">
        <v>0</v>
      </c>
      <c r="C805" s="2" t="s">
        <v>1</v>
      </c>
      <c r="D805" s="2" t="s">
        <v>2</v>
      </c>
      <c r="E805" s="2" t="s">
        <v>3</v>
      </c>
      <c r="F805" s="2" t="s">
        <v>4</v>
      </c>
      <c r="G805" s="2" t="s">
        <v>5</v>
      </c>
      <c r="H805" s="2" t="s">
        <v>6</v>
      </c>
      <c r="I805" s="2" t="s">
        <v>7</v>
      </c>
      <c r="J805" s="3" t="s">
        <v>163</v>
      </c>
    </row>
    <row r="806" spans="1:10" x14ac:dyDescent="0.25">
      <c r="A806" s="4">
        <v>39251</v>
      </c>
      <c r="B806" s="5">
        <v>2.8511000000000002</v>
      </c>
      <c r="C806" s="5">
        <v>3.0062000000000002</v>
      </c>
      <c r="D806" s="5">
        <v>3.9928000000000003</v>
      </c>
      <c r="E806" s="5">
        <v>4.3467000000000002</v>
      </c>
      <c r="F806" s="5">
        <v>4.1519000000000004</v>
      </c>
      <c r="G806" s="5">
        <v>4.2018000000000004</v>
      </c>
      <c r="H806" s="5">
        <v>4.2768999999999995</v>
      </c>
      <c r="I806" s="5">
        <v>3.6847999999999996</v>
      </c>
      <c r="J806" s="3" t="s">
        <v>163</v>
      </c>
    </row>
    <row r="807" spans="1:10" x14ac:dyDescent="0.25">
      <c r="A807" s="4">
        <v>39252</v>
      </c>
      <c r="B807" s="5">
        <v>3.3487</v>
      </c>
      <c r="C807" s="5">
        <v>2.9719000000000002</v>
      </c>
      <c r="D807" s="5">
        <v>3.9817999999999998</v>
      </c>
      <c r="E807" s="5">
        <v>4.2751000000000001</v>
      </c>
      <c r="F807" s="5">
        <v>4.1563999999999997</v>
      </c>
      <c r="G807" s="5">
        <v>3.9592000000000005</v>
      </c>
      <c r="H807" s="5">
        <v>4.3429999999999991</v>
      </c>
      <c r="I807" s="5">
        <v>3.9575999999999998</v>
      </c>
      <c r="J807" s="3" t="s">
        <v>163</v>
      </c>
    </row>
    <row r="808" spans="1:10" x14ac:dyDescent="0.25">
      <c r="A808" s="4">
        <v>39253</v>
      </c>
      <c r="B808" s="5">
        <v>2.9297000000000004</v>
      </c>
      <c r="C808" s="5">
        <v>3.0665999999999993</v>
      </c>
      <c r="D808" s="5">
        <v>3.8427000000000007</v>
      </c>
      <c r="E808" s="5">
        <v>4.0702999999999996</v>
      </c>
      <c r="F808" s="5">
        <v>3.8015000000000003</v>
      </c>
      <c r="G808" s="5">
        <v>3.9479999999999995</v>
      </c>
      <c r="H808" s="5">
        <v>4.0980000000000008</v>
      </c>
      <c r="I808" s="5">
        <v>3.6742999999999997</v>
      </c>
      <c r="J808" s="3" t="s">
        <v>163</v>
      </c>
    </row>
    <row r="809" spans="1:10" x14ac:dyDescent="0.25">
      <c r="A809" s="4">
        <v>39254</v>
      </c>
      <c r="B809" s="5">
        <v>1.9373</v>
      </c>
      <c r="C809" s="5">
        <v>2.7675000000000001</v>
      </c>
      <c r="D809" s="5">
        <v>4.0198</v>
      </c>
      <c r="E809" s="5">
        <v>4.6761999999999997</v>
      </c>
      <c r="F809" s="5">
        <v>4.5008999999999997</v>
      </c>
      <c r="G809" s="5">
        <v>4.6620999999999997</v>
      </c>
      <c r="H809" s="5">
        <v>4.2315999999999994</v>
      </c>
      <c r="I809" s="5">
        <v>3.1678000000000006</v>
      </c>
      <c r="J809" s="3" t="s">
        <v>163</v>
      </c>
    </row>
    <row r="810" spans="1:10" ht="15.75" thickBot="1" x14ac:dyDescent="0.3">
      <c r="A810" s="4">
        <v>39255</v>
      </c>
      <c r="B810" s="5">
        <v>2.8655999999999997</v>
      </c>
      <c r="C810" s="5">
        <v>2.8208000000000002</v>
      </c>
      <c r="D810" s="5">
        <v>3.8742999999999999</v>
      </c>
      <c r="E810" s="5">
        <v>4.274</v>
      </c>
      <c r="F810" s="5">
        <v>4.1601999999999997</v>
      </c>
      <c r="G810" s="5">
        <v>4.1680000000000001</v>
      </c>
      <c r="H810" s="5">
        <v>4.3023999999999996</v>
      </c>
      <c r="I810" s="5">
        <v>3.6983000000000001</v>
      </c>
      <c r="J810" s="3" t="s">
        <v>163</v>
      </c>
    </row>
    <row r="811" spans="1:10" ht="15.75" thickBot="1" x14ac:dyDescent="0.3">
      <c r="A811" s="1">
        <v>4012</v>
      </c>
      <c r="B811" s="2" t="s">
        <v>0</v>
      </c>
      <c r="C811" s="2" t="s">
        <v>1</v>
      </c>
      <c r="D811" s="2" t="s">
        <v>2</v>
      </c>
      <c r="E811" s="2" t="s">
        <v>3</v>
      </c>
      <c r="F811" s="2" t="s">
        <v>4</v>
      </c>
      <c r="G811" s="2" t="s">
        <v>5</v>
      </c>
      <c r="H811" s="2" t="s">
        <v>6</v>
      </c>
      <c r="I811" s="2" t="s">
        <v>7</v>
      </c>
      <c r="J811" s="3" t="s">
        <v>163</v>
      </c>
    </row>
    <row r="812" spans="1:10" x14ac:dyDescent="0.25">
      <c r="A812" s="4">
        <v>40121</v>
      </c>
      <c r="B812" s="5">
        <v>3.6515000000000004</v>
      </c>
      <c r="C812" s="5">
        <v>4.1052999999999997</v>
      </c>
      <c r="D812" s="5">
        <v>4.1845999999999997</v>
      </c>
      <c r="E812" s="5">
        <v>3.9253</v>
      </c>
      <c r="F812" s="5">
        <v>3.7167000000000003</v>
      </c>
      <c r="G812" s="5">
        <v>3.4678000000000004</v>
      </c>
      <c r="H812" s="5">
        <v>3.1922999999999999</v>
      </c>
      <c r="I812" s="5">
        <v>3.1297000000000001</v>
      </c>
      <c r="J812" s="3" t="s">
        <v>163</v>
      </c>
    </row>
    <row r="813" spans="1:10" x14ac:dyDescent="0.25">
      <c r="A813" s="4">
        <v>40122</v>
      </c>
      <c r="B813" s="5">
        <v>3.7646000000000002</v>
      </c>
      <c r="C813" s="5">
        <v>4.1489000000000003</v>
      </c>
      <c r="D813" s="5">
        <v>4.3018000000000001</v>
      </c>
      <c r="E813" s="5">
        <v>4.1194000000000006</v>
      </c>
      <c r="F813" s="5">
        <v>3.9316000000000004</v>
      </c>
      <c r="G813" s="5">
        <v>3.6387</v>
      </c>
      <c r="H813" s="5">
        <v>3.4200999999999997</v>
      </c>
      <c r="I813" s="5">
        <v>3.3685999999999998</v>
      </c>
      <c r="J813" s="3" t="s">
        <v>163</v>
      </c>
    </row>
    <row r="814" spans="1:10" x14ac:dyDescent="0.25">
      <c r="A814" s="4">
        <v>40123</v>
      </c>
      <c r="B814" s="5">
        <v>3.5827999999999998</v>
      </c>
      <c r="C814" s="5">
        <v>3.9391000000000003</v>
      </c>
      <c r="D814" s="5">
        <v>3.9955000000000003</v>
      </c>
      <c r="E814" s="5">
        <v>3.7681</v>
      </c>
      <c r="F814" s="5">
        <v>3.6446000000000005</v>
      </c>
      <c r="G814" s="5">
        <v>3.4154000000000004</v>
      </c>
      <c r="H814" s="5">
        <v>3.2098000000000004</v>
      </c>
      <c r="I814" s="5">
        <v>3.1486000000000001</v>
      </c>
      <c r="J814" s="3" t="s">
        <v>163</v>
      </c>
    </row>
    <row r="815" spans="1:10" x14ac:dyDescent="0.25">
      <c r="A815" s="4">
        <v>40124</v>
      </c>
      <c r="B815" s="5">
        <v>3.3372999999999999</v>
      </c>
      <c r="C815" s="5">
        <v>3.9580000000000002</v>
      </c>
      <c r="D815" s="5">
        <v>4.1276999999999999</v>
      </c>
      <c r="E815" s="5">
        <v>3.8040000000000003</v>
      </c>
      <c r="F815" s="5">
        <v>3.6228999999999996</v>
      </c>
      <c r="G815" s="5">
        <v>3.3136999999999999</v>
      </c>
      <c r="H815" s="5">
        <v>2.9001000000000001</v>
      </c>
      <c r="I815" s="5">
        <v>2.6048</v>
      </c>
      <c r="J815" s="3" t="s">
        <v>163</v>
      </c>
    </row>
    <row r="816" spans="1:10" ht="15.75" thickBot="1" x14ac:dyDescent="0.3">
      <c r="A816" s="4">
        <v>40125</v>
      </c>
      <c r="B816" s="5">
        <v>3.8099000000000003</v>
      </c>
      <c r="C816" s="5">
        <v>4.2069999999999999</v>
      </c>
      <c r="D816" s="5">
        <v>4.1904000000000003</v>
      </c>
      <c r="E816" s="5">
        <v>3.9154999999999998</v>
      </c>
      <c r="F816" s="5">
        <v>3.6067999999999998</v>
      </c>
      <c r="G816" s="5">
        <v>3.4269000000000007</v>
      </c>
      <c r="H816" s="5">
        <v>3.2315000000000005</v>
      </c>
      <c r="I816" s="5">
        <v>3.3696999999999999</v>
      </c>
      <c r="J816" s="3" t="s">
        <v>163</v>
      </c>
    </row>
    <row r="817" spans="1:10" ht="15.75" thickBot="1" x14ac:dyDescent="0.3">
      <c r="A817" s="1">
        <v>4013</v>
      </c>
      <c r="B817" s="2" t="s">
        <v>0</v>
      </c>
      <c r="C817" s="2" t="s">
        <v>1</v>
      </c>
      <c r="D817" s="2" t="s">
        <v>2</v>
      </c>
      <c r="E817" s="2" t="s">
        <v>3</v>
      </c>
      <c r="F817" s="2" t="s">
        <v>4</v>
      </c>
      <c r="G817" s="2" t="s">
        <v>5</v>
      </c>
      <c r="H817" s="2" t="s">
        <v>6</v>
      </c>
      <c r="I817" s="2" t="s">
        <v>7</v>
      </c>
      <c r="J817" s="3" t="s">
        <v>163</v>
      </c>
    </row>
    <row r="818" spans="1:10" x14ac:dyDescent="0.25">
      <c r="A818" s="4">
        <v>40131</v>
      </c>
      <c r="B818" s="5">
        <v>3.6777000000000002</v>
      </c>
      <c r="C818" s="5">
        <v>4.0456000000000003</v>
      </c>
      <c r="D818" s="5">
        <v>4.1375000000000002</v>
      </c>
      <c r="E818" s="5">
        <v>3.8961000000000006</v>
      </c>
      <c r="F818" s="5">
        <v>3.7902999999999998</v>
      </c>
      <c r="G818" s="5">
        <v>3.4424999999999999</v>
      </c>
      <c r="H818" s="5">
        <v>3.1295000000000002</v>
      </c>
      <c r="I818" s="5">
        <v>3.0532000000000004</v>
      </c>
      <c r="J818" s="3" t="s">
        <v>163</v>
      </c>
    </row>
    <row r="819" spans="1:10" x14ac:dyDescent="0.25">
      <c r="A819" s="4">
        <v>40132</v>
      </c>
      <c r="B819" s="5">
        <v>3.8694000000000002</v>
      </c>
      <c r="C819" s="5">
        <v>4.0479000000000003</v>
      </c>
      <c r="D819" s="5">
        <v>4.2313000000000001</v>
      </c>
      <c r="E819" s="5">
        <v>4.0343</v>
      </c>
      <c r="F819" s="5">
        <v>3.9603999999999999</v>
      </c>
      <c r="G819" s="5">
        <v>3.6111999999999997</v>
      </c>
      <c r="H819" s="5">
        <v>3.4917999999999996</v>
      </c>
      <c r="I819" s="5">
        <v>3.4492999999999996</v>
      </c>
      <c r="J819" s="3" t="s">
        <v>163</v>
      </c>
    </row>
    <row r="820" spans="1:10" x14ac:dyDescent="0.25">
      <c r="A820" s="4">
        <v>40133</v>
      </c>
      <c r="B820" s="5">
        <v>3.5525000000000002</v>
      </c>
      <c r="C820" s="5">
        <v>3.8949000000000003</v>
      </c>
      <c r="D820" s="5">
        <v>3.9331999999999994</v>
      </c>
      <c r="E820" s="5">
        <v>3.7815000000000003</v>
      </c>
      <c r="F820" s="5">
        <v>3.7103999999999999</v>
      </c>
      <c r="G820" s="5">
        <v>3.3942999999999999</v>
      </c>
      <c r="H820" s="5">
        <v>3.0872000000000002</v>
      </c>
      <c r="I820" s="5">
        <v>3.0421</v>
      </c>
      <c r="J820" s="3" t="s">
        <v>163</v>
      </c>
    </row>
    <row r="821" spans="1:10" x14ac:dyDescent="0.25">
      <c r="A821" s="4">
        <v>40134</v>
      </c>
      <c r="B821" s="5">
        <v>3.3853999999999997</v>
      </c>
      <c r="C821" s="5">
        <v>4.0379000000000005</v>
      </c>
      <c r="D821" s="5">
        <v>4.2244000000000002</v>
      </c>
      <c r="E821" s="5">
        <v>3.9763999999999999</v>
      </c>
      <c r="F821" s="5">
        <v>3.9228999999999998</v>
      </c>
      <c r="G821" s="5">
        <v>3.4350000000000001</v>
      </c>
      <c r="H821" s="5">
        <v>2.7671000000000001</v>
      </c>
      <c r="I821" s="5">
        <v>2.4268999999999998</v>
      </c>
      <c r="J821" s="3" t="s">
        <v>163</v>
      </c>
    </row>
    <row r="822" spans="1:10" ht="15.75" thickBot="1" x14ac:dyDescent="0.3">
      <c r="A822" s="4">
        <v>40135</v>
      </c>
      <c r="B822" s="5">
        <v>3.8942999999999994</v>
      </c>
      <c r="C822" s="5">
        <v>4.2088000000000001</v>
      </c>
      <c r="D822" s="5">
        <v>4.1356000000000002</v>
      </c>
      <c r="E822" s="5">
        <v>3.8684000000000003</v>
      </c>
      <c r="F822" s="5">
        <v>3.6585000000000001</v>
      </c>
      <c r="G822" s="5">
        <v>3.4660000000000002</v>
      </c>
      <c r="H822" s="5">
        <v>3.2522000000000002</v>
      </c>
      <c r="I822" s="5">
        <v>3.3934000000000002</v>
      </c>
      <c r="J822" s="3" t="s">
        <v>163</v>
      </c>
    </row>
    <row r="823" spans="1:10" ht="15.75" thickBot="1" x14ac:dyDescent="0.3">
      <c r="A823" s="1">
        <v>4014</v>
      </c>
      <c r="B823" s="2" t="s">
        <v>0</v>
      </c>
      <c r="C823" s="2" t="s">
        <v>1</v>
      </c>
      <c r="D823" s="2" t="s">
        <v>2</v>
      </c>
      <c r="E823" s="2" t="s">
        <v>3</v>
      </c>
      <c r="F823" s="2" t="s">
        <v>4</v>
      </c>
      <c r="G823" s="2" t="s">
        <v>5</v>
      </c>
      <c r="H823" s="2" t="s">
        <v>6</v>
      </c>
      <c r="I823" s="2" t="s">
        <v>7</v>
      </c>
      <c r="J823" s="3" t="s">
        <v>163</v>
      </c>
    </row>
    <row r="824" spans="1:10" x14ac:dyDescent="0.25">
      <c r="A824" s="4">
        <v>40141</v>
      </c>
      <c r="B824" s="5">
        <v>3.5870000000000006</v>
      </c>
      <c r="C824" s="5">
        <v>3.8899999999999997</v>
      </c>
      <c r="D824" s="5">
        <v>3.9785000000000004</v>
      </c>
      <c r="E824" s="5">
        <v>3.7914000000000003</v>
      </c>
      <c r="F824" s="5">
        <v>3.7537000000000003</v>
      </c>
      <c r="G824" s="5">
        <v>3.4525999999999999</v>
      </c>
      <c r="H824" s="5">
        <v>3.1383000000000001</v>
      </c>
      <c r="I824" s="5">
        <v>3.0691999999999999</v>
      </c>
      <c r="J824" s="3" t="s">
        <v>163</v>
      </c>
    </row>
    <row r="825" spans="1:10" x14ac:dyDescent="0.25">
      <c r="A825" s="4">
        <v>40142</v>
      </c>
      <c r="B825" s="5">
        <v>3.8508999999999993</v>
      </c>
      <c r="C825" s="5">
        <v>3.9552</v>
      </c>
      <c r="D825" s="5">
        <v>4.1153000000000004</v>
      </c>
      <c r="E825" s="5">
        <v>3.9878</v>
      </c>
      <c r="F825" s="5">
        <v>3.9537000000000004</v>
      </c>
      <c r="G825" s="5">
        <v>3.7258000000000004</v>
      </c>
      <c r="H825" s="5">
        <v>3.6499999999999995</v>
      </c>
      <c r="I825" s="5">
        <v>3.6046</v>
      </c>
      <c r="J825" s="3" t="s">
        <v>163</v>
      </c>
    </row>
    <row r="826" spans="1:10" x14ac:dyDescent="0.25">
      <c r="A826" s="4">
        <v>40143</v>
      </c>
      <c r="B826" s="5">
        <v>3.5021999999999998</v>
      </c>
      <c r="C826" s="5">
        <v>3.7986</v>
      </c>
      <c r="D826" s="5">
        <v>3.8585999999999996</v>
      </c>
      <c r="E826" s="5">
        <v>3.7140000000000004</v>
      </c>
      <c r="F826" s="5">
        <v>3.7225999999999999</v>
      </c>
      <c r="G826" s="5">
        <v>3.4471000000000003</v>
      </c>
      <c r="H826" s="5">
        <v>3.1293000000000006</v>
      </c>
      <c r="I826" s="5">
        <v>3.0532000000000004</v>
      </c>
      <c r="J826" s="3" t="s">
        <v>163</v>
      </c>
    </row>
    <row r="827" spans="1:10" x14ac:dyDescent="0.25">
      <c r="A827" s="4">
        <v>40144</v>
      </c>
      <c r="B827" s="5">
        <v>3.2657000000000003</v>
      </c>
      <c r="C827" s="5">
        <v>3.8861999999999997</v>
      </c>
      <c r="D827" s="5">
        <v>4.0643000000000002</v>
      </c>
      <c r="E827" s="5">
        <v>3.9051999999999998</v>
      </c>
      <c r="F827" s="5">
        <v>3.8777999999999997</v>
      </c>
      <c r="G827" s="5">
        <v>3.3643000000000001</v>
      </c>
      <c r="H827" s="5">
        <v>2.63</v>
      </c>
      <c r="I827" s="5">
        <v>2.3609</v>
      </c>
      <c r="J827" s="3" t="s">
        <v>163</v>
      </c>
    </row>
    <row r="828" spans="1:10" ht="15.75" thickBot="1" x14ac:dyDescent="0.3">
      <c r="A828" s="4">
        <v>40145</v>
      </c>
      <c r="B828" s="5">
        <v>3.8042000000000007</v>
      </c>
      <c r="C828" s="5">
        <v>3.9635000000000002</v>
      </c>
      <c r="D828" s="5">
        <v>3.9152999999999998</v>
      </c>
      <c r="E828" s="5">
        <v>3.6870000000000003</v>
      </c>
      <c r="F828" s="5">
        <v>3.6406999999999998</v>
      </c>
      <c r="G828" s="5">
        <v>3.4849000000000001</v>
      </c>
      <c r="H828" s="5">
        <v>3.3356000000000003</v>
      </c>
      <c r="I828" s="5">
        <v>3.4053999999999998</v>
      </c>
      <c r="J828" s="3" t="s">
        <v>163</v>
      </c>
    </row>
    <row r="829" spans="1:10" ht="15.75" thickBot="1" x14ac:dyDescent="0.3">
      <c r="A829" s="1">
        <v>4015</v>
      </c>
      <c r="B829" s="2" t="s">
        <v>0</v>
      </c>
      <c r="C829" s="2" t="s">
        <v>1</v>
      </c>
      <c r="D829" s="2" t="s">
        <v>2</v>
      </c>
      <c r="E829" s="2" t="s">
        <v>3</v>
      </c>
      <c r="F829" s="2" t="s">
        <v>4</v>
      </c>
      <c r="G829" s="2" t="s">
        <v>5</v>
      </c>
      <c r="H829" s="2" t="s">
        <v>6</v>
      </c>
      <c r="I829" s="2" t="s">
        <v>7</v>
      </c>
      <c r="J829" s="3" t="s">
        <v>163</v>
      </c>
    </row>
    <row r="830" spans="1:10" x14ac:dyDescent="0.25">
      <c r="A830" s="4">
        <v>40151</v>
      </c>
      <c r="B830" s="5">
        <v>3.5308999999999999</v>
      </c>
      <c r="C830" s="5">
        <v>3.7538999999999998</v>
      </c>
      <c r="D830" s="5">
        <v>3.8119000000000001</v>
      </c>
      <c r="E830" s="5">
        <v>3.7348000000000003</v>
      </c>
      <c r="F830" s="5">
        <v>3.7202999999999999</v>
      </c>
      <c r="G830" s="5">
        <v>3.4373000000000005</v>
      </c>
      <c r="H830" s="5">
        <v>3.1063000000000001</v>
      </c>
      <c r="I830" s="5">
        <v>3.1189</v>
      </c>
      <c r="J830" s="3" t="s">
        <v>163</v>
      </c>
    </row>
    <row r="831" spans="1:10" x14ac:dyDescent="0.25">
      <c r="A831" s="4">
        <v>40152</v>
      </c>
      <c r="B831" s="5">
        <v>3.7402000000000002</v>
      </c>
      <c r="C831" s="5">
        <v>3.7805999999999997</v>
      </c>
      <c r="D831" s="5">
        <v>3.8737000000000004</v>
      </c>
      <c r="E831" s="5">
        <v>3.8489</v>
      </c>
      <c r="F831" s="5">
        <v>3.8611000000000004</v>
      </c>
      <c r="G831" s="5">
        <v>3.6932999999999998</v>
      </c>
      <c r="H831" s="5">
        <v>3.5964</v>
      </c>
      <c r="I831" s="5">
        <v>3.5830000000000002</v>
      </c>
      <c r="J831" s="3" t="s">
        <v>163</v>
      </c>
    </row>
    <row r="832" spans="1:10" x14ac:dyDescent="0.25">
      <c r="A832" s="4">
        <v>40153</v>
      </c>
      <c r="B832" s="5">
        <v>3.3852000000000002</v>
      </c>
      <c r="C832" s="5">
        <v>3.6240999999999999</v>
      </c>
      <c r="D832" s="5">
        <v>3.6527000000000003</v>
      </c>
      <c r="E832" s="5">
        <v>3.6322000000000001</v>
      </c>
      <c r="F832" s="5">
        <v>3.6525000000000003</v>
      </c>
      <c r="G832" s="5">
        <v>3.4089999999999998</v>
      </c>
      <c r="H832" s="5">
        <v>3.0351999999999997</v>
      </c>
      <c r="I832" s="5">
        <v>3.0394999999999999</v>
      </c>
      <c r="J832" s="3" t="s">
        <v>163</v>
      </c>
    </row>
    <row r="833" spans="1:10" x14ac:dyDescent="0.25">
      <c r="A833" s="4">
        <v>40154</v>
      </c>
      <c r="B833" s="5">
        <v>3.2141000000000006</v>
      </c>
      <c r="C833" s="5">
        <v>3.7452000000000005</v>
      </c>
      <c r="D833" s="5">
        <v>3.9087999999999998</v>
      </c>
      <c r="E833" s="5">
        <v>3.9192999999999998</v>
      </c>
      <c r="F833" s="5">
        <v>3.8506</v>
      </c>
      <c r="G833" s="5">
        <v>3.3094000000000001</v>
      </c>
      <c r="H833" s="5">
        <v>2.5422000000000002</v>
      </c>
      <c r="I833" s="5">
        <v>2.4816999999999996</v>
      </c>
      <c r="J833" s="3" t="s">
        <v>163</v>
      </c>
    </row>
    <row r="834" spans="1:10" ht="15.75" thickBot="1" x14ac:dyDescent="0.3">
      <c r="A834" s="4">
        <v>40155</v>
      </c>
      <c r="B834" s="5">
        <v>3.7448000000000001</v>
      </c>
      <c r="C834" s="5">
        <v>3.8470000000000004</v>
      </c>
      <c r="D834" s="5">
        <v>3.7858000000000001</v>
      </c>
      <c r="E834" s="5">
        <v>3.6248000000000005</v>
      </c>
      <c r="F834" s="5">
        <v>3.6479999999999997</v>
      </c>
      <c r="G834" s="5">
        <v>3.5323000000000002</v>
      </c>
      <c r="H834" s="5">
        <v>3.3839000000000001</v>
      </c>
      <c r="I834" s="5">
        <v>3.4470000000000001</v>
      </c>
      <c r="J834" s="3" t="s">
        <v>163</v>
      </c>
    </row>
    <row r="835" spans="1:10" ht="15.75" thickBot="1" x14ac:dyDescent="0.3">
      <c r="A835" s="1">
        <v>4017</v>
      </c>
      <c r="B835" s="2" t="s">
        <v>0</v>
      </c>
      <c r="C835" s="2" t="s">
        <v>1</v>
      </c>
      <c r="D835" s="2" t="s">
        <v>2</v>
      </c>
      <c r="E835" s="2" t="s">
        <v>3</v>
      </c>
      <c r="F835" s="2" t="s">
        <v>4</v>
      </c>
      <c r="G835" s="2" t="s">
        <v>5</v>
      </c>
      <c r="H835" s="2" t="s">
        <v>6</v>
      </c>
      <c r="I835" s="2" t="s">
        <v>7</v>
      </c>
      <c r="J835" s="3" t="s">
        <v>163</v>
      </c>
    </row>
    <row r="836" spans="1:10" x14ac:dyDescent="0.25">
      <c r="A836" s="4">
        <v>40171</v>
      </c>
      <c r="B836" s="5">
        <v>3.3496999999999999</v>
      </c>
      <c r="C836" s="5">
        <v>3.8913999999999995</v>
      </c>
      <c r="D836" s="5">
        <v>4.1158000000000001</v>
      </c>
      <c r="E836" s="5">
        <v>3.8416999999999994</v>
      </c>
      <c r="F836" s="5">
        <v>3.5186999999999999</v>
      </c>
      <c r="G836" s="5">
        <v>3.3696999999999999</v>
      </c>
      <c r="H836" s="5">
        <v>3.2615000000000003</v>
      </c>
      <c r="I836" s="5">
        <v>3.1004</v>
      </c>
      <c r="J836" s="3" t="s">
        <v>163</v>
      </c>
    </row>
    <row r="837" spans="1:10" x14ac:dyDescent="0.25">
      <c r="A837" s="4">
        <v>40172</v>
      </c>
      <c r="B837" s="5">
        <v>3.379</v>
      </c>
      <c r="C837" s="5">
        <v>3.9795000000000003</v>
      </c>
      <c r="D837" s="5">
        <v>4.3174000000000001</v>
      </c>
      <c r="E837" s="5">
        <v>4.1098999999999997</v>
      </c>
      <c r="F837" s="5">
        <v>3.7310000000000003</v>
      </c>
      <c r="G837" s="5">
        <v>3.5509999999999997</v>
      </c>
      <c r="H837" s="5">
        <v>3.4876999999999998</v>
      </c>
      <c r="I837" s="5">
        <v>3.2683</v>
      </c>
      <c r="J837" s="3" t="s">
        <v>163</v>
      </c>
    </row>
    <row r="838" spans="1:10" x14ac:dyDescent="0.25">
      <c r="A838" s="4">
        <v>40173</v>
      </c>
      <c r="B838" s="5">
        <v>3.3867000000000003</v>
      </c>
      <c r="C838" s="5">
        <v>3.9428999999999998</v>
      </c>
      <c r="D838" s="5">
        <v>4.1089000000000002</v>
      </c>
      <c r="E838" s="5">
        <v>3.8239000000000001</v>
      </c>
      <c r="F838" s="5">
        <v>3.5393000000000003</v>
      </c>
      <c r="G838" s="5">
        <v>3.3960999999999997</v>
      </c>
      <c r="H838" s="5">
        <v>3.2306000000000004</v>
      </c>
      <c r="I838" s="5">
        <v>3.1215999999999999</v>
      </c>
      <c r="J838" s="3" t="s">
        <v>163</v>
      </c>
    </row>
    <row r="839" spans="1:10" x14ac:dyDescent="0.25">
      <c r="A839" s="4">
        <v>40174</v>
      </c>
      <c r="B839" s="5">
        <v>3.1764000000000001</v>
      </c>
      <c r="C839" s="5">
        <v>3.8109000000000002</v>
      </c>
      <c r="D839" s="5">
        <v>4.0739000000000001</v>
      </c>
      <c r="E839" s="5">
        <v>3.8468</v>
      </c>
      <c r="F839" s="5">
        <v>3.6978</v>
      </c>
      <c r="G839" s="5">
        <v>3.4351000000000003</v>
      </c>
      <c r="H839" s="5">
        <v>3.0209000000000001</v>
      </c>
      <c r="I839" s="5">
        <v>2.6646999999999998</v>
      </c>
      <c r="J839" s="3" t="s">
        <v>163</v>
      </c>
    </row>
    <row r="840" spans="1:10" ht="15.75" thickBot="1" x14ac:dyDescent="0.3">
      <c r="A840" s="4">
        <v>40175</v>
      </c>
      <c r="B840" s="5">
        <v>3.5392999999999999</v>
      </c>
      <c r="C840" s="5">
        <v>4.0004000000000008</v>
      </c>
      <c r="D840" s="5">
        <v>4.1829999999999998</v>
      </c>
      <c r="E840" s="5">
        <v>3.9076</v>
      </c>
      <c r="F840" s="5">
        <v>3.4543000000000004</v>
      </c>
      <c r="G840" s="5">
        <v>3.4058999999999995</v>
      </c>
      <c r="H840" s="5">
        <v>3.4791000000000003</v>
      </c>
      <c r="I840" s="5">
        <v>3.4523000000000001</v>
      </c>
      <c r="J840" s="3" t="s">
        <v>163</v>
      </c>
    </row>
    <row r="841" spans="1:10" ht="15.75" thickBot="1" x14ac:dyDescent="0.3">
      <c r="A841" s="1">
        <v>4019</v>
      </c>
      <c r="B841" s="2" t="s">
        <v>0</v>
      </c>
      <c r="C841" s="2" t="s">
        <v>1</v>
      </c>
      <c r="D841" s="2" t="s">
        <v>2</v>
      </c>
      <c r="E841" s="2" t="s">
        <v>3</v>
      </c>
      <c r="F841" s="2" t="s">
        <v>4</v>
      </c>
      <c r="G841" s="2" t="s">
        <v>5</v>
      </c>
      <c r="H841" s="2" t="s">
        <v>6</v>
      </c>
      <c r="I841" s="2" t="s">
        <v>7</v>
      </c>
      <c r="J841" s="3" t="s">
        <v>163</v>
      </c>
    </row>
    <row r="842" spans="1:10" x14ac:dyDescent="0.25">
      <c r="A842" s="4">
        <v>40191</v>
      </c>
      <c r="B842" s="5">
        <v>3.4456000000000002</v>
      </c>
      <c r="C842" s="5">
        <v>3.9405999999999999</v>
      </c>
      <c r="D842" s="5">
        <v>4.0009000000000006</v>
      </c>
      <c r="E842" s="5">
        <v>3.5769000000000002</v>
      </c>
      <c r="F842" s="5">
        <v>3.2717000000000001</v>
      </c>
      <c r="G842" s="5">
        <v>3.8335000000000004</v>
      </c>
      <c r="H842" s="5">
        <v>4.0082000000000004</v>
      </c>
      <c r="I842" s="5">
        <v>3.6895000000000007</v>
      </c>
      <c r="J842" s="3" t="s">
        <v>163</v>
      </c>
    </row>
    <row r="843" spans="1:10" x14ac:dyDescent="0.25">
      <c r="A843" s="4">
        <v>40192</v>
      </c>
      <c r="B843" s="5">
        <v>3.5905</v>
      </c>
      <c r="C843" s="5">
        <v>3.8720000000000003</v>
      </c>
      <c r="D843" s="5">
        <v>3.8978000000000002</v>
      </c>
      <c r="E843" s="5">
        <v>3.5676000000000005</v>
      </c>
      <c r="F843" s="5">
        <v>3.3694999999999999</v>
      </c>
      <c r="G843" s="5">
        <v>3.9537</v>
      </c>
      <c r="H843" s="5">
        <v>4.2346000000000004</v>
      </c>
      <c r="I843" s="5">
        <v>4.0055000000000005</v>
      </c>
      <c r="J843" s="3" t="s">
        <v>163</v>
      </c>
    </row>
    <row r="844" spans="1:10" x14ac:dyDescent="0.25">
      <c r="A844" s="4">
        <v>40193</v>
      </c>
      <c r="B844" s="5">
        <v>3.4064999999999999</v>
      </c>
      <c r="C844" s="5">
        <v>3.9137000000000004</v>
      </c>
      <c r="D844" s="5">
        <v>3.9337</v>
      </c>
      <c r="E844" s="5">
        <v>3.4382000000000001</v>
      </c>
      <c r="F844" s="5">
        <v>3.1046</v>
      </c>
      <c r="G844" s="5">
        <v>3.7946000000000004</v>
      </c>
      <c r="H844" s="5">
        <v>4.0389999999999997</v>
      </c>
      <c r="I844" s="5">
        <v>3.7366999999999999</v>
      </c>
      <c r="J844" s="3" t="s">
        <v>163</v>
      </c>
    </row>
    <row r="845" spans="1:10" x14ac:dyDescent="0.25">
      <c r="A845" s="4">
        <v>40194</v>
      </c>
      <c r="B845" s="5">
        <v>3.0202</v>
      </c>
      <c r="C845" s="5">
        <v>3.8549999999999995</v>
      </c>
      <c r="D845" s="5">
        <v>4.1641000000000004</v>
      </c>
      <c r="E845" s="5">
        <v>3.8402000000000003</v>
      </c>
      <c r="F845" s="5">
        <v>3.5494000000000003</v>
      </c>
      <c r="G845" s="5">
        <v>3.8270999999999997</v>
      </c>
      <c r="H845" s="5">
        <v>3.6336000000000004</v>
      </c>
      <c r="I845" s="5">
        <v>3.0213000000000001</v>
      </c>
      <c r="J845" s="3" t="s">
        <v>163</v>
      </c>
    </row>
    <row r="846" spans="1:10" ht="15.75" thickBot="1" x14ac:dyDescent="0.3">
      <c r="A846" s="4">
        <v>40195</v>
      </c>
      <c r="B846" s="5">
        <v>3.6371000000000002</v>
      </c>
      <c r="C846" s="5">
        <v>4.0392000000000001</v>
      </c>
      <c r="D846" s="5">
        <v>3.9211</v>
      </c>
      <c r="E846" s="5">
        <v>3.4410999999999996</v>
      </c>
      <c r="F846" s="5">
        <v>3.0601000000000003</v>
      </c>
      <c r="G846" s="5">
        <v>3.8363</v>
      </c>
      <c r="H846" s="5">
        <v>4.1695000000000002</v>
      </c>
      <c r="I846" s="5">
        <v>4.0329000000000006</v>
      </c>
      <c r="J846" s="3" t="s">
        <v>163</v>
      </c>
    </row>
    <row r="847" spans="1:10" ht="15.75" thickBot="1" x14ac:dyDescent="0.3">
      <c r="A847" s="1">
        <v>4023</v>
      </c>
      <c r="B847" s="2" t="s">
        <v>0</v>
      </c>
      <c r="C847" s="2" t="s">
        <v>1</v>
      </c>
      <c r="D847" s="2" t="s">
        <v>2</v>
      </c>
      <c r="E847" s="2" t="s">
        <v>3</v>
      </c>
      <c r="F847" s="2" t="s">
        <v>4</v>
      </c>
      <c r="G847" s="2" t="s">
        <v>5</v>
      </c>
      <c r="H847" s="2" t="s">
        <v>6</v>
      </c>
      <c r="I847" s="2" t="s">
        <v>7</v>
      </c>
      <c r="J847" s="3" t="s">
        <v>163</v>
      </c>
    </row>
    <row r="848" spans="1:10" x14ac:dyDescent="0.25">
      <c r="A848" s="4">
        <v>40231</v>
      </c>
      <c r="B848" s="5">
        <v>3.3426000000000005</v>
      </c>
      <c r="C848" s="5">
        <v>3.3717000000000001</v>
      </c>
      <c r="D848" s="5">
        <v>3.2692999999999999</v>
      </c>
      <c r="E848" s="5">
        <v>3.2600999999999996</v>
      </c>
      <c r="F848" s="5">
        <v>3.5943999999999998</v>
      </c>
      <c r="G848" s="5">
        <v>3.6436000000000002</v>
      </c>
      <c r="H848" s="5">
        <v>3.3983000000000008</v>
      </c>
      <c r="I848" s="5">
        <v>3.1290000000000004</v>
      </c>
      <c r="J848" s="3" t="s">
        <v>163</v>
      </c>
    </row>
    <row r="849" spans="1:10" x14ac:dyDescent="0.25">
      <c r="A849" s="4">
        <v>40232</v>
      </c>
      <c r="B849" s="5">
        <v>3.3326000000000002</v>
      </c>
      <c r="C849" s="5">
        <v>3.4633000000000003</v>
      </c>
      <c r="D849" s="5">
        <v>3.6295999999999999</v>
      </c>
      <c r="E849" s="5">
        <v>3.8216000000000001</v>
      </c>
      <c r="F849" s="5">
        <v>4.0207999999999995</v>
      </c>
      <c r="G849" s="5">
        <v>3.8555000000000001</v>
      </c>
      <c r="H849" s="5">
        <v>3.4780999999999995</v>
      </c>
      <c r="I849" s="5">
        <v>3.1380999999999997</v>
      </c>
      <c r="J849" s="3" t="s">
        <v>163</v>
      </c>
    </row>
    <row r="850" spans="1:10" x14ac:dyDescent="0.25">
      <c r="A850" s="4">
        <v>40233</v>
      </c>
      <c r="B850" s="5">
        <v>3.3898999999999999</v>
      </c>
      <c r="C850" s="5">
        <v>3.4173000000000004</v>
      </c>
      <c r="D850" s="5">
        <v>3.3162000000000003</v>
      </c>
      <c r="E850" s="5">
        <v>3.2766000000000002</v>
      </c>
      <c r="F850" s="5">
        <v>3.5801999999999996</v>
      </c>
      <c r="G850" s="5">
        <v>3.6061000000000001</v>
      </c>
      <c r="H850" s="5">
        <v>3.3619000000000003</v>
      </c>
      <c r="I850" s="5">
        <v>3.1455000000000002</v>
      </c>
      <c r="J850" s="3" t="s">
        <v>163</v>
      </c>
    </row>
    <row r="851" spans="1:10" x14ac:dyDescent="0.25">
      <c r="A851" s="4">
        <v>40234</v>
      </c>
      <c r="B851" s="5">
        <v>3.2744999999999997</v>
      </c>
      <c r="C851" s="5">
        <v>3.2776000000000001</v>
      </c>
      <c r="D851" s="5">
        <v>3.0759999999999996</v>
      </c>
      <c r="E851" s="5">
        <v>2.8591000000000002</v>
      </c>
      <c r="F851" s="5">
        <v>3.2417999999999996</v>
      </c>
      <c r="G851" s="5">
        <v>3.4610000000000003</v>
      </c>
      <c r="H851" s="5">
        <v>3.3624000000000001</v>
      </c>
      <c r="I851" s="5">
        <v>3.0845000000000007</v>
      </c>
      <c r="J851" s="3" t="s">
        <v>163</v>
      </c>
    </row>
    <row r="852" spans="1:10" ht="15.75" thickBot="1" x14ac:dyDescent="0.3">
      <c r="A852" s="4">
        <v>40235</v>
      </c>
      <c r="B852" s="5">
        <v>3.4615999999999998</v>
      </c>
      <c r="C852" s="5">
        <v>3.3607</v>
      </c>
      <c r="D852" s="5">
        <v>3.1783000000000001</v>
      </c>
      <c r="E852" s="5">
        <v>3.2479</v>
      </c>
      <c r="F852" s="5">
        <v>3.6671</v>
      </c>
      <c r="G852" s="5">
        <v>3.7833000000000001</v>
      </c>
      <c r="H852" s="5">
        <v>3.5965999999999996</v>
      </c>
      <c r="I852" s="5">
        <v>3.3320999999999996</v>
      </c>
      <c r="J852" s="3" t="s">
        <v>163</v>
      </c>
    </row>
    <row r="853" spans="1:10" ht="15.75" thickBot="1" x14ac:dyDescent="0.3">
      <c r="A853" s="1">
        <v>4025</v>
      </c>
      <c r="B853" s="2" t="s">
        <v>0</v>
      </c>
      <c r="C853" s="2" t="s">
        <v>1</v>
      </c>
      <c r="D853" s="2" t="s">
        <v>2</v>
      </c>
      <c r="E853" s="2" t="s">
        <v>3</v>
      </c>
      <c r="F853" s="2" t="s">
        <v>4</v>
      </c>
      <c r="G853" s="2" t="s">
        <v>5</v>
      </c>
      <c r="H853" s="2" t="s">
        <v>6</v>
      </c>
      <c r="I853" s="2" t="s">
        <v>7</v>
      </c>
      <c r="J853" s="3" t="s">
        <v>163</v>
      </c>
    </row>
    <row r="854" spans="1:10" x14ac:dyDescent="0.25">
      <c r="A854" s="4">
        <v>40251</v>
      </c>
      <c r="B854" s="5">
        <v>3.2646000000000002</v>
      </c>
      <c r="C854" s="5">
        <v>2.2642000000000002</v>
      </c>
      <c r="D854" s="5">
        <v>3.2220000000000004</v>
      </c>
      <c r="E854" s="5">
        <v>3.7592999999999996</v>
      </c>
      <c r="F854" s="5">
        <v>3.9474</v>
      </c>
      <c r="G854" s="5">
        <v>3.5958000000000001</v>
      </c>
      <c r="H854" s="5">
        <v>4.0916999999999994</v>
      </c>
      <c r="I854" s="5">
        <v>3.8603000000000001</v>
      </c>
      <c r="J854" s="3" t="s">
        <v>163</v>
      </c>
    </row>
    <row r="855" spans="1:10" x14ac:dyDescent="0.25">
      <c r="A855" s="4">
        <v>40252</v>
      </c>
      <c r="B855" s="5">
        <v>3.5635999999999997</v>
      </c>
      <c r="C855" s="5">
        <v>2.3827000000000003</v>
      </c>
      <c r="D855" s="5">
        <v>3.4497000000000004</v>
      </c>
      <c r="E855" s="5">
        <v>3.9918999999999998</v>
      </c>
      <c r="F855" s="5">
        <v>4.202</v>
      </c>
      <c r="G855" s="5">
        <v>3.6617999999999999</v>
      </c>
      <c r="H855" s="5">
        <v>4.2635000000000005</v>
      </c>
      <c r="I855" s="5">
        <v>4.0884999999999998</v>
      </c>
      <c r="J855" s="3" t="s">
        <v>163</v>
      </c>
    </row>
    <row r="856" spans="1:10" x14ac:dyDescent="0.25">
      <c r="A856" s="4">
        <v>40253</v>
      </c>
      <c r="B856" s="5">
        <v>3.2480000000000002</v>
      </c>
      <c r="C856" s="5">
        <v>2.4039000000000001</v>
      </c>
      <c r="D856" s="5">
        <v>3.1702999999999997</v>
      </c>
      <c r="E856" s="5">
        <v>3.5513000000000003</v>
      </c>
      <c r="F856" s="5">
        <v>3.6367000000000003</v>
      </c>
      <c r="G856" s="5">
        <v>3.4670000000000001</v>
      </c>
      <c r="H856" s="5">
        <v>3.9938000000000002</v>
      </c>
      <c r="I856" s="5">
        <v>3.8068999999999997</v>
      </c>
      <c r="J856" s="3" t="s">
        <v>163</v>
      </c>
    </row>
    <row r="857" spans="1:10" x14ac:dyDescent="0.25">
      <c r="A857" s="4">
        <v>40254</v>
      </c>
      <c r="B857" s="5">
        <v>2.9697000000000005</v>
      </c>
      <c r="C857" s="5">
        <v>2.0244</v>
      </c>
      <c r="D857" s="5">
        <v>3.0946000000000002</v>
      </c>
      <c r="E857" s="5">
        <v>3.7983999999999991</v>
      </c>
      <c r="F857" s="5">
        <v>4.0770000000000008</v>
      </c>
      <c r="G857" s="5">
        <v>3.7577000000000007</v>
      </c>
      <c r="H857" s="5">
        <v>4.0774000000000008</v>
      </c>
      <c r="I857" s="5">
        <v>3.6999</v>
      </c>
      <c r="J857" s="3" t="s">
        <v>163</v>
      </c>
    </row>
    <row r="858" spans="1:10" ht="15.75" thickBot="1" x14ac:dyDescent="0.3">
      <c r="A858" s="4">
        <v>40255</v>
      </c>
      <c r="B858" s="5">
        <v>3.2933000000000003</v>
      </c>
      <c r="C858" s="5">
        <v>2.1222999999999996</v>
      </c>
      <c r="D858" s="5">
        <v>3.1321000000000003</v>
      </c>
      <c r="E858" s="5">
        <v>3.7438000000000002</v>
      </c>
      <c r="F858" s="5">
        <v>4.0640000000000001</v>
      </c>
      <c r="G858" s="5">
        <v>3.7129000000000003</v>
      </c>
      <c r="H858" s="5">
        <v>4.2389000000000001</v>
      </c>
      <c r="I858" s="5">
        <v>3.9346000000000005</v>
      </c>
      <c r="J858" s="3" t="s">
        <v>163</v>
      </c>
    </row>
    <row r="859" spans="1:10" ht="15.75" thickBot="1" x14ac:dyDescent="0.3">
      <c r="A859" s="1">
        <v>4026</v>
      </c>
      <c r="B859" s="2" t="s">
        <v>0</v>
      </c>
      <c r="C859" s="2" t="s">
        <v>1</v>
      </c>
      <c r="D859" s="2" t="s">
        <v>2</v>
      </c>
      <c r="E859" s="2" t="s">
        <v>3</v>
      </c>
      <c r="F859" s="2" t="s">
        <v>4</v>
      </c>
      <c r="G859" s="2" t="s">
        <v>5</v>
      </c>
      <c r="H859" s="2" t="s">
        <v>6</v>
      </c>
      <c r="I859" s="2" t="s">
        <v>7</v>
      </c>
      <c r="J859" s="3" t="s">
        <v>163</v>
      </c>
    </row>
    <row r="860" spans="1:10" x14ac:dyDescent="0.25">
      <c r="A860" s="4">
        <v>40261</v>
      </c>
      <c r="B860" s="5">
        <v>3.1524999999999999</v>
      </c>
      <c r="C860" s="5">
        <v>2.5205000000000002</v>
      </c>
      <c r="D860" s="5">
        <v>3.6663999999999999</v>
      </c>
      <c r="E860" s="5">
        <v>4.1074000000000011</v>
      </c>
      <c r="F860" s="5">
        <v>4.1865000000000006</v>
      </c>
      <c r="G860" s="5">
        <v>4.0899000000000001</v>
      </c>
      <c r="H860" s="5">
        <v>4.4901</v>
      </c>
      <c r="I860" s="5">
        <v>3.9547000000000003</v>
      </c>
      <c r="J860" s="3" t="s">
        <v>163</v>
      </c>
    </row>
    <row r="861" spans="1:10" x14ac:dyDescent="0.25">
      <c r="A861" s="4">
        <v>40262</v>
      </c>
      <c r="B861" s="5">
        <v>3.6709999999999998</v>
      </c>
      <c r="C861" s="5">
        <v>2.6243000000000003</v>
      </c>
      <c r="D861" s="5">
        <v>3.7004999999999999</v>
      </c>
      <c r="E861" s="5">
        <v>4.0168999999999997</v>
      </c>
      <c r="F861" s="5">
        <v>4.1025</v>
      </c>
      <c r="G861" s="5">
        <v>3.8625999999999996</v>
      </c>
      <c r="H861" s="5">
        <v>4.5860000000000003</v>
      </c>
      <c r="I861" s="5">
        <v>4.2949000000000002</v>
      </c>
      <c r="J861" s="3" t="s">
        <v>163</v>
      </c>
    </row>
    <row r="862" spans="1:10" x14ac:dyDescent="0.25">
      <c r="A862" s="4">
        <v>40263</v>
      </c>
      <c r="B862" s="5">
        <v>3.2354000000000003</v>
      </c>
      <c r="C862" s="5">
        <v>2.7239</v>
      </c>
      <c r="D862" s="5">
        <v>3.6339000000000006</v>
      </c>
      <c r="E862" s="5">
        <v>3.9199000000000006</v>
      </c>
      <c r="F862" s="5">
        <v>3.8552</v>
      </c>
      <c r="G862" s="5">
        <v>3.9135999999999997</v>
      </c>
      <c r="H862" s="5">
        <v>4.3569999999999993</v>
      </c>
      <c r="I862" s="5">
        <v>3.9707000000000003</v>
      </c>
      <c r="J862" s="3" t="s">
        <v>163</v>
      </c>
    </row>
    <row r="863" spans="1:10" x14ac:dyDescent="0.25">
      <c r="A863" s="4">
        <v>40264</v>
      </c>
      <c r="B863" s="5">
        <v>2.4877000000000002</v>
      </c>
      <c r="C863" s="5">
        <v>2.2169000000000003</v>
      </c>
      <c r="D863" s="5">
        <v>3.7254</v>
      </c>
      <c r="E863" s="5">
        <v>4.478600000000001</v>
      </c>
      <c r="F863" s="5">
        <v>4.7631000000000006</v>
      </c>
      <c r="G863" s="5">
        <v>4.5990000000000002</v>
      </c>
      <c r="H863" s="5">
        <v>4.5680999999999994</v>
      </c>
      <c r="I863" s="5">
        <v>3.5356999999999998</v>
      </c>
      <c r="J863" s="3" t="s">
        <v>163</v>
      </c>
    </row>
    <row r="864" spans="1:10" ht="15.75" thickBot="1" x14ac:dyDescent="0.3">
      <c r="A864" s="4">
        <v>40265</v>
      </c>
      <c r="B864" s="5">
        <v>3.2282999999999999</v>
      </c>
      <c r="C864" s="5">
        <v>2.383</v>
      </c>
      <c r="D864" s="5">
        <v>3.5758000000000001</v>
      </c>
      <c r="E864" s="5">
        <v>4.0534999999999997</v>
      </c>
      <c r="F864" s="5">
        <v>4.2381000000000002</v>
      </c>
      <c r="G864" s="5">
        <v>4.1386000000000003</v>
      </c>
      <c r="H864" s="5">
        <v>4.6169000000000002</v>
      </c>
      <c r="I864" s="5">
        <v>4.0489999999999995</v>
      </c>
      <c r="J864" s="3" t="s">
        <v>163</v>
      </c>
    </row>
    <row r="865" spans="1:10" ht="15.75" thickBot="1" x14ac:dyDescent="0.3">
      <c r="A865" s="1">
        <v>4112</v>
      </c>
      <c r="B865" s="2" t="s">
        <v>0</v>
      </c>
      <c r="C865" s="2" t="s">
        <v>1</v>
      </c>
      <c r="D865" s="2" t="s">
        <v>2</v>
      </c>
      <c r="E865" s="2" t="s">
        <v>3</v>
      </c>
      <c r="F865" s="2" t="s">
        <v>4</v>
      </c>
      <c r="G865" s="2" t="s">
        <v>5</v>
      </c>
      <c r="H865" s="2" t="s">
        <v>6</v>
      </c>
      <c r="I865" s="2" t="s">
        <v>7</v>
      </c>
      <c r="J865" s="3" t="s">
        <v>163</v>
      </c>
    </row>
    <row r="866" spans="1:10" x14ac:dyDescent="0.25">
      <c r="A866" s="4">
        <v>41121</v>
      </c>
      <c r="B866" s="5">
        <v>3.7386000000000004</v>
      </c>
      <c r="C866" s="5">
        <v>4.1128999999999998</v>
      </c>
      <c r="D866" s="5">
        <v>4.0709</v>
      </c>
      <c r="E866" s="5">
        <v>3.7946000000000004</v>
      </c>
      <c r="F866" s="5">
        <v>3.6958000000000002</v>
      </c>
      <c r="G866" s="5">
        <v>3.5474000000000001</v>
      </c>
      <c r="H866" s="5">
        <v>3.2437999999999998</v>
      </c>
      <c r="I866" s="5">
        <v>3.2414000000000005</v>
      </c>
      <c r="J866" s="3" t="s">
        <v>163</v>
      </c>
    </row>
    <row r="867" spans="1:10" x14ac:dyDescent="0.25">
      <c r="A867" s="4">
        <v>41122</v>
      </c>
      <c r="B867" s="5">
        <v>3.7047000000000003</v>
      </c>
      <c r="C867" s="5">
        <v>4.0057</v>
      </c>
      <c r="D867" s="5">
        <v>4.0884</v>
      </c>
      <c r="E867" s="5">
        <v>3.9049</v>
      </c>
      <c r="F867" s="5">
        <v>3.9041000000000001</v>
      </c>
      <c r="G867" s="5">
        <v>3.8069999999999999</v>
      </c>
      <c r="H867" s="5">
        <v>3.5967000000000007</v>
      </c>
      <c r="I867" s="5">
        <v>3.4573</v>
      </c>
      <c r="J867" s="3" t="s">
        <v>163</v>
      </c>
    </row>
    <row r="868" spans="1:10" x14ac:dyDescent="0.25">
      <c r="A868" s="4">
        <v>41123</v>
      </c>
      <c r="B868" s="5">
        <v>3.6444000000000001</v>
      </c>
      <c r="C868" s="5">
        <v>4.0184999999999995</v>
      </c>
      <c r="D868" s="5">
        <v>3.9430000000000001</v>
      </c>
      <c r="E868" s="5">
        <v>3.6501000000000001</v>
      </c>
      <c r="F868" s="5">
        <v>3.5982000000000003</v>
      </c>
      <c r="G868" s="5">
        <v>3.4662000000000002</v>
      </c>
      <c r="H868" s="5">
        <v>3.1670000000000003</v>
      </c>
      <c r="I868" s="5">
        <v>3.1376000000000004</v>
      </c>
      <c r="J868" s="3" t="s">
        <v>163</v>
      </c>
    </row>
    <row r="869" spans="1:10" x14ac:dyDescent="0.25">
      <c r="A869" s="4">
        <v>41124</v>
      </c>
      <c r="B869" s="5">
        <v>3.6507000000000001</v>
      </c>
      <c r="C869" s="5">
        <v>4.2416999999999998</v>
      </c>
      <c r="D869" s="5">
        <v>4.2694000000000001</v>
      </c>
      <c r="E869" s="5">
        <v>4.0004</v>
      </c>
      <c r="F869" s="5">
        <v>3.7534000000000001</v>
      </c>
      <c r="G869" s="5">
        <v>3.3892999999999995</v>
      </c>
      <c r="H869" s="5">
        <v>2.8228</v>
      </c>
      <c r="I869" s="5">
        <v>2.8420999999999998</v>
      </c>
      <c r="J869" s="3" t="s">
        <v>163</v>
      </c>
    </row>
    <row r="870" spans="1:10" ht="15.75" thickBot="1" x14ac:dyDescent="0.3">
      <c r="A870" s="4">
        <v>41125</v>
      </c>
      <c r="B870" s="5">
        <v>3.8816999999999995</v>
      </c>
      <c r="C870" s="5">
        <v>4.1764000000000001</v>
      </c>
      <c r="D870" s="5">
        <v>4.0054999999999996</v>
      </c>
      <c r="E870" s="5">
        <v>3.6744999999999997</v>
      </c>
      <c r="F870" s="5">
        <v>3.5649000000000002</v>
      </c>
      <c r="G870" s="5">
        <v>3.5988000000000002</v>
      </c>
      <c r="H870" s="5">
        <v>3.4138000000000002</v>
      </c>
      <c r="I870" s="5">
        <v>3.5019999999999998</v>
      </c>
      <c r="J870" s="3" t="s">
        <v>163</v>
      </c>
    </row>
    <row r="871" spans="1:10" ht="15.75" thickBot="1" x14ac:dyDescent="0.3">
      <c r="A871" s="1">
        <v>4113</v>
      </c>
      <c r="B871" s="2" t="s">
        <v>0</v>
      </c>
      <c r="C871" s="2" t="s">
        <v>1</v>
      </c>
      <c r="D871" s="2" t="s">
        <v>2</v>
      </c>
      <c r="E871" s="2" t="s">
        <v>3</v>
      </c>
      <c r="F871" s="2" t="s">
        <v>4</v>
      </c>
      <c r="G871" s="2" t="s">
        <v>5</v>
      </c>
      <c r="H871" s="2" t="s">
        <v>6</v>
      </c>
      <c r="I871" s="2" t="s">
        <v>7</v>
      </c>
      <c r="J871" s="3" t="s">
        <v>163</v>
      </c>
    </row>
    <row r="872" spans="1:10" x14ac:dyDescent="0.25">
      <c r="A872" s="4">
        <v>41131</v>
      </c>
      <c r="B872" s="5">
        <v>3.7468000000000004</v>
      </c>
      <c r="C872" s="5">
        <v>3.8728000000000007</v>
      </c>
      <c r="D872" s="5">
        <v>3.7872999999999997</v>
      </c>
      <c r="E872" s="5">
        <v>3.7059000000000002</v>
      </c>
      <c r="F872" s="5">
        <v>3.7384999999999997</v>
      </c>
      <c r="G872" s="5">
        <v>3.5636999999999999</v>
      </c>
      <c r="H872" s="5">
        <v>3.2868999999999997</v>
      </c>
      <c r="I872" s="5">
        <v>3.3719000000000001</v>
      </c>
      <c r="J872" s="3" t="s">
        <v>163</v>
      </c>
    </row>
    <row r="873" spans="1:10" x14ac:dyDescent="0.25">
      <c r="A873" s="4">
        <v>41132</v>
      </c>
      <c r="B873" s="5">
        <v>3.78</v>
      </c>
      <c r="C873" s="5">
        <v>3.7313000000000001</v>
      </c>
      <c r="D873" s="5">
        <v>3.7389999999999999</v>
      </c>
      <c r="E873" s="5">
        <v>3.7215000000000003</v>
      </c>
      <c r="F873" s="5">
        <v>3.8849999999999998</v>
      </c>
      <c r="G873" s="5">
        <v>3.7913999999999999</v>
      </c>
      <c r="H873" s="5">
        <v>3.7012</v>
      </c>
      <c r="I873" s="5">
        <v>3.6280000000000006</v>
      </c>
      <c r="J873" s="3" t="s">
        <v>163</v>
      </c>
    </row>
    <row r="874" spans="1:10" x14ac:dyDescent="0.25">
      <c r="A874" s="4">
        <v>41133</v>
      </c>
      <c r="B874" s="5">
        <v>3.6557000000000004</v>
      </c>
      <c r="C874" s="5">
        <v>3.8003999999999998</v>
      </c>
      <c r="D874" s="5">
        <v>3.7170000000000001</v>
      </c>
      <c r="E874" s="5">
        <v>3.6825999999999999</v>
      </c>
      <c r="F874" s="5">
        <v>3.6871</v>
      </c>
      <c r="G874" s="5">
        <v>3.5259999999999998</v>
      </c>
      <c r="H874" s="5">
        <v>3.2486000000000006</v>
      </c>
      <c r="I874" s="5">
        <v>3.3567999999999998</v>
      </c>
      <c r="J874" s="3" t="s">
        <v>163</v>
      </c>
    </row>
    <row r="875" spans="1:10" x14ac:dyDescent="0.25">
      <c r="A875" s="4">
        <v>41134</v>
      </c>
      <c r="B875" s="5">
        <v>3.5642999999999998</v>
      </c>
      <c r="C875" s="5">
        <v>3.9582999999999999</v>
      </c>
      <c r="D875" s="5">
        <v>3.9838000000000005</v>
      </c>
      <c r="E875" s="5">
        <v>3.9257</v>
      </c>
      <c r="F875" s="5">
        <v>3.7780000000000005</v>
      </c>
      <c r="G875" s="5">
        <v>3.3519999999999999</v>
      </c>
      <c r="H875" s="5">
        <v>2.7836000000000003</v>
      </c>
      <c r="I875" s="5">
        <v>2.9396</v>
      </c>
      <c r="J875" s="3" t="s">
        <v>163</v>
      </c>
    </row>
    <row r="876" spans="1:10" ht="15.75" thickBot="1" x14ac:dyDescent="0.3">
      <c r="A876" s="4">
        <v>41135</v>
      </c>
      <c r="B876" s="5">
        <v>3.8963000000000001</v>
      </c>
      <c r="C876" s="5">
        <v>3.9268000000000001</v>
      </c>
      <c r="D876" s="5">
        <v>3.7107999999999999</v>
      </c>
      <c r="E876" s="5">
        <v>3.5708000000000002</v>
      </c>
      <c r="F876" s="5">
        <v>3.6551000000000005</v>
      </c>
      <c r="G876" s="5">
        <v>3.6673000000000004</v>
      </c>
      <c r="H876" s="5">
        <v>3.5131000000000006</v>
      </c>
      <c r="I876" s="5">
        <v>3.6052000000000008</v>
      </c>
      <c r="J876" s="3" t="s">
        <v>163</v>
      </c>
    </row>
    <row r="877" spans="1:10" ht="15.75" thickBot="1" x14ac:dyDescent="0.3">
      <c r="A877" s="1">
        <v>4118</v>
      </c>
      <c r="B877" s="2" t="s">
        <v>0</v>
      </c>
      <c r="C877" s="2" t="s">
        <v>1</v>
      </c>
      <c r="D877" s="2" t="s">
        <v>2</v>
      </c>
      <c r="E877" s="2" t="s">
        <v>3</v>
      </c>
      <c r="F877" s="2" t="s">
        <v>4</v>
      </c>
      <c r="G877" s="2" t="s">
        <v>5</v>
      </c>
      <c r="H877" s="2" t="s">
        <v>6</v>
      </c>
      <c r="I877" s="2" t="s">
        <v>7</v>
      </c>
      <c r="J877" s="3" t="s">
        <v>163</v>
      </c>
    </row>
    <row r="878" spans="1:10" x14ac:dyDescent="0.25">
      <c r="A878" s="4">
        <v>41181</v>
      </c>
      <c r="B878" s="5">
        <v>3.4249000000000001</v>
      </c>
      <c r="C878" s="5">
        <v>3.7875999999999994</v>
      </c>
      <c r="D878" s="5">
        <v>3.9171</v>
      </c>
      <c r="E878" s="5">
        <v>3.4784000000000002</v>
      </c>
      <c r="F878" s="5">
        <v>3.4155000000000002</v>
      </c>
      <c r="G878" s="5">
        <v>3.8440000000000003</v>
      </c>
      <c r="H878" s="5">
        <v>3.9417</v>
      </c>
      <c r="I878" s="5">
        <v>3.4338000000000002</v>
      </c>
      <c r="J878" s="3" t="s">
        <v>163</v>
      </c>
    </row>
    <row r="879" spans="1:10" x14ac:dyDescent="0.25">
      <c r="A879" s="4">
        <v>41182</v>
      </c>
      <c r="B879" s="5">
        <v>3.7540000000000004</v>
      </c>
      <c r="C879" s="5">
        <v>3.8620000000000001</v>
      </c>
      <c r="D879" s="5">
        <v>4.0112000000000005</v>
      </c>
      <c r="E879" s="5">
        <v>3.6269000000000005</v>
      </c>
      <c r="F879" s="5">
        <v>3.4944999999999999</v>
      </c>
      <c r="G879" s="5">
        <v>3.8793000000000002</v>
      </c>
      <c r="H879" s="5">
        <v>4.1669999999999998</v>
      </c>
      <c r="I879" s="5">
        <v>3.8583000000000003</v>
      </c>
      <c r="J879" s="3" t="s">
        <v>163</v>
      </c>
    </row>
    <row r="880" spans="1:10" x14ac:dyDescent="0.25">
      <c r="A880" s="4">
        <v>41183</v>
      </c>
      <c r="B880" s="5">
        <v>3.4111000000000002</v>
      </c>
      <c r="C880" s="5">
        <v>3.7858999999999998</v>
      </c>
      <c r="D880" s="5">
        <v>3.8933999999999997</v>
      </c>
      <c r="E880" s="5">
        <v>3.4750999999999999</v>
      </c>
      <c r="F880" s="5">
        <v>3.3207999999999998</v>
      </c>
      <c r="G880" s="5">
        <v>3.8369</v>
      </c>
      <c r="H880" s="5">
        <v>3.9723999999999999</v>
      </c>
      <c r="I880" s="5">
        <v>3.5446999999999997</v>
      </c>
      <c r="J880" s="3" t="s">
        <v>163</v>
      </c>
    </row>
    <row r="881" spans="1:10" x14ac:dyDescent="0.25">
      <c r="A881" s="4">
        <v>41184</v>
      </c>
      <c r="B881" s="5">
        <v>2.9634999999999998</v>
      </c>
      <c r="C881" s="5">
        <v>3.6431</v>
      </c>
      <c r="D881" s="5">
        <v>4.0166000000000004</v>
      </c>
      <c r="E881" s="5">
        <v>3.6846999999999999</v>
      </c>
      <c r="F881" s="5">
        <v>3.8388</v>
      </c>
      <c r="G881" s="5">
        <v>4.0066000000000006</v>
      </c>
      <c r="H881" s="5">
        <v>3.6738999999999997</v>
      </c>
      <c r="I881" s="5">
        <v>2.6997</v>
      </c>
      <c r="J881" s="3" t="s">
        <v>163</v>
      </c>
    </row>
    <row r="882" spans="1:10" ht="15.75" thickBot="1" x14ac:dyDescent="0.3">
      <c r="A882" s="4">
        <v>41185</v>
      </c>
      <c r="B882" s="5">
        <v>3.6999000000000004</v>
      </c>
      <c r="C882" s="5">
        <v>3.9254000000000002</v>
      </c>
      <c r="D882" s="5">
        <v>3.8660000000000005</v>
      </c>
      <c r="E882" s="5">
        <v>3.3959000000000001</v>
      </c>
      <c r="F882" s="5">
        <v>3.3104000000000005</v>
      </c>
      <c r="G882" s="5">
        <v>3.9184000000000001</v>
      </c>
      <c r="H882" s="5">
        <v>4.1731000000000007</v>
      </c>
      <c r="I882" s="5">
        <v>3.8671000000000002</v>
      </c>
      <c r="J882" s="3" t="s">
        <v>163</v>
      </c>
    </row>
    <row r="883" spans="1:10" ht="15.75" thickBot="1" x14ac:dyDescent="0.3">
      <c r="A883" s="1">
        <v>4119</v>
      </c>
      <c r="B883" s="2" t="s">
        <v>0</v>
      </c>
      <c r="C883" s="2" t="s">
        <v>1</v>
      </c>
      <c r="D883" s="2" t="s">
        <v>2</v>
      </c>
      <c r="E883" s="2" t="s">
        <v>3</v>
      </c>
      <c r="F883" s="2" t="s">
        <v>4</v>
      </c>
      <c r="G883" s="2" t="s">
        <v>5</v>
      </c>
      <c r="H883" s="2" t="s">
        <v>6</v>
      </c>
      <c r="I883" s="2" t="s">
        <v>7</v>
      </c>
      <c r="J883" s="3" t="s">
        <v>163</v>
      </c>
    </row>
    <row r="884" spans="1:10" x14ac:dyDescent="0.25">
      <c r="A884" s="4">
        <v>41191</v>
      </c>
      <c r="B884" s="5">
        <v>3.6859999999999999</v>
      </c>
      <c r="C884" s="5">
        <v>3.6827999999999999</v>
      </c>
      <c r="D884" s="5">
        <v>3.6581999999999999</v>
      </c>
      <c r="E884" s="5">
        <v>3.3628</v>
      </c>
      <c r="F884" s="5">
        <v>3.3784000000000001</v>
      </c>
      <c r="G884" s="5">
        <v>3.9094000000000002</v>
      </c>
      <c r="H884" s="5">
        <v>4.1414999999999997</v>
      </c>
      <c r="I884" s="5">
        <v>3.8569999999999998</v>
      </c>
      <c r="J884" s="3" t="s">
        <v>163</v>
      </c>
    </row>
    <row r="885" spans="1:10" x14ac:dyDescent="0.25">
      <c r="A885" s="4">
        <v>41192</v>
      </c>
      <c r="B885" s="5">
        <v>3.9203999999999994</v>
      </c>
      <c r="C885" s="5">
        <v>3.5852999999999997</v>
      </c>
      <c r="D885" s="5">
        <v>3.5179</v>
      </c>
      <c r="E885" s="5">
        <v>3.3661999999999996</v>
      </c>
      <c r="F885" s="5">
        <v>3.4327000000000001</v>
      </c>
      <c r="G885" s="5">
        <v>4.0308000000000002</v>
      </c>
      <c r="H885" s="5">
        <v>4.4583999999999993</v>
      </c>
      <c r="I885" s="5">
        <v>4.3364999999999991</v>
      </c>
      <c r="J885" s="3" t="s">
        <v>163</v>
      </c>
    </row>
    <row r="886" spans="1:10" x14ac:dyDescent="0.25">
      <c r="A886" s="4">
        <v>41193</v>
      </c>
      <c r="B886" s="5">
        <v>3.6377999999999999</v>
      </c>
      <c r="C886" s="5">
        <v>3.6949999999999998</v>
      </c>
      <c r="D886" s="5">
        <v>3.6393000000000004</v>
      </c>
      <c r="E886" s="5">
        <v>3.2765999999999997</v>
      </c>
      <c r="F886" s="5">
        <v>3.1496000000000004</v>
      </c>
      <c r="G886" s="5">
        <v>3.7774999999999994</v>
      </c>
      <c r="H886" s="5">
        <v>4.0664999999999996</v>
      </c>
      <c r="I886" s="5">
        <v>3.8545999999999996</v>
      </c>
      <c r="J886" s="3" t="s">
        <v>163</v>
      </c>
    </row>
    <row r="887" spans="1:10" x14ac:dyDescent="0.25">
      <c r="A887" s="4">
        <v>41194</v>
      </c>
      <c r="B887" s="5">
        <v>3.2911999999999999</v>
      </c>
      <c r="C887" s="5">
        <v>3.6089000000000002</v>
      </c>
      <c r="D887" s="5">
        <v>3.8438999999999997</v>
      </c>
      <c r="E887" s="5">
        <v>3.6250999999999998</v>
      </c>
      <c r="F887" s="5">
        <v>3.8335999999999997</v>
      </c>
      <c r="G887" s="5">
        <v>4.0249000000000006</v>
      </c>
      <c r="H887" s="5">
        <v>3.8121</v>
      </c>
      <c r="I887" s="5">
        <v>3.0897000000000001</v>
      </c>
      <c r="J887" s="3" t="s">
        <v>163</v>
      </c>
    </row>
    <row r="888" spans="1:10" x14ac:dyDescent="0.25">
      <c r="A888" s="4">
        <v>41195</v>
      </c>
      <c r="B888" s="5">
        <v>3.9021999999999997</v>
      </c>
      <c r="C888" s="5">
        <v>3.7455000000000003</v>
      </c>
      <c r="D888" s="5">
        <v>3.5017</v>
      </c>
      <c r="E888" s="5">
        <v>3.1469000000000005</v>
      </c>
      <c r="F888" s="5">
        <v>3.2226999999999997</v>
      </c>
      <c r="G888" s="5">
        <v>3.9521999999999999</v>
      </c>
      <c r="H888" s="5">
        <v>4.3281999999999998</v>
      </c>
      <c r="I888" s="5">
        <v>4.1855000000000002</v>
      </c>
      <c r="J888" s="3" t="s">
        <v>163</v>
      </c>
    </row>
  </sheetData>
  <phoneticPr fontId="1" type="noConversion"/>
  <pageMargins left="0.7" right="0.7" top="0.75" bottom="0.75" header="0.3" footer="0.3"/>
  <pageSetup paperSize="9" orientation="portrait" horizontalDpi="0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1C1022-E56E-4DB2-AD60-EE1880748F66}">
  <dimension ref="A1:D69"/>
  <sheetViews>
    <sheetView workbookViewId="0">
      <selection activeCell="A6" sqref="A6"/>
    </sheetView>
  </sheetViews>
  <sheetFormatPr baseColWidth="10" defaultRowHeight="15" x14ac:dyDescent="0.25"/>
  <cols>
    <col min="1" max="1" width="24.140625" customWidth="1"/>
    <col min="2" max="2" width="20.85546875" customWidth="1"/>
  </cols>
  <sheetData>
    <row r="1" spans="1:4" x14ac:dyDescent="0.25">
      <c r="A1" s="6" t="s">
        <v>115</v>
      </c>
      <c r="B1" s="6" t="s">
        <v>116</v>
      </c>
      <c r="C1" s="6" t="s">
        <v>23</v>
      </c>
      <c r="D1" s="6" t="s">
        <v>24</v>
      </c>
    </row>
    <row r="2" spans="1:4" x14ac:dyDescent="0.25">
      <c r="A2" t="s">
        <v>63</v>
      </c>
      <c r="C2" s="7">
        <v>30</v>
      </c>
      <c r="D2" s="7">
        <v>30</v>
      </c>
    </row>
    <row r="3" spans="1:4" x14ac:dyDescent="0.25">
      <c r="A3" t="s">
        <v>62</v>
      </c>
      <c r="C3" s="7">
        <v>31.00001</v>
      </c>
      <c r="D3" s="7">
        <v>31.00001</v>
      </c>
    </row>
    <row r="4" spans="1:4" x14ac:dyDescent="0.25">
      <c r="A4" t="s">
        <v>22</v>
      </c>
      <c r="B4" t="s">
        <v>26</v>
      </c>
      <c r="C4" s="7">
        <v>31.194005000000001</v>
      </c>
      <c r="D4" s="7">
        <v>29.874503000000001</v>
      </c>
    </row>
    <row r="5" spans="1:4" x14ac:dyDescent="0.25">
      <c r="A5" t="s">
        <v>42</v>
      </c>
      <c r="B5" t="s">
        <v>92</v>
      </c>
      <c r="C5" s="7">
        <v>36.022300000000001</v>
      </c>
      <c r="D5" s="7">
        <v>32.802900000000001</v>
      </c>
    </row>
    <row r="6" spans="1:4" x14ac:dyDescent="0.25">
      <c r="A6" t="s">
        <v>199</v>
      </c>
      <c r="B6" t="s">
        <v>39</v>
      </c>
      <c r="C6" s="7">
        <v>36.542700000000004</v>
      </c>
      <c r="D6" s="7">
        <v>35.337400000000002</v>
      </c>
    </row>
    <row r="7" spans="1:4" x14ac:dyDescent="0.25">
      <c r="A7" t="s">
        <v>89</v>
      </c>
      <c r="B7" t="s">
        <v>95</v>
      </c>
      <c r="C7" s="7">
        <v>33.689799999999998</v>
      </c>
      <c r="D7" s="7">
        <v>33.6858</v>
      </c>
    </row>
    <row r="8" spans="1:4" x14ac:dyDescent="0.25">
      <c r="A8" t="s">
        <v>34</v>
      </c>
      <c r="B8" t="s">
        <v>35</v>
      </c>
      <c r="C8" s="7">
        <v>34.858744999999999</v>
      </c>
      <c r="D8" s="7">
        <v>35.861896000000002</v>
      </c>
    </row>
    <row r="9" spans="1:4" x14ac:dyDescent="0.25">
      <c r="A9" t="s">
        <v>137</v>
      </c>
      <c r="B9" t="s">
        <v>138</v>
      </c>
      <c r="C9" s="7">
        <v>31.664200000000001</v>
      </c>
      <c r="D9" s="7">
        <v>34.5473</v>
      </c>
    </row>
    <row r="10" spans="1:4" x14ac:dyDescent="0.25">
      <c r="A10" t="s">
        <v>140</v>
      </c>
      <c r="B10" t="s">
        <v>140</v>
      </c>
      <c r="C10" s="7">
        <v>36.543999999999997</v>
      </c>
      <c r="D10" s="7">
        <v>26.3553</v>
      </c>
    </row>
    <row r="11" spans="1:4" x14ac:dyDescent="0.25">
      <c r="A11" t="s">
        <v>128</v>
      </c>
      <c r="B11" t="s">
        <v>129</v>
      </c>
      <c r="C11" s="7">
        <v>37.942000999999998</v>
      </c>
      <c r="D11" s="7">
        <v>23.637744999999999</v>
      </c>
    </row>
    <row r="12" spans="1:4" x14ac:dyDescent="0.25">
      <c r="A12" t="s">
        <v>43</v>
      </c>
      <c r="B12" t="s">
        <v>44</v>
      </c>
      <c r="C12" s="7">
        <v>36.884399999999999</v>
      </c>
      <c r="D12" s="7">
        <v>30.702300000000001</v>
      </c>
    </row>
    <row r="13" spans="1:4" x14ac:dyDescent="0.25">
      <c r="A13" t="s">
        <v>184</v>
      </c>
      <c r="B13" t="s">
        <v>185</v>
      </c>
      <c r="C13" s="7">
        <v>32.124499999999998</v>
      </c>
      <c r="D13" s="7">
        <v>20.063700000000001</v>
      </c>
    </row>
    <row r="14" spans="1:4" x14ac:dyDescent="0.25">
      <c r="A14" t="s">
        <v>32</v>
      </c>
      <c r="B14" t="s">
        <v>33</v>
      </c>
      <c r="C14" s="7">
        <v>34.116999999999997</v>
      </c>
      <c r="D14" s="7">
        <v>35.646999999999998</v>
      </c>
    </row>
    <row r="15" spans="1:4" x14ac:dyDescent="0.25">
      <c r="A15" t="s">
        <v>148</v>
      </c>
      <c r="B15" t="s">
        <v>139</v>
      </c>
      <c r="C15" s="7">
        <v>35.260987</v>
      </c>
      <c r="D15" s="7">
        <v>25.75582</v>
      </c>
    </row>
    <row r="16" spans="1:4" x14ac:dyDescent="0.25">
      <c r="A16" t="s">
        <v>29</v>
      </c>
      <c r="B16" t="s">
        <v>53</v>
      </c>
      <c r="C16" s="7">
        <v>32.503433000000001</v>
      </c>
      <c r="D16" s="7">
        <v>34.888131999999999</v>
      </c>
    </row>
    <row r="17" spans="1:4" x14ac:dyDescent="0.25">
      <c r="A17" t="s">
        <v>196</v>
      </c>
      <c r="B17" t="s">
        <v>196</v>
      </c>
      <c r="C17" s="7">
        <v>36.841500000000003</v>
      </c>
      <c r="D17" s="7">
        <v>10.324999999999999</v>
      </c>
    </row>
    <row r="18" spans="1:4" x14ac:dyDescent="0.25">
      <c r="A18" t="s">
        <v>197</v>
      </c>
      <c r="B18" t="s">
        <v>198</v>
      </c>
      <c r="C18" s="7">
        <v>32.363188000000001</v>
      </c>
      <c r="D18" s="7">
        <v>15.232037999999999</v>
      </c>
    </row>
    <row r="19" spans="1:4" x14ac:dyDescent="0.25">
      <c r="A19" t="s">
        <v>90</v>
      </c>
      <c r="B19" t="s">
        <v>91</v>
      </c>
      <c r="C19" s="7">
        <v>36.193945999999997</v>
      </c>
      <c r="D19" s="7">
        <v>30.404160999999998</v>
      </c>
    </row>
    <row r="20" spans="1:4" x14ac:dyDescent="0.25">
      <c r="A20" t="s">
        <v>186</v>
      </c>
      <c r="B20" t="s">
        <v>189</v>
      </c>
      <c r="C20" s="7">
        <v>35.377299999999998</v>
      </c>
      <c r="D20" s="7">
        <v>23.5366</v>
      </c>
    </row>
    <row r="21" spans="1:4" x14ac:dyDescent="0.25">
      <c r="A21" t="s">
        <v>187</v>
      </c>
      <c r="B21" t="s">
        <v>188</v>
      </c>
      <c r="C21" s="7">
        <v>32.604064000000001</v>
      </c>
      <c r="D21" s="7">
        <v>23.133192999999999</v>
      </c>
    </row>
    <row r="22" spans="1:4" x14ac:dyDescent="0.25">
      <c r="A22" t="s">
        <v>190</v>
      </c>
      <c r="B22" t="s">
        <v>191</v>
      </c>
      <c r="C22" s="7">
        <v>34.845399</v>
      </c>
      <c r="D22" s="7">
        <v>24.082719999999998</v>
      </c>
    </row>
    <row r="23" spans="1:4" x14ac:dyDescent="0.25">
      <c r="A23" t="s">
        <v>102</v>
      </c>
      <c r="B23" t="s">
        <v>103</v>
      </c>
      <c r="C23" s="7">
        <v>39.608899999999998</v>
      </c>
      <c r="D23" s="7">
        <v>19.923249999999999</v>
      </c>
    </row>
    <row r="24" spans="1:4" x14ac:dyDescent="0.25">
      <c r="A24" t="s">
        <v>172</v>
      </c>
      <c r="B24" t="s">
        <v>173</v>
      </c>
      <c r="C24" s="7">
        <v>35.238819999999997</v>
      </c>
      <c r="D24" s="7">
        <v>23.579039999999999</v>
      </c>
    </row>
    <row r="25" spans="1:4" x14ac:dyDescent="0.25">
      <c r="A25" t="s">
        <v>157</v>
      </c>
      <c r="B25" t="s">
        <v>158</v>
      </c>
      <c r="C25" s="7">
        <v>40.381300000000003</v>
      </c>
      <c r="D25" s="7">
        <v>27.885000000000002</v>
      </c>
    </row>
    <row r="26" spans="1:4" x14ac:dyDescent="0.25">
      <c r="A26" t="s">
        <v>161</v>
      </c>
      <c r="B26" t="s">
        <v>161</v>
      </c>
      <c r="C26" s="7">
        <v>37.396799999999999</v>
      </c>
      <c r="D26" s="7">
        <v>25.264299999999999</v>
      </c>
    </row>
    <row r="27" spans="1:4" x14ac:dyDescent="0.25">
      <c r="A27" t="s">
        <v>151</v>
      </c>
      <c r="B27" t="s">
        <v>152</v>
      </c>
      <c r="C27" s="7">
        <v>37.944000000000003</v>
      </c>
      <c r="D27" s="7">
        <v>27.332000000000001</v>
      </c>
    </row>
    <row r="28" spans="1:4" x14ac:dyDescent="0.25">
      <c r="A28" t="s">
        <v>27</v>
      </c>
      <c r="B28" t="s">
        <v>28</v>
      </c>
      <c r="C28" s="7">
        <v>31.504200000000001</v>
      </c>
      <c r="D28" s="7">
        <v>34.464399999999998</v>
      </c>
    </row>
    <row r="29" spans="1:4" x14ac:dyDescent="0.25">
      <c r="A29" t="s">
        <v>56</v>
      </c>
      <c r="B29" t="s">
        <v>57</v>
      </c>
      <c r="C29" s="7">
        <v>35.343336999999998</v>
      </c>
      <c r="D29" s="7">
        <v>25.136071999999999</v>
      </c>
    </row>
    <row r="30" spans="1:4" x14ac:dyDescent="0.25">
      <c r="A30" t="s">
        <v>180</v>
      </c>
      <c r="B30" t="s">
        <v>181</v>
      </c>
      <c r="C30" s="7">
        <v>38.899003999999998</v>
      </c>
      <c r="D30" s="7">
        <v>17.089870000000001</v>
      </c>
    </row>
    <row r="31" spans="1:4" x14ac:dyDescent="0.25">
      <c r="A31" t="s">
        <v>166</v>
      </c>
      <c r="B31" t="s">
        <v>167</v>
      </c>
      <c r="C31" s="7">
        <v>37.664000000000001</v>
      </c>
      <c r="D31" s="7">
        <v>21.306000000000001</v>
      </c>
    </row>
    <row r="32" spans="1:4" x14ac:dyDescent="0.25">
      <c r="A32" t="s">
        <v>96</v>
      </c>
      <c r="B32" t="s">
        <v>97</v>
      </c>
      <c r="C32" s="7">
        <v>35.427390000000003</v>
      </c>
      <c r="D32" s="7">
        <v>27.155329999999999</v>
      </c>
    </row>
    <row r="33" spans="1:4" x14ac:dyDescent="0.25">
      <c r="A33" t="s">
        <v>47</v>
      </c>
      <c r="B33" t="s">
        <v>48</v>
      </c>
      <c r="C33" s="7">
        <v>36.683709999999998</v>
      </c>
      <c r="D33" s="7">
        <v>27.376428000000001</v>
      </c>
    </row>
    <row r="34" spans="1:4" x14ac:dyDescent="0.25">
      <c r="A34" t="s">
        <v>54</v>
      </c>
      <c r="B34" t="s">
        <v>55</v>
      </c>
      <c r="C34" s="7">
        <v>35.012878000000001</v>
      </c>
      <c r="D34" s="7">
        <v>24.760081</v>
      </c>
    </row>
    <row r="35" spans="1:4" x14ac:dyDescent="0.25">
      <c r="A35" t="s">
        <v>146</v>
      </c>
      <c r="B35" t="s">
        <v>147</v>
      </c>
      <c r="C35" s="7">
        <v>36.894199999999998</v>
      </c>
      <c r="D35" s="7">
        <v>27.2898</v>
      </c>
    </row>
    <row r="36" spans="1:4" x14ac:dyDescent="0.25">
      <c r="A36" t="s">
        <v>136</v>
      </c>
      <c r="B36" t="s">
        <v>135</v>
      </c>
      <c r="C36" s="7">
        <v>34.660339999999998</v>
      </c>
      <c r="D36" s="7">
        <v>32.883580000000002</v>
      </c>
    </row>
    <row r="37" spans="1:4" x14ac:dyDescent="0.25">
      <c r="A37" t="s">
        <v>93</v>
      </c>
      <c r="B37" t="s">
        <v>94</v>
      </c>
      <c r="C37" s="7">
        <v>36.221699999999998</v>
      </c>
      <c r="D37" s="7">
        <v>23.058499999999999</v>
      </c>
    </row>
    <row r="38" spans="1:4" x14ac:dyDescent="0.25">
      <c r="A38" t="s">
        <v>177</v>
      </c>
      <c r="B38" t="s">
        <v>177</v>
      </c>
      <c r="C38" s="7">
        <v>32.637599999999999</v>
      </c>
      <c r="D38" s="7">
        <v>14.300800000000001</v>
      </c>
    </row>
    <row r="39" spans="1:4" x14ac:dyDescent="0.25">
      <c r="A39" t="s">
        <v>153</v>
      </c>
      <c r="B39" t="s">
        <v>154</v>
      </c>
      <c r="C39" s="7">
        <v>39.217734</v>
      </c>
      <c r="D39" s="7">
        <v>25.849311</v>
      </c>
    </row>
    <row r="40" spans="1:4" x14ac:dyDescent="0.25">
      <c r="A40" t="s">
        <v>130</v>
      </c>
      <c r="B40" t="s">
        <v>131</v>
      </c>
      <c r="C40" s="7">
        <v>31.2378</v>
      </c>
      <c r="D40" s="7">
        <v>27.866900000000001</v>
      </c>
    </row>
    <row r="41" spans="1:4" x14ac:dyDescent="0.25">
      <c r="A41" t="s">
        <v>195</v>
      </c>
      <c r="B41" t="s">
        <v>194</v>
      </c>
      <c r="C41" s="7">
        <v>37.793700000000001</v>
      </c>
      <c r="D41" s="7">
        <v>12.43</v>
      </c>
    </row>
    <row r="42" spans="1:4" x14ac:dyDescent="0.25">
      <c r="A42" t="s">
        <v>178</v>
      </c>
      <c r="B42" t="s">
        <v>179</v>
      </c>
      <c r="C42" s="7">
        <v>38.207700000000003</v>
      </c>
      <c r="D42" s="7">
        <v>16.236799999999999</v>
      </c>
    </row>
    <row r="43" spans="1:4" x14ac:dyDescent="0.25">
      <c r="A43" t="s">
        <v>98</v>
      </c>
      <c r="B43" t="s">
        <v>99</v>
      </c>
      <c r="C43" s="7">
        <v>36.816800000000001</v>
      </c>
      <c r="D43" s="7">
        <v>21.704499999999999</v>
      </c>
    </row>
    <row r="44" spans="1:4" x14ac:dyDescent="0.25">
      <c r="A44" t="s">
        <v>144</v>
      </c>
      <c r="B44" t="s">
        <v>145</v>
      </c>
      <c r="C44" s="7">
        <v>37.060668999999997</v>
      </c>
      <c r="D44" s="7">
        <v>27.229953999999999</v>
      </c>
    </row>
    <row r="45" spans="1:4" x14ac:dyDescent="0.25">
      <c r="A45" t="s">
        <v>175</v>
      </c>
      <c r="B45" t="s">
        <v>176</v>
      </c>
      <c r="C45" s="7">
        <v>40.148181999999998</v>
      </c>
      <c r="D45" s="7">
        <v>18.490869</v>
      </c>
    </row>
    <row r="46" spans="1:4" x14ac:dyDescent="0.25">
      <c r="A46" t="s">
        <v>164</v>
      </c>
      <c r="B46" t="s">
        <v>165</v>
      </c>
      <c r="C46" s="7">
        <v>36.678652999999997</v>
      </c>
      <c r="D46" s="7">
        <v>15.139942</v>
      </c>
    </row>
    <row r="47" spans="1:4" x14ac:dyDescent="0.25">
      <c r="A47" t="s">
        <v>51</v>
      </c>
      <c r="B47" t="s">
        <v>52</v>
      </c>
      <c r="C47" s="7">
        <v>34.754114000000001</v>
      </c>
      <c r="D47" s="7">
        <v>32.410603999999999</v>
      </c>
    </row>
    <row r="48" spans="1:4" x14ac:dyDescent="0.25">
      <c r="A48" t="s">
        <v>45</v>
      </c>
      <c r="B48" t="s">
        <v>46</v>
      </c>
      <c r="C48" s="7">
        <v>36.263606000000003</v>
      </c>
      <c r="D48" s="7">
        <v>29.308129999999998</v>
      </c>
    </row>
    <row r="49" spans="1:4" x14ac:dyDescent="0.25">
      <c r="A49" t="s">
        <v>174</v>
      </c>
      <c r="B49" t="s">
        <v>174</v>
      </c>
      <c r="C49" s="7">
        <v>38.243499999999997</v>
      </c>
      <c r="D49" s="7">
        <v>21.737500000000001</v>
      </c>
    </row>
    <row r="50" spans="1:4" x14ac:dyDescent="0.25">
      <c r="A50" t="s">
        <v>133</v>
      </c>
      <c r="B50" t="s">
        <v>134</v>
      </c>
      <c r="C50" s="7">
        <v>31.044191999999999</v>
      </c>
      <c r="D50" s="7">
        <v>32.543540999999998</v>
      </c>
    </row>
    <row r="51" spans="1:4" x14ac:dyDescent="0.25">
      <c r="A51" t="s">
        <v>192</v>
      </c>
      <c r="B51" t="s">
        <v>193</v>
      </c>
      <c r="C51" s="7">
        <v>31.759187000000001</v>
      </c>
      <c r="D51" s="7">
        <v>25.102018000000001</v>
      </c>
    </row>
    <row r="52" spans="1:4" x14ac:dyDescent="0.25">
      <c r="A52" t="s">
        <v>182</v>
      </c>
      <c r="B52" t="s">
        <v>183</v>
      </c>
      <c r="C52" s="7">
        <v>32.925899999999999</v>
      </c>
      <c r="D52" s="7">
        <v>21.632100000000001</v>
      </c>
    </row>
    <row r="53" spans="1:4" x14ac:dyDescent="0.25">
      <c r="A53" t="s">
        <v>40</v>
      </c>
      <c r="B53" t="s">
        <v>41</v>
      </c>
      <c r="C53" s="7">
        <v>36.738824000000001</v>
      </c>
      <c r="D53" s="7">
        <v>34.542045000000002</v>
      </c>
    </row>
    <row r="54" spans="1:4" x14ac:dyDescent="0.25">
      <c r="A54" t="s">
        <v>108</v>
      </c>
      <c r="B54" t="s">
        <v>109</v>
      </c>
      <c r="C54" s="7">
        <v>41.779696000000001</v>
      </c>
      <c r="D54" s="7">
        <v>12.248161</v>
      </c>
    </row>
    <row r="55" spans="1:4" x14ac:dyDescent="0.25">
      <c r="A55" t="s">
        <v>106</v>
      </c>
      <c r="B55" t="s">
        <v>107</v>
      </c>
      <c r="C55" s="7">
        <v>40.821599999999997</v>
      </c>
      <c r="D55" s="7">
        <v>14.115399999999999</v>
      </c>
    </row>
    <row r="56" spans="1:4" x14ac:dyDescent="0.25">
      <c r="A56" t="s">
        <v>104</v>
      </c>
      <c r="B56" t="s">
        <v>105</v>
      </c>
      <c r="C56" s="7">
        <v>38.109425000000002</v>
      </c>
      <c r="D56" s="7">
        <v>15.634658</v>
      </c>
    </row>
    <row r="57" spans="1:4" x14ac:dyDescent="0.25">
      <c r="A57" t="s">
        <v>49</v>
      </c>
      <c r="B57" t="s">
        <v>50</v>
      </c>
      <c r="C57" s="7">
        <v>36.444963999999999</v>
      </c>
      <c r="D57" s="7">
        <v>28.230091999999999</v>
      </c>
    </row>
    <row r="58" spans="1:4" x14ac:dyDescent="0.25">
      <c r="A58" t="s">
        <v>126</v>
      </c>
      <c r="B58" t="s">
        <v>127</v>
      </c>
      <c r="C58" s="7">
        <v>35.314</v>
      </c>
      <c r="D58" s="7">
        <v>26.311399999999999</v>
      </c>
    </row>
    <row r="59" spans="1:4" x14ac:dyDescent="0.25">
      <c r="A59" t="s">
        <v>142</v>
      </c>
      <c r="B59" t="s">
        <v>143</v>
      </c>
      <c r="C59" s="7">
        <v>37.689321999999997</v>
      </c>
      <c r="D59" s="7">
        <v>26.943560000000002</v>
      </c>
    </row>
    <row r="60" spans="1:4" x14ac:dyDescent="0.25">
      <c r="A60" t="s">
        <v>37</v>
      </c>
      <c r="B60" t="s">
        <v>38</v>
      </c>
      <c r="C60" s="7">
        <v>36.119233000000001</v>
      </c>
      <c r="D60" s="7">
        <v>35.922154999999997</v>
      </c>
    </row>
    <row r="61" spans="1:4" x14ac:dyDescent="0.25">
      <c r="A61" t="s">
        <v>30</v>
      </c>
      <c r="B61" t="s">
        <v>31</v>
      </c>
      <c r="C61" s="7">
        <v>33.564495000000001</v>
      </c>
      <c r="D61" s="7">
        <v>35.368274999999997</v>
      </c>
    </row>
    <row r="62" spans="1:4" x14ac:dyDescent="0.25">
      <c r="A62" t="s">
        <v>155</v>
      </c>
      <c r="B62" t="s">
        <v>156</v>
      </c>
      <c r="C62" s="7">
        <v>39.989800000000002</v>
      </c>
      <c r="D62" s="7">
        <v>26.18375</v>
      </c>
    </row>
    <row r="63" spans="1:4" x14ac:dyDescent="0.25">
      <c r="A63" t="s">
        <v>132</v>
      </c>
      <c r="B63" t="s">
        <v>149</v>
      </c>
      <c r="C63" s="7">
        <v>37.477935000000002</v>
      </c>
      <c r="D63" s="7">
        <v>23.481248999999998</v>
      </c>
    </row>
    <row r="64" spans="1:4" x14ac:dyDescent="0.25">
      <c r="A64" t="s">
        <v>141</v>
      </c>
      <c r="B64" t="s">
        <v>150</v>
      </c>
      <c r="C64" s="7">
        <v>37.6524</v>
      </c>
      <c r="D64" s="7">
        <v>24.0227</v>
      </c>
    </row>
    <row r="65" spans="1:4" x14ac:dyDescent="0.25">
      <c r="A65" t="s">
        <v>171</v>
      </c>
      <c r="B65" t="s">
        <v>170</v>
      </c>
      <c r="C65" s="7">
        <v>36.401699999999998</v>
      </c>
      <c r="D65" s="7">
        <v>22.486699999999999</v>
      </c>
    </row>
    <row r="66" spans="1:4" x14ac:dyDescent="0.25">
      <c r="A66" t="s">
        <v>159</v>
      </c>
      <c r="B66" t="s">
        <v>160</v>
      </c>
      <c r="C66" s="7">
        <v>39.834003000000003</v>
      </c>
      <c r="D66" s="7">
        <v>26.082346999999999</v>
      </c>
    </row>
    <row r="67" spans="1:4" x14ac:dyDescent="0.25">
      <c r="A67" t="s">
        <v>58</v>
      </c>
      <c r="B67" t="s">
        <v>36</v>
      </c>
      <c r="C67" s="7">
        <v>33.276017000000003</v>
      </c>
      <c r="D67" s="7">
        <v>35.195343999999999</v>
      </c>
    </row>
    <row r="68" spans="1:4" x14ac:dyDescent="0.25">
      <c r="A68" t="s">
        <v>101</v>
      </c>
      <c r="B68" t="s">
        <v>100</v>
      </c>
      <c r="C68" s="7">
        <v>37.788296000000003</v>
      </c>
      <c r="D68" s="7">
        <v>20.898833</v>
      </c>
    </row>
    <row r="69" spans="1:4" x14ac:dyDescent="0.25">
      <c r="A69" t="s">
        <v>169</v>
      </c>
      <c r="B69" t="s">
        <v>168</v>
      </c>
      <c r="C69" s="7">
        <v>38.192864999999998</v>
      </c>
      <c r="D69" s="7">
        <v>15.560810999999999</v>
      </c>
    </row>
  </sheetData>
  <sortState xmlns:xlrd2="http://schemas.microsoft.com/office/spreadsheetml/2017/richdata2" ref="A4:D67">
    <sortCondition ref="A4:A67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9</vt:i4>
      </vt:variant>
    </vt:vector>
  </HeadingPairs>
  <TitlesOfParts>
    <vt:vector size="9" baseType="lpstr">
      <vt:lpstr>Results</vt:lpstr>
      <vt:lpstr>Segment1</vt:lpstr>
      <vt:lpstr>Segment2</vt:lpstr>
      <vt:lpstr>Segment3</vt:lpstr>
      <vt:lpstr>Interpol1</vt:lpstr>
      <vt:lpstr>Interpol2</vt:lpstr>
      <vt:lpstr>Interpol3</vt:lpstr>
      <vt:lpstr>ShipSpeeds</vt:lpstr>
      <vt:lpstr>Harbours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Arthur DE GRAAUW</dc:creator>
  <cp:lastModifiedBy>Arthur DE GRAAUW</cp:lastModifiedBy>
  <dcterms:created xsi:type="dcterms:W3CDTF">2020-03-13T09:40:05Z</dcterms:created>
  <dcterms:modified xsi:type="dcterms:W3CDTF">2020-03-24T13:34:48Z</dcterms:modified>
</cp:coreProperties>
</file>