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DC53D7E6-136F-41F5-A238-127738B58C2F}" xr6:coauthVersionLast="45" xr6:coauthVersionMax="45" xr10:uidLastSave="{00000000-0000-0000-0000-000000000000}"/>
  <bookViews>
    <workbookView xWindow="9510" yWindow="105" windowWidth="19170" windowHeight="13140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5" i="13" l="1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" i="13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" i="12"/>
  <c r="S5" i="12"/>
  <c r="S4" i="12"/>
  <c r="M6" i="12"/>
  <c r="N6" i="12"/>
  <c r="O6" i="12"/>
  <c r="P6" i="12"/>
  <c r="Q6" i="12"/>
  <c r="R6" i="12"/>
  <c r="S6" i="12"/>
  <c r="M5" i="12"/>
  <c r="N5" i="12"/>
  <c r="O5" i="12"/>
  <c r="P5" i="12"/>
  <c r="Q5" i="12"/>
  <c r="R5" i="12"/>
  <c r="S7" i="12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D5" i="13"/>
  <c r="E5" i="13"/>
  <c r="F5" i="13"/>
  <c r="G5" i="13"/>
  <c r="H5" i="13"/>
  <c r="I5" i="13"/>
  <c r="J5" i="13"/>
  <c r="K5" i="13"/>
  <c r="L5" i="13"/>
  <c r="D6" i="13"/>
  <c r="E6" i="13"/>
  <c r="F6" i="13"/>
  <c r="G6" i="13"/>
  <c r="H6" i="13"/>
  <c r="I6" i="13"/>
  <c r="J6" i="13"/>
  <c r="K6" i="13"/>
  <c r="L6" i="13"/>
  <c r="D7" i="13"/>
  <c r="E7" i="13"/>
  <c r="F7" i="13"/>
  <c r="G7" i="13"/>
  <c r="H7" i="13"/>
  <c r="I7" i="13"/>
  <c r="J7" i="13"/>
  <c r="K7" i="13"/>
  <c r="L7" i="13"/>
  <c r="D8" i="13"/>
  <c r="E8" i="13"/>
  <c r="F8" i="13"/>
  <c r="G8" i="13"/>
  <c r="H8" i="13"/>
  <c r="I8" i="13"/>
  <c r="J8" i="13"/>
  <c r="K8" i="13"/>
  <c r="L8" i="13"/>
  <c r="D9" i="13"/>
  <c r="E9" i="13"/>
  <c r="F9" i="13"/>
  <c r="G9" i="13"/>
  <c r="H9" i="13"/>
  <c r="I9" i="13"/>
  <c r="J9" i="13"/>
  <c r="K9" i="13"/>
  <c r="L9" i="13"/>
  <c r="D10" i="13"/>
  <c r="E10" i="13"/>
  <c r="F10" i="13"/>
  <c r="G10" i="13"/>
  <c r="H10" i="13"/>
  <c r="I10" i="13"/>
  <c r="J10" i="13"/>
  <c r="K10" i="13"/>
  <c r="L10" i="13"/>
  <c r="D11" i="13"/>
  <c r="E11" i="13"/>
  <c r="F11" i="13"/>
  <c r="G11" i="13"/>
  <c r="H11" i="13"/>
  <c r="I11" i="13"/>
  <c r="J11" i="13"/>
  <c r="K11" i="13"/>
  <c r="L11" i="13"/>
  <c r="D12" i="13"/>
  <c r="E12" i="13"/>
  <c r="F12" i="13"/>
  <c r="G12" i="13"/>
  <c r="H12" i="13"/>
  <c r="I12" i="13"/>
  <c r="J12" i="13"/>
  <c r="K12" i="13"/>
  <c r="L12" i="13"/>
  <c r="D13" i="13"/>
  <c r="E13" i="13"/>
  <c r="F13" i="13"/>
  <c r="G13" i="13"/>
  <c r="H13" i="13"/>
  <c r="I13" i="13"/>
  <c r="J13" i="13"/>
  <c r="K13" i="13"/>
  <c r="L13" i="13"/>
  <c r="D14" i="13"/>
  <c r="E14" i="13"/>
  <c r="F14" i="13"/>
  <c r="G14" i="13"/>
  <c r="H14" i="13"/>
  <c r="I14" i="13"/>
  <c r="J14" i="13"/>
  <c r="K14" i="13"/>
  <c r="L14" i="13"/>
  <c r="D15" i="13"/>
  <c r="E15" i="13"/>
  <c r="F15" i="13"/>
  <c r="G15" i="13"/>
  <c r="H15" i="13"/>
  <c r="I15" i="13"/>
  <c r="J15" i="13"/>
  <c r="K15" i="13"/>
  <c r="L15" i="13"/>
  <c r="D16" i="13"/>
  <c r="E16" i="13"/>
  <c r="F16" i="13"/>
  <c r="G16" i="13"/>
  <c r="H16" i="13"/>
  <c r="I16" i="13"/>
  <c r="J16" i="13"/>
  <c r="K16" i="13"/>
  <c r="L16" i="13"/>
  <c r="D17" i="13"/>
  <c r="E17" i="13"/>
  <c r="F17" i="13"/>
  <c r="G17" i="13"/>
  <c r="H17" i="13"/>
  <c r="I17" i="13"/>
  <c r="J17" i="13"/>
  <c r="K17" i="13"/>
  <c r="L17" i="13"/>
  <c r="D18" i="13"/>
  <c r="E18" i="13"/>
  <c r="F18" i="13"/>
  <c r="G18" i="13"/>
  <c r="H18" i="13"/>
  <c r="I18" i="13"/>
  <c r="J18" i="13"/>
  <c r="K18" i="13"/>
  <c r="L18" i="13"/>
  <c r="D19" i="13"/>
  <c r="E19" i="13"/>
  <c r="F19" i="13"/>
  <c r="G19" i="13"/>
  <c r="H19" i="13"/>
  <c r="I19" i="13"/>
  <c r="J19" i="13"/>
  <c r="K19" i="13"/>
  <c r="L19" i="13"/>
  <c r="D20" i="13"/>
  <c r="E20" i="13"/>
  <c r="F20" i="13"/>
  <c r="G20" i="13"/>
  <c r="H20" i="13"/>
  <c r="I20" i="13"/>
  <c r="J20" i="13"/>
  <c r="K20" i="13"/>
  <c r="L20" i="13"/>
  <c r="D21" i="13"/>
  <c r="E21" i="13"/>
  <c r="F21" i="13"/>
  <c r="G21" i="13"/>
  <c r="H21" i="13"/>
  <c r="I21" i="13"/>
  <c r="J21" i="13"/>
  <c r="K21" i="13"/>
  <c r="L21" i="13"/>
  <c r="D22" i="13"/>
  <c r="E22" i="13"/>
  <c r="F22" i="13"/>
  <c r="G22" i="13"/>
  <c r="H22" i="13"/>
  <c r="I22" i="13"/>
  <c r="J22" i="13"/>
  <c r="K22" i="13"/>
  <c r="L22" i="13"/>
  <c r="D23" i="13"/>
  <c r="E23" i="13"/>
  <c r="F23" i="13"/>
  <c r="G23" i="13"/>
  <c r="H23" i="13"/>
  <c r="I23" i="13"/>
  <c r="J23" i="13"/>
  <c r="K23" i="13"/>
  <c r="L23" i="13"/>
  <c r="D24" i="13"/>
  <c r="E24" i="13"/>
  <c r="F24" i="13"/>
  <c r="G24" i="13"/>
  <c r="H24" i="13"/>
  <c r="I24" i="13"/>
  <c r="J24" i="13"/>
  <c r="K24" i="13"/>
  <c r="L24" i="13"/>
  <c r="D25" i="13"/>
  <c r="E25" i="13"/>
  <c r="F25" i="13"/>
  <c r="G25" i="13"/>
  <c r="H25" i="13"/>
  <c r="I25" i="13"/>
  <c r="J25" i="13"/>
  <c r="K25" i="13"/>
  <c r="L25" i="13"/>
  <c r="D26" i="13"/>
  <c r="E26" i="13"/>
  <c r="F26" i="13"/>
  <c r="G26" i="13"/>
  <c r="H26" i="13"/>
  <c r="I26" i="13"/>
  <c r="J26" i="13"/>
  <c r="K26" i="13"/>
  <c r="L26" i="13"/>
  <c r="D27" i="13"/>
  <c r="E27" i="13"/>
  <c r="F27" i="13"/>
  <c r="G27" i="13"/>
  <c r="H27" i="13"/>
  <c r="I27" i="13"/>
  <c r="J27" i="13"/>
  <c r="K27" i="13"/>
  <c r="L27" i="13"/>
  <c r="D28" i="13"/>
  <c r="E28" i="13"/>
  <c r="F28" i="13"/>
  <c r="G28" i="13"/>
  <c r="H28" i="13"/>
  <c r="I28" i="13"/>
  <c r="J28" i="13"/>
  <c r="K28" i="13"/>
  <c r="L28" i="13"/>
  <c r="D29" i="13"/>
  <c r="E29" i="13"/>
  <c r="F29" i="13"/>
  <c r="G29" i="13"/>
  <c r="H29" i="13"/>
  <c r="I29" i="13"/>
  <c r="J29" i="13"/>
  <c r="K29" i="13"/>
  <c r="L29" i="13"/>
  <c r="D30" i="13"/>
  <c r="E30" i="13"/>
  <c r="F30" i="13"/>
  <c r="G30" i="13"/>
  <c r="H30" i="13"/>
  <c r="I30" i="13"/>
  <c r="J30" i="13"/>
  <c r="K30" i="13"/>
  <c r="L30" i="13"/>
  <c r="D31" i="13"/>
  <c r="E31" i="13"/>
  <c r="F31" i="13"/>
  <c r="G31" i="13"/>
  <c r="H31" i="13"/>
  <c r="I31" i="13"/>
  <c r="J31" i="13"/>
  <c r="K31" i="13"/>
  <c r="L31" i="13"/>
  <c r="D32" i="13"/>
  <c r="E32" i="13"/>
  <c r="F32" i="13"/>
  <c r="G32" i="13"/>
  <c r="H32" i="13"/>
  <c r="I32" i="13"/>
  <c r="J32" i="13"/>
  <c r="K32" i="13"/>
  <c r="L32" i="13"/>
  <c r="D33" i="13"/>
  <c r="E33" i="13"/>
  <c r="F33" i="13"/>
  <c r="G33" i="13"/>
  <c r="H33" i="13"/>
  <c r="I33" i="13"/>
  <c r="J33" i="13"/>
  <c r="K33" i="13"/>
  <c r="L33" i="13"/>
  <c r="D34" i="13"/>
  <c r="E34" i="13"/>
  <c r="F34" i="13"/>
  <c r="G34" i="13"/>
  <c r="H34" i="13"/>
  <c r="I34" i="13"/>
  <c r="J34" i="13"/>
  <c r="K34" i="13"/>
  <c r="L34" i="13"/>
  <c r="D35" i="13"/>
  <c r="E35" i="13"/>
  <c r="F35" i="13"/>
  <c r="G35" i="13"/>
  <c r="H35" i="13"/>
  <c r="I35" i="13"/>
  <c r="J35" i="13"/>
  <c r="K35" i="13"/>
  <c r="L35" i="13"/>
  <c r="D36" i="13"/>
  <c r="E36" i="13"/>
  <c r="F36" i="13"/>
  <c r="G36" i="13"/>
  <c r="H36" i="13"/>
  <c r="I36" i="13"/>
  <c r="J36" i="13"/>
  <c r="K36" i="13"/>
  <c r="L36" i="13"/>
  <c r="D37" i="13"/>
  <c r="E37" i="13"/>
  <c r="F37" i="13"/>
  <c r="G37" i="13"/>
  <c r="H37" i="13"/>
  <c r="I37" i="13"/>
  <c r="J37" i="13"/>
  <c r="K37" i="13"/>
  <c r="L37" i="13"/>
  <c r="D38" i="13"/>
  <c r="E38" i="13"/>
  <c r="F38" i="13"/>
  <c r="G38" i="13"/>
  <c r="H38" i="13"/>
  <c r="I38" i="13"/>
  <c r="J38" i="13"/>
  <c r="K38" i="13"/>
  <c r="L38" i="13"/>
  <c r="D39" i="13"/>
  <c r="E39" i="13"/>
  <c r="F39" i="13"/>
  <c r="G39" i="13"/>
  <c r="H39" i="13"/>
  <c r="I39" i="13"/>
  <c r="J39" i="13"/>
  <c r="K39" i="13"/>
  <c r="L39" i="13"/>
  <c r="D40" i="13"/>
  <c r="E40" i="13"/>
  <c r="F40" i="13"/>
  <c r="G40" i="13"/>
  <c r="H40" i="13"/>
  <c r="I40" i="13"/>
  <c r="J40" i="13"/>
  <c r="K40" i="13"/>
  <c r="L40" i="13"/>
  <c r="D41" i="13"/>
  <c r="E41" i="13"/>
  <c r="F41" i="13"/>
  <c r="G41" i="13"/>
  <c r="H41" i="13"/>
  <c r="I41" i="13"/>
  <c r="J41" i="13"/>
  <c r="K41" i="13"/>
  <c r="L41" i="13"/>
  <c r="D42" i="13"/>
  <c r="E42" i="13"/>
  <c r="F42" i="13"/>
  <c r="G42" i="13"/>
  <c r="H42" i="13"/>
  <c r="I42" i="13"/>
  <c r="J42" i="13"/>
  <c r="K42" i="13"/>
  <c r="L42" i="13"/>
  <c r="D43" i="13"/>
  <c r="E43" i="13"/>
  <c r="F43" i="13"/>
  <c r="G43" i="13"/>
  <c r="H43" i="13"/>
  <c r="I43" i="13"/>
  <c r="J43" i="13"/>
  <c r="K43" i="13"/>
  <c r="L43" i="13"/>
  <c r="D44" i="13"/>
  <c r="E44" i="13"/>
  <c r="F44" i="13"/>
  <c r="G44" i="13"/>
  <c r="H44" i="13"/>
  <c r="I44" i="13"/>
  <c r="J44" i="13"/>
  <c r="K44" i="13"/>
  <c r="L44" i="13"/>
  <c r="L4" i="13"/>
  <c r="K4" i="13"/>
  <c r="J4" i="13"/>
  <c r="I4" i="13"/>
  <c r="H4" i="13"/>
  <c r="G4" i="13"/>
  <c r="F4" i="13"/>
  <c r="E4" i="13"/>
  <c r="D4" i="1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I42" i="12" l="1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G44" i="12" l="1"/>
  <c r="H44" i="12"/>
  <c r="I44" i="12"/>
  <c r="J44" i="12"/>
  <c r="F44" i="12"/>
  <c r="K44" i="12"/>
  <c r="D44" i="12"/>
  <c r="L44" i="12"/>
  <c r="E44" i="12"/>
  <c r="D65" i="1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D35" i="11"/>
  <c r="A9" i="13" s="1"/>
  <c r="A10" i="13"/>
  <c r="D33" i="11"/>
  <c r="A7" i="13" s="1"/>
  <c r="A8" i="13"/>
  <c r="M8" i="13" s="1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A39" i="12"/>
  <c r="A33" i="12"/>
  <c r="A27" i="12"/>
  <c r="A7" i="12"/>
  <c r="A13" i="12"/>
  <c r="A9" i="12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C5" i="13" l="1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<sst xmlns="http://schemas.openxmlformats.org/spreadsheetml/2006/main" count="2406" uniqueCount="204">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</sst>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Alexandria</v>
      </c>
      <c r="C3" s="11" t="str">
        <f>Segment2!$A$4</f>
        <v>Paphos</v>
      </c>
      <c r="D3" s="11">
        <f>Segment3!$A$4</f>
        <v>0</v>
      </c>
      <c r="E3" s="11" t="str">
        <f>B3</f>
        <v>Alexandria</v>
      </c>
    </row>
    <row r="4" spans="1:5" x14ac:dyDescent="0.25">
      <c r="A4" s="57" t="s">
        <v>25</v>
      </c>
      <c r="B4" s="11" t="str">
        <f>Segment1!$D$4</f>
        <v>Paphos</v>
      </c>
      <c r="C4" s="11" t="str">
        <f>Segment2!$D$4</f>
        <v>Rhodos</v>
      </c>
      <c r="D4" s="11">
        <f>Segment3!$D$4</f>
        <v>0</v>
      </c>
      <c r="E4" s="11" t="str">
        <f>IF(D4&gt;0,D4,IF(C4&gt;0,C4,B4))</f>
        <v>Rhodos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248.98663174072274</v>
      </c>
      <c r="C6" s="56">
        <f>IFERROR(Segment2!$E$14,0)</f>
        <v>227.91383430522765</v>
      </c>
      <c r="D6" s="56">
        <f>IFERROR(Segment3!$E$14,0)</f>
        <v>0</v>
      </c>
      <c r="E6" s="56">
        <f>SUM(B6:D6)</f>
        <v>476.9004660459504</v>
      </c>
    </row>
    <row r="7" spans="1:5" x14ac:dyDescent="0.25">
      <c r="A7" s="57" t="s">
        <v>125</v>
      </c>
      <c r="B7" s="11">
        <f>Segment1!$A6</f>
        <v>3231</v>
      </c>
      <c r="C7" s="11">
        <f>Segment2!$A6</f>
        <v>3532</v>
      </c>
      <c r="D7" s="11">
        <f>Segment3!$A6</f>
        <v>0</v>
      </c>
    </row>
    <row r="8" spans="1:5" x14ac:dyDescent="0.25">
      <c r="A8" s="57"/>
      <c r="B8" s="11">
        <f>Segment1!$A7</f>
        <v>3432</v>
      </c>
      <c r="C8" s="11">
        <f>Segment2!$A7</f>
        <v>3631</v>
      </c>
      <c r="D8" s="11">
        <f>Segment3!$A7</f>
        <v>0</v>
      </c>
    </row>
    <row r="9" spans="1:5" x14ac:dyDescent="0.25">
      <c r="A9" s="57"/>
      <c r="B9" s="11">
        <f>Segment1!$A8</f>
        <v>3432</v>
      </c>
      <c r="C9" s="11">
        <f>Segment2!$A8</f>
        <v>3630</v>
      </c>
      <c r="D9" s="11">
        <f>Segment3!$A8</f>
        <v>0</v>
      </c>
    </row>
    <row r="10" spans="1:5" x14ac:dyDescent="0.25">
      <c r="A10" s="57"/>
      <c r="B10" s="11">
        <f>Segment1!$A9</f>
        <v>3432</v>
      </c>
      <c r="C10" s="11">
        <f>Segment2!$A9</f>
        <v>3629</v>
      </c>
      <c r="D10" s="11">
        <f>Segment3!$A9</f>
        <v>0</v>
      </c>
    </row>
    <row r="11" spans="1:5" x14ac:dyDescent="0.25">
      <c r="A11" s="57"/>
      <c r="B11" s="11">
        <f>Segment1!$A10</f>
        <v>3432</v>
      </c>
      <c r="C11" s="11">
        <f>Segment2!$A10</f>
        <v>3629</v>
      </c>
      <c r="D11" s="11">
        <f>Segment3!$A10</f>
        <v>0</v>
      </c>
    </row>
    <row r="12" spans="1:5" x14ac:dyDescent="0.25">
      <c r="A12" s="57"/>
      <c r="B12" s="11">
        <f>Segment1!$A11</f>
        <v>3432</v>
      </c>
      <c r="C12" s="11">
        <f>Segment2!$A11</f>
        <v>3629</v>
      </c>
      <c r="D12" s="11">
        <f>Segment3!$A11</f>
        <v>0</v>
      </c>
    </row>
    <row r="13" spans="1:5" x14ac:dyDescent="0.25">
      <c r="A13" s="57"/>
      <c r="B13" s="11">
        <f>Segment1!$A12</f>
        <v>3432</v>
      </c>
      <c r="C13" s="11">
        <f>Segment2!$A12</f>
        <v>3629</v>
      </c>
      <c r="D13" s="11">
        <f>Segment3!$A12</f>
        <v>0</v>
      </c>
    </row>
    <row r="14" spans="1:5" x14ac:dyDescent="0.25">
      <c r="A14" s="57"/>
      <c r="B14" s="11">
        <f>Segment1!$A13</f>
        <v>3432</v>
      </c>
      <c r="C14" s="11">
        <f>Segment2!$A13</f>
        <v>3629</v>
      </c>
      <c r="D14" s="11">
        <f>Segment3!$A13</f>
        <v>0</v>
      </c>
    </row>
    <row r="15" spans="1:5" x14ac:dyDescent="0.25">
      <c r="A15" s="57"/>
      <c r="B15" s="11">
        <f>Segment1!$A14</f>
        <v>3432</v>
      </c>
      <c r="C15" s="11">
        <f>Segment2!$A14</f>
        <v>3629</v>
      </c>
      <c r="D15" s="11">
        <f>Segment3!$A14</f>
        <v>0</v>
      </c>
    </row>
    <row r="16" spans="1:5" x14ac:dyDescent="0.25">
      <c r="A16" s="57"/>
      <c r="B16" s="11">
        <f>Segment1!$A15</f>
        <v>3432</v>
      </c>
      <c r="C16" s="11">
        <f>Segment2!$A15</f>
        <v>3629</v>
      </c>
      <c r="D16" s="11">
        <f>Segment3!$A15</f>
        <v>0</v>
      </c>
    </row>
    <row r="17" spans="1:5" x14ac:dyDescent="0.25">
      <c r="A17" s="57"/>
      <c r="B17" s="11">
        <f>Segment1!$A16</f>
        <v>3432</v>
      </c>
      <c r="C17" s="11">
        <f>Segment2!$A16</f>
        <v>3629</v>
      </c>
      <c r="D17" s="11">
        <f>Segment3!$A16</f>
        <v>0</v>
      </c>
    </row>
    <row r="18" spans="1:5" x14ac:dyDescent="0.25">
      <c r="A18" s="57"/>
      <c r="B18" s="11">
        <f>Segment1!$A17</f>
        <v>3432</v>
      </c>
      <c r="C18" s="11">
        <f>Segment2!$A17</f>
        <v>3629</v>
      </c>
      <c r="D18" s="11">
        <f>Segment3!$A17</f>
        <v>0</v>
      </c>
    </row>
    <row r="19" spans="1:5" x14ac:dyDescent="0.25">
      <c r="A19" s="57"/>
      <c r="B19" s="11">
        <f>Segment1!$A18</f>
        <v>3432</v>
      </c>
      <c r="C19" s="11">
        <f>Segment2!$A18</f>
        <v>3629</v>
      </c>
      <c r="D19" s="11">
        <f>Segment3!$A18</f>
        <v>0</v>
      </c>
    </row>
    <row r="20" spans="1:5" x14ac:dyDescent="0.25">
      <c r="A20" s="57"/>
      <c r="B20" s="11">
        <f>Segment1!$A19</f>
        <v>3432</v>
      </c>
      <c r="C20" s="11">
        <f>Segment2!$A19</f>
        <v>3629</v>
      </c>
      <c r="D20" s="11">
        <f>Segment3!$A19</f>
        <v>0</v>
      </c>
    </row>
    <row r="21" spans="1:5" x14ac:dyDescent="0.25">
      <c r="A21" s="57"/>
      <c r="B21" s="11">
        <f>Segment1!$A20</f>
        <v>3432</v>
      </c>
      <c r="C21" s="11">
        <f>Segment2!$A20</f>
        <v>3629</v>
      </c>
      <c r="D21" s="11">
        <f>Segment3!$A20</f>
        <v>0</v>
      </c>
    </row>
    <row r="22" spans="1:5" x14ac:dyDescent="0.25">
      <c r="A22" s="57"/>
      <c r="B22" s="11">
        <f>Segment1!$A21</f>
        <v>3432</v>
      </c>
      <c r="C22" s="11">
        <f>Segment2!$A21</f>
        <v>3629</v>
      </c>
      <c r="D22" s="11">
        <f>Segment3!$A21</f>
        <v>0</v>
      </c>
    </row>
    <row r="23" spans="1:5" x14ac:dyDescent="0.25">
      <c r="A23" s="57"/>
      <c r="B23" s="11">
        <f>Segment1!$A22</f>
        <v>3432</v>
      </c>
      <c r="C23" s="11">
        <f>Segment2!$A22</f>
        <v>3629</v>
      </c>
      <c r="D23" s="11">
        <f>Segment3!$A22</f>
        <v>0</v>
      </c>
    </row>
    <row r="24" spans="1:5" x14ac:dyDescent="0.25">
      <c r="A24" s="57"/>
      <c r="B24" s="11">
        <f>Segment1!$A23</f>
        <v>3432</v>
      </c>
      <c r="C24" s="11">
        <f>Segment2!$A23</f>
        <v>3629</v>
      </c>
      <c r="D24" s="11">
        <f>Segment3!$A23</f>
        <v>0</v>
      </c>
    </row>
    <row r="25" spans="1:5" x14ac:dyDescent="0.25">
      <c r="A25" s="57"/>
      <c r="B25" s="11">
        <f>Segment1!$A24</f>
        <v>3432</v>
      </c>
      <c r="C25" s="11">
        <f>Segment2!$A24</f>
        <v>3629</v>
      </c>
      <c r="D25" s="11">
        <f>Segment3!$A24</f>
        <v>0</v>
      </c>
    </row>
    <row r="26" spans="1:5" x14ac:dyDescent="0.25">
      <c r="A26" s="58"/>
      <c r="B26" s="55">
        <f>Segment1!$A25</f>
        <v>3432</v>
      </c>
      <c r="C26" s="55">
        <f>Segment2!$A25</f>
        <v>3629</v>
      </c>
      <c r="D26" s="55">
        <f>Segment3!$A25</f>
        <v>0</v>
      </c>
      <c r="E26" s="55"/>
    </row>
    <row r="27" spans="1:5" x14ac:dyDescent="0.25">
      <c r="A27" s="57" t="s">
        <v>61</v>
      </c>
      <c r="B27" s="65">
        <f>Segment1!$E$19</f>
        <v>255.04457814491877</v>
      </c>
      <c r="C27" s="65">
        <f>IFERROR(Segment2!$E$19,0)</f>
        <v>245.4806216640537</v>
      </c>
      <c r="D27" s="65">
        <f>IFERROR(Segment3!$E$19,0)</f>
        <v>0</v>
      </c>
      <c r="E27" s="65">
        <f t="shared" ref="E27:E28" si="0">SUM(B27:D27)</f>
        <v>500.5251998089725</v>
      </c>
    </row>
    <row r="28" spans="1:5" x14ac:dyDescent="0.25">
      <c r="A28" s="57" t="s">
        <v>85</v>
      </c>
      <c r="B28" s="65">
        <f>Segment1!$E$20</f>
        <v>58.575581415052987</v>
      </c>
      <c r="C28" s="65">
        <f>IFERROR(Segment2!$E$20,0)</f>
        <v>93.348290459659026</v>
      </c>
      <c r="D28" s="65">
        <f>IFERROR(Segment3!$E$20,0)</f>
        <v>0</v>
      </c>
      <c r="E28" s="65">
        <f t="shared" si="0"/>
        <v>151.92387187471201</v>
      </c>
    </row>
    <row r="29" spans="1:5" x14ac:dyDescent="0.25">
      <c r="A29" s="57" t="s">
        <v>88</v>
      </c>
      <c r="B29" s="48">
        <f>Segment1!$E$21</f>
        <v>4.3541109107860496</v>
      </c>
      <c r="C29" s="48">
        <f>IFERROR(Segment2!$E$21,0)</f>
        <v>2.6297280909513763</v>
      </c>
      <c r="D29" s="48">
        <f>IFERROR(Segment3!$E$21,0)</f>
        <v>0</v>
      </c>
      <c r="E29" s="48">
        <f>E27/E28</f>
        <v>3.2945790127159458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8" sqref="A8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VLOOKUP(A4,Harbours!A4:D148,3,FALSE)</f>
        <v>31.194005000000001</v>
      </c>
      <c r="C4" s="8">
        <f>VLOOKUP(A4,Harbours!A4:D148,4,FALSE)</f>
        <v>29.874503000000001</v>
      </c>
      <c r="D4" s="12" t="s">
        <v>51</v>
      </c>
      <c r="E4" s="8">
        <f>VLOOKUP(D4,Harbours!A4:D148,3,FALSE)</f>
        <v>34.754114000000001</v>
      </c>
      <c r="F4" s="8">
        <f>VLOOKUP(D4,Harbours!A4:D148,4,FALSE)</f>
        <v>32.410603999999999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3231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3432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3432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3432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3432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3432</v>
      </c>
      <c r="B11" s="64" t="str">
        <f>VLOOKUP($A11,ShipSpeeds!$A$7:$J$888,10,FALSE)</f>
        <v>ok</v>
      </c>
      <c r="H11" s="14"/>
    </row>
    <row r="12" spans="1:10" x14ac:dyDescent="0.25">
      <c r="A12" s="3">
        <v>3432</v>
      </c>
      <c r="B12" s="64" t="str">
        <f>VLOOKUP($A12,ShipSpeeds!$A$7:$J$888,10,FALSE)</f>
        <v>ok</v>
      </c>
    </row>
    <row r="13" spans="1:10" ht="15.75" thickBot="1" x14ac:dyDescent="0.3">
      <c r="A13" s="3">
        <v>3432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3432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248.98663174072274</v>
      </c>
      <c r="G14" s="41"/>
      <c r="H14" s="14"/>
      <c r="I14" s="40"/>
      <c r="J14" s="14"/>
    </row>
    <row r="15" spans="1:10" ht="15.75" thickBot="1" x14ac:dyDescent="0.3">
      <c r="A15" s="3">
        <v>3432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30.18083692412759</v>
      </c>
      <c r="G15" s="41"/>
      <c r="H15" s="14"/>
      <c r="I15" s="40"/>
      <c r="J15" s="14"/>
    </row>
    <row r="16" spans="1:10" x14ac:dyDescent="0.25">
      <c r="A16" s="3">
        <v>3432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3432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3432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3432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255.04457814491877</v>
      </c>
      <c r="H19" s="14"/>
    </row>
    <row r="20" spans="1:8" x14ac:dyDescent="0.25">
      <c r="A20" s="3">
        <v>3432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58.575581415052987</v>
      </c>
      <c r="H20" s="14"/>
    </row>
    <row r="21" spans="1:8" ht="15.75" thickBot="1" x14ac:dyDescent="0.3">
      <c r="A21" s="3">
        <v>3432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4.3541109107860496</v>
      </c>
      <c r="H21" s="14"/>
    </row>
    <row r="22" spans="1:8" x14ac:dyDescent="0.25">
      <c r="A22" s="3">
        <v>3432</v>
      </c>
      <c r="B22" s="64" t="str">
        <f>VLOOKUP($A22,ShipSpeeds!$A$7:$J$888,10,FALSE)</f>
        <v>ok</v>
      </c>
      <c r="H22" s="14"/>
    </row>
    <row r="23" spans="1:8" x14ac:dyDescent="0.25">
      <c r="A23" s="3">
        <v>3432</v>
      </c>
      <c r="B23" s="64" t="str">
        <f>VLOOKUP($A23,ShipSpeeds!$A$7:$J$888,10,FALSE)</f>
        <v>ok</v>
      </c>
      <c r="H23" s="14"/>
    </row>
    <row r="24" spans="1:8" x14ac:dyDescent="0.25">
      <c r="A24" s="3">
        <v>3432</v>
      </c>
      <c r="B24" s="64" t="str">
        <f>VLOOKUP($A24,ShipSpeeds!$A$7:$J$888,10,FALSE)</f>
        <v>ok</v>
      </c>
      <c r="H24" s="14"/>
    </row>
    <row r="25" spans="1:8" x14ac:dyDescent="0.25">
      <c r="A25" s="3">
        <v>3432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49.650394275752141</v>
      </c>
      <c r="E29" s="37"/>
      <c r="F29" s="37">
        <f>F30</f>
        <v>32314</v>
      </c>
      <c r="G29" s="37"/>
      <c r="H29" s="37"/>
    </row>
    <row r="30" spans="1:8" s="3" customFormat="1" x14ac:dyDescent="0.25">
      <c r="A30" s="36">
        <f>A6</f>
        <v>3231</v>
      </c>
      <c r="B30" s="26">
        <f>INT(A30/100)</f>
        <v>32</v>
      </c>
      <c r="C30" s="26">
        <f>A30-B30*100</f>
        <v>31</v>
      </c>
      <c r="D30" s="30">
        <f>IFERROR(DEGREES(MOD(ATAN2(COS(RADIANS(B29))*SIN(RADIANS(B30))-SIN(RADIANS(B29))*COS(RADIANS(B30))*COS(RADIANS(C30-C29)),SIN(RADIANS(C30-C29))*COS(RADIANS(B30))),2*PI())),"")</f>
        <v>49.650394275752141</v>
      </c>
      <c r="E30" s="30">
        <f>ACOS(SIN(RADIANS(B29))*SIN(RADIANS(B30))+COS(RADIANS(B29))*COS(RADIANS(B30))*COS((RADIANS(C30-C29))))*6371/1.852</f>
        <v>75.196722863174614</v>
      </c>
      <c r="F30" s="26">
        <f>A30*10+$C$2</f>
        <v>32314</v>
      </c>
      <c r="G30" s="31">
        <f>IFERROR(Interpol1!C4,"")</f>
        <v>4.6172133081197178</v>
      </c>
      <c r="H30" s="30">
        <f>IFERROR(E30/G30,"")</f>
        <v>16.28617043335111</v>
      </c>
    </row>
    <row r="31" spans="1:8" s="3" customFormat="1" x14ac:dyDescent="0.25">
      <c r="A31" s="34">
        <f>A30</f>
        <v>3231</v>
      </c>
      <c r="B31" s="32">
        <f t="shared" ref="B31:B60" si="0">INT(A31/100)</f>
        <v>32</v>
      </c>
      <c r="C31" s="32">
        <f t="shared" ref="C31:C60" si="1">A31-B31*100</f>
        <v>31</v>
      </c>
      <c r="D31" s="35">
        <f>D32</f>
        <v>22.479213768872057</v>
      </c>
      <c r="E31" s="35">
        <f>E32</f>
        <v>65.104465131094514</v>
      </c>
      <c r="F31" s="32">
        <f t="shared" ref="F31:F60" si="2">A31*10+$C$2</f>
        <v>32314</v>
      </c>
      <c r="G31" s="33">
        <f>IFERROR(Interpol1!C5,"")</f>
        <v>3.9355677545702941</v>
      </c>
      <c r="H31" s="35">
        <f t="shared" ref="H31:H32" si="3">IFERROR(E31/G31,"")</f>
        <v>16.54258526117103</v>
      </c>
    </row>
    <row r="32" spans="1:8" s="3" customFormat="1" x14ac:dyDescent="0.25">
      <c r="A32" s="36">
        <f>A7</f>
        <v>3432</v>
      </c>
      <c r="B32" s="26">
        <f t="shared" si="0"/>
        <v>34</v>
      </c>
      <c r="C32" s="26">
        <f t="shared" si="1"/>
        <v>32</v>
      </c>
      <c r="D32" s="30">
        <f>IFERROR(DEGREES(MOD(ATAN2(COS(RADIANS(B31))*SIN(RADIANS(B32))-SIN(RADIANS(B31))*COS(RADIANS(B32))*COS(RADIANS(C32-C31)),SIN(RADIANS(C32-C31))*COS(RADIANS(B32))),2*PI())),"")</f>
        <v>22.479213768872057</v>
      </c>
      <c r="E32" s="30">
        <f>ACOS(SIN(RADIANS(B31))*SIN(RADIANS(B32))+COS(RADIANS(B31))*COS(RADIANS(B32))*COS((RADIANS(C32-C31))))*6371/1.852/2</f>
        <v>65.104465131094514</v>
      </c>
      <c r="F32" s="26">
        <f t="shared" si="2"/>
        <v>34324</v>
      </c>
      <c r="G32" s="31">
        <f>IFERROR(Interpol1!C6,"")</f>
        <v>4.444021598210222</v>
      </c>
      <c r="H32" s="30">
        <f t="shared" si="3"/>
        <v>14.649898451734478</v>
      </c>
    </row>
    <row r="33" spans="1:8" s="3" customFormat="1" x14ac:dyDescent="0.25">
      <c r="A33" s="34">
        <f>A32</f>
        <v>3432</v>
      </c>
      <c r="B33" s="32">
        <f t="shared" si="0"/>
        <v>34</v>
      </c>
      <c r="C33" s="32">
        <f t="shared" si="1"/>
        <v>32</v>
      </c>
      <c r="D33" s="35" t="str">
        <f>D34</f>
        <v/>
      </c>
      <c r="E33" s="35">
        <f>E34</f>
        <v>0</v>
      </c>
      <c r="F33" s="32">
        <f t="shared" si="2"/>
        <v>34324</v>
      </c>
      <c r="G33" s="33">
        <f>IFERROR(Interpol1!C7,"")</f>
        <v>0</v>
      </c>
      <c r="H33" s="35" t="str">
        <f t="shared" ref="H33:H70" si="4">IFERROR(E33/G33,"")</f>
        <v/>
      </c>
    </row>
    <row r="34" spans="1:8" s="3" customFormat="1" x14ac:dyDescent="0.25">
      <c r="A34" s="36">
        <f>A8</f>
        <v>3432</v>
      </c>
      <c r="B34" s="26">
        <f t="shared" si="0"/>
        <v>34</v>
      </c>
      <c r="C34" s="26">
        <f t="shared" si="1"/>
        <v>32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34324</v>
      </c>
      <c r="G34" s="31">
        <f>IFERROR(Interpol1!C8,"")</f>
        <v>0</v>
      </c>
      <c r="H34" s="30" t="str">
        <f t="shared" si="4"/>
        <v/>
      </c>
    </row>
    <row r="35" spans="1:8" s="3" customFormat="1" x14ac:dyDescent="0.25">
      <c r="A35" s="34">
        <f>A34</f>
        <v>3432</v>
      </c>
      <c r="B35" s="32">
        <f t="shared" si="0"/>
        <v>34</v>
      </c>
      <c r="C35" s="32">
        <f t="shared" si="1"/>
        <v>32</v>
      </c>
      <c r="D35" s="35" t="str">
        <f>D36</f>
        <v/>
      </c>
      <c r="E35" s="35">
        <f>E36</f>
        <v>0</v>
      </c>
      <c r="F35" s="32">
        <f t="shared" si="2"/>
        <v>34324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3432</v>
      </c>
      <c r="B36" s="26">
        <f t="shared" si="0"/>
        <v>34</v>
      </c>
      <c r="C36" s="26">
        <f t="shared" si="1"/>
        <v>32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34324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3432</v>
      </c>
      <c r="B37" s="32">
        <f t="shared" si="0"/>
        <v>34</v>
      </c>
      <c r="C37" s="32">
        <f t="shared" si="1"/>
        <v>32</v>
      </c>
      <c r="D37" s="35" t="str">
        <f>D38</f>
        <v/>
      </c>
      <c r="E37" s="35">
        <f>E38</f>
        <v>0</v>
      </c>
      <c r="F37" s="32">
        <f t="shared" si="2"/>
        <v>34324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3432</v>
      </c>
      <c r="B38" s="26">
        <f t="shared" si="0"/>
        <v>34</v>
      </c>
      <c r="C38" s="26">
        <f t="shared" si="1"/>
        <v>32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34324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3432</v>
      </c>
      <c r="B39" s="32">
        <f t="shared" si="0"/>
        <v>34</v>
      </c>
      <c r="C39" s="32">
        <f t="shared" si="1"/>
        <v>32</v>
      </c>
      <c r="D39" s="35" t="str">
        <f>D40</f>
        <v/>
      </c>
      <c r="E39" s="35">
        <f>E40</f>
        <v>0</v>
      </c>
      <c r="F39" s="32">
        <f t="shared" si="2"/>
        <v>34324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3432</v>
      </c>
      <c r="B40" s="26">
        <f t="shared" ref="B40:B46" si="5">INT(A40/100)</f>
        <v>34</v>
      </c>
      <c r="C40" s="26">
        <f t="shared" ref="C40:C46" si="6">A40-B40*100</f>
        <v>32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34324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3432</v>
      </c>
      <c r="B41" s="32">
        <f t="shared" si="5"/>
        <v>34</v>
      </c>
      <c r="C41" s="32">
        <f t="shared" si="6"/>
        <v>32</v>
      </c>
      <c r="D41" s="35" t="str">
        <f>D42</f>
        <v/>
      </c>
      <c r="E41" s="35">
        <f>E42</f>
        <v>0</v>
      </c>
      <c r="F41" s="32">
        <f t="shared" si="7"/>
        <v>34324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3432</v>
      </c>
      <c r="B42" s="26">
        <f t="shared" si="5"/>
        <v>34</v>
      </c>
      <c r="C42" s="26">
        <f t="shared" si="6"/>
        <v>32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34324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3432</v>
      </c>
      <c r="B43" s="32">
        <f t="shared" si="5"/>
        <v>34</v>
      </c>
      <c r="C43" s="32">
        <f t="shared" si="6"/>
        <v>32</v>
      </c>
      <c r="D43" s="35" t="str">
        <f>D44</f>
        <v/>
      </c>
      <c r="E43" s="35">
        <f>E44</f>
        <v>0</v>
      </c>
      <c r="F43" s="32">
        <f t="shared" si="7"/>
        <v>34324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3432</v>
      </c>
      <c r="B44" s="26">
        <f t="shared" si="5"/>
        <v>34</v>
      </c>
      <c r="C44" s="26">
        <f t="shared" si="6"/>
        <v>32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34324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3432</v>
      </c>
      <c r="B45" s="32">
        <f t="shared" si="5"/>
        <v>34</v>
      </c>
      <c r="C45" s="32">
        <f t="shared" si="6"/>
        <v>32</v>
      </c>
      <c r="D45" s="35" t="str">
        <f>D46</f>
        <v/>
      </c>
      <c r="E45" s="35">
        <f>E46</f>
        <v>0</v>
      </c>
      <c r="F45" s="32">
        <f t="shared" si="7"/>
        <v>34324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3432</v>
      </c>
      <c r="B46" s="26">
        <f t="shared" si="5"/>
        <v>34</v>
      </c>
      <c r="C46" s="26">
        <f t="shared" si="6"/>
        <v>32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34324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3432</v>
      </c>
      <c r="B47" s="32">
        <f t="shared" si="0"/>
        <v>34</v>
      </c>
      <c r="C47" s="32">
        <f t="shared" si="1"/>
        <v>32</v>
      </c>
      <c r="D47" s="35" t="str">
        <f>D48</f>
        <v/>
      </c>
      <c r="E47" s="35">
        <f>E48</f>
        <v>0</v>
      </c>
      <c r="F47" s="32">
        <f t="shared" si="2"/>
        <v>34324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3432</v>
      </c>
      <c r="B48" s="26">
        <f t="shared" si="0"/>
        <v>34</v>
      </c>
      <c r="C48" s="26">
        <f t="shared" si="1"/>
        <v>32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34324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3432</v>
      </c>
      <c r="B49" s="32">
        <f t="shared" si="0"/>
        <v>34</v>
      </c>
      <c r="C49" s="32">
        <f t="shared" si="1"/>
        <v>32</v>
      </c>
      <c r="D49" s="35" t="str">
        <f>D50</f>
        <v/>
      </c>
      <c r="E49" s="35">
        <f>E50</f>
        <v>0</v>
      </c>
      <c r="F49" s="32">
        <f t="shared" si="2"/>
        <v>34324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3432</v>
      </c>
      <c r="B50" s="26">
        <f t="shared" si="0"/>
        <v>34</v>
      </c>
      <c r="C50" s="26">
        <f t="shared" si="1"/>
        <v>32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34324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3432</v>
      </c>
      <c r="B51" s="32">
        <f t="shared" si="0"/>
        <v>34</v>
      </c>
      <c r="C51" s="32">
        <f t="shared" si="1"/>
        <v>32</v>
      </c>
      <c r="D51" s="35" t="str">
        <f>D52</f>
        <v/>
      </c>
      <c r="E51" s="35">
        <f>E52</f>
        <v>0</v>
      </c>
      <c r="F51" s="32">
        <f t="shared" si="2"/>
        <v>34324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3432</v>
      </c>
      <c r="B52" s="26">
        <f t="shared" ref="B52:B53" si="8">INT(A52/100)</f>
        <v>34</v>
      </c>
      <c r="C52" s="26">
        <f t="shared" ref="C52:C53" si="9">A52-B52*100</f>
        <v>32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34324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3432</v>
      </c>
      <c r="B53" s="32">
        <f t="shared" si="8"/>
        <v>34</v>
      </c>
      <c r="C53" s="32">
        <f t="shared" si="9"/>
        <v>32</v>
      </c>
      <c r="D53" s="35" t="str">
        <f>D54</f>
        <v/>
      </c>
      <c r="E53" s="35">
        <f>E54</f>
        <v>0</v>
      </c>
      <c r="F53" s="32">
        <f t="shared" si="10"/>
        <v>34324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3432</v>
      </c>
      <c r="B54" s="26">
        <f t="shared" si="0"/>
        <v>34</v>
      </c>
      <c r="C54" s="26">
        <f t="shared" si="1"/>
        <v>32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34324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3432</v>
      </c>
      <c r="B55" s="32">
        <f t="shared" si="0"/>
        <v>34</v>
      </c>
      <c r="C55" s="32">
        <f t="shared" si="1"/>
        <v>32</v>
      </c>
      <c r="D55" s="35" t="str">
        <f>D56</f>
        <v/>
      </c>
      <c r="E55" s="35">
        <f>E56</f>
        <v>0</v>
      </c>
      <c r="F55" s="32">
        <f t="shared" si="2"/>
        <v>34324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3432</v>
      </c>
      <c r="B56" s="26">
        <f t="shared" si="0"/>
        <v>34</v>
      </c>
      <c r="C56" s="26">
        <f t="shared" si="1"/>
        <v>32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34324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3432</v>
      </c>
      <c r="B57" s="32">
        <f t="shared" si="0"/>
        <v>34</v>
      </c>
      <c r="C57" s="32">
        <f t="shared" si="1"/>
        <v>32</v>
      </c>
      <c r="D57" s="35" t="str">
        <f>D58</f>
        <v/>
      </c>
      <c r="E57" s="35">
        <f>E58</f>
        <v>0</v>
      </c>
      <c r="F57" s="32">
        <f t="shared" si="2"/>
        <v>34324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3432</v>
      </c>
      <c r="B58" s="26">
        <f t="shared" si="0"/>
        <v>34</v>
      </c>
      <c r="C58" s="26">
        <f t="shared" si="1"/>
        <v>32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34324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3432</v>
      </c>
      <c r="B59" s="32">
        <f t="shared" si="0"/>
        <v>34</v>
      </c>
      <c r="C59" s="32">
        <f t="shared" si="1"/>
        <v>32</v>
      </c>
      <c r="D59" s="35" t="str">
        <f>D60</f>
        <v/>
      </c>
      <c r="E59" s="35">
        <f>E60</f>
        <v>0</v>
      </c>
      <c r="F59" s="32">
        <f t="shared" si="2"/>
        <v>34324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3432</v>
      </c>
      <c r="B60" s="26">
        <f t="shared" si="0"/>
        <v>34</v>
      </c>
      <c r="C60" s="26">
        <f t="shared" si="1"/>
        <v>32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34324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3432</v>
      </c>
      <c r="B61" s="32">
        <f t="shared" ref="B61:B69" si="11">INT(A61/100)</f>
        <v>34</v>
      </c>
      <c r="C61" s="32">
        <f t="shared" ref="C61:C69" si="12">A61-B61*100</f>
        <v>32</v>
      </c>
      <c r="D61" s="35" t="str">
        <f>D62</f>
        <v/>
      </c>
      <c r="E61" s="35">
        <f>E62</f>
        <v>0</v>
      </c>
      <c r="F61" s="32">
        <f t="shared" ref="F61:F69" si="13">A61*10+$C$2</f>
        <v>34324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3432</v>
      </c>
      <c r="B62" s="26">
        <f t="shared" si="11"/>
        <v>34</v>
      </c>
      <c r="C62" s="26">
        <f t="shared" si="12"/>
        <v>32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34324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3432</v>
      </c>
      <c r="B63" s="32">
        <f t="shared" si="11"/>
        <v>34</v>
      </c>
      <c r="C63" s="32">
        <f t="shared" si="12"/>
        <v>32</v>
      </c>
      <c r="D63" s="35" t="str">
        <f>D64</f>
        <v/>
      </c>
      <c r="E63" s="35">
        <f>E64</f>
        <v>0</v>
      </c>
      <c r="F63" s="32">
        <f t="shared" si="13"/>
        <v>34324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3432</v>
      </c>
      <c r="B64" s="26">
        <f t="shared" si="11"/>
        <v>34</v>
      </c>
      <c r="C64" s="26">
        <f t="shared" si="12"/>
        <v>32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34324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3432</v>
      </c>
      <c r="B65" s="32">
        <f t="shared" si="11"/>
        <v>34</v>
      </c>
      <c r="C65" s="32">
        <f t="shared" si="12"/>
        <v>32</v>
      </c>
      <c r="D65" s="35" t="str">
        <f>D66</f>
        <v/>
      </c>
      <c r="E65" s="35">
        <f>E66</f>
        <v>0</v>
      </c>
      <c r="F65" s="32">
        <f t="shared" si="13"/>
        <v>34324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3432</v>
      </c>
      <c r="B66" s="26">
        <f t="shared" si="11"/>
        <v>34</v>
      </c>
      <c r="C66" s="26">
        <f t="shared" si="12"/>
        <v>32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34324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3432</v>
      </c>
      <c r="B67" s="32">
        <f t="shared" si="11"/>
        <v>34</v>
      </c>
      <c r="C67" s="32">
        <f t="shared" si="12"/>
        <v>32</v>
      </c>
      <c r="D67" s="35" t="str">
        <f>D68</f>
        <v/>
      </c>
      <c r="E67" s="35">
        <f>E68</f>
        <v>0</v>
      </c>
      <c r="F67" s="32">
        <f t="shared" si="13"/>
        <v>34324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3432</v>
      </c>
      <c r="B68" s="26">
        <f t="shared" si="11"/>
        <v>34</v>
      </c>
      <c r="C68" s="26">
        <f t="shared" si="12"/>
        <v>32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34324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3432</v>
      </c>
      <c r="B69" s="32">
        <f t="shared" si="11"/>
        <v>34</v>
      </c>
      <c r="C69" s="32">
        <f t="shared" si="12"/>
        <v>32</v>
      </c>
      <c r="D69" s="35">
        <f>D70</f>
        <v>24.082773580846432</v>
      </c>
      <c r="E69" s="35">
        <f>E70</f>
        <v>24.819462509777551</v>
      </c>
      <c r="F69" s="32">
        <f t="shared" si="13"/>
        <v>34324</v>
      </c>
      <c r="G69" s="33">
        <f>IFERROR(Interpol1!C43,"")</f>
        <v>4.4732135137206539</v>
      </c>
      <c r="H69" s="35">
        <f t="shared" si="4"/>
        <v>5.5484636343981801</v>
      </c>
    </row>
    <row r="70" spans="1:11" x14ac:dyDescent="0.25">
      <c r="A70" s="39" t="s">
        <v>67</v>
      </c>
      <c r="B70" s="39">
        <f>E4</f>
        <v>34.754114000000001</v>
      </c>
      <c r="C70" s="39">
        <f>F4</f>
        <v>32.410603999999999</v>
      </c>
      <c r="D70" s="38">
        <f>DEGREES(MOD(ATAN2(COS(RADIANS(B69))*SIN(RADIANS(B70))-SIN(RADIANS(B69))*COS(RADIANS(B70))*COS(RADIANS(C70-C69)),SIN(RADIANS(C70-C69))*COS(RADIANS(B70))),2*PI()))</f>
        <v>24.082773580846432</v>
      </c>
      <c r="E70" s="38">
        <f>ACOS(SIN(RADIANS(B55))*SIN(RADIANS(B70))+COS(RADIANS(B55))*COS(RADIANS(B70))*COS((RADIANS(C70-C55))))*6371/1.852/2</f>
        <v>24.819462509777551</v>
      </c>
      <c r="F70" s="38">
        <f>F54</f>
        <v>34324</v>
      </c>
      <c r="G70" s="39">
        <f>IFERROR(Interpol1!C44,"")</f>
        <v>4.4732135137206539</v>
      </c>
      <c r="H70" s="38">
        <f t="shared" si="4"/>
        <v>5.5484636343981801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255.04457814491877</v>
      </c>
      <c r="F72" s="43"/>
      <c r="G72" s="46" t="s">
        <v>79</v>
      </c>
      <c r="H72" s="45">
        <f>SUM(H30:H70)</f>
        <v>58.575581415052987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14" sqref="E1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51</v>
      </c>
      <c r="B4" s="8">
        <f>VLOOKUP(A4,Harbours!A4:D148,3,FALSE)</f>
        <v>34.754114000000001</v>
      </c>
      <c r="C4" s="8">
        <f>VLOOKUP(A4,Harbours!A4:D148,4,FALSE)</f>
        <v>32.410603999999999</v>
      </c>
      <c r="D4" s="12" t="s">
        <v>49</v>
      </c>
      <c r="E4" s="8">
        <f>VLOOKUP(D4,Harbours!A4:D148,3,FALSE)</f>
        <v>36.444963999999999</v>
      </c>
      <c r="F4" s="8">
        <f>VLOOKUP(D4,Harbours!A4:D148,4,FALSE)</f>
        <v>28.230091999999999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3532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3631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3630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3629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3629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3629</v>
      </c>
      <c r="B11" s="64" t="str">
        <f>VLOOKUP($A11,ShipSpeeds!$A$7:$J$888,10,FALSE)</f>
        <v>ok</v>
      </c>
      <c r="H11" s="14"/>
    </row>
    <row r="12" spans="1:10" x14ac:dyDescent="0.25">
      <c r="A12" s="3">
        <v>3629</v>
      </c>
      <c r="B12" s="64" t="str">
        <f>VLOOKUP($A12,ShipSpeeds!$A$7:$J$888,10,FALSE)</f>
        <v>ok</v>
      </c>
    </row>
    <row r="13" spans="1:10" ht="15.75" thickBot="1" x14ac:dyDescent="0.3">
      <c r="A13" s="3">
        <v>3629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227.91383430522765</v>
      </c>
      <c r="G14" s="41"/>
      <c r="H14" s="14"/>
      <c r="I14" s="40"/>
      <c r="J14" s="14"/>
    </row>
    <row r="15" spans="1:10" ht="15.75" thickBot="1" x14ac:dyDescent="0.3">
      <c r="A15" s="3">
        <v>3629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297.65325495027156</v>
      </c>
      <c r="G15" s="41"/>
      <c r="H15" s="14"/>
      <c r="I15" s="40"/>
      <c r="J15" s="14"/>
    </row>
    <row r="16" spans="1:10" x14ac:dyDescent="0.25">
      <c r="A16" s="3">
        <v>3629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245.4806216640537</v>
      </c>
      <c r="H19" s="14"/>
    </row>
    <row r="20" spans="1:8" x14ac:dyDescent="0.25">
      <c r="A20" s="3">
        <v>3629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93.348290459659026</v>
      </c>
      <c r="H20" s="14"/>
    </row>
    <row r="21" spans="1:8" ht="15.75" thickBot="1" x14ac:dyDescent="0.3">
      <c r="A21" s="3">
        <v>3629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2.6297280909513763</v>
      </c>
      <c r="H21" s="14"/>
    </row>
    <row r="22" spans="1:8" x14ac:dyDescent="0.25">
      <c r="A22" s="3">
        <v>3629</v>
      </c>
      <c r="B22" s="64" t="str">
        <f>VLOOKUP($A22,ShipSpeeds!$A$7:$J$888,10,FALSE)</f>
        <v>ok</v>
      </c>
      <c r="H22" s="14"/>
    </row>
    <row r="23" spans="1:8" x14ac:dyDescent="0.25">
      <c r="A23" s="3">
        <v>3629</v>
      </c>
      <c r="B23" s="64" t="str">
        <f>VLOOKUP($A23,ShipSpeeds!$A$7:$J$888,10,FALSE)</f>
        <v>ok</v>
      </c>
      <c r="H23" s="14"/>
    </row>
    <row r="24" spans="1:8" x14ac:dyDescent="0.25">
      <c r="A24" s="3">
        <v>3629</v>
      </c>
      <c r="B24" s="64" t="str">
        <f>VLOOKUP($A24,ShipSpeeds!$A$7:$J$888,10,FALSE)</f>
        <v>ok</v>
      </c>
      <c r="H24" s="14"/>
    </row>
    <row r="25" spans="1:8" x14ac:dyDescent="0.25">
      <c r="A25" s="3">
        <v>3629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34.754114000000001</v>
      </c>
      <c r="C29" s="39">
        <f>C4</f>
        <v>32.410603999999999</v>
      </c>
      <c r="D29" s="38">
        <f>D30</f>
        <v>306.24495682123023</v>
      </c>
      <c r="E29" s="37"/>
      <c r="F29" s="37">
        <f>F30</f>
        <v>35324</v>
      </c>
      <c r="G29" s="37"/>
      <c r="H29" s="37"/>
    </row>
    <row r="30" spans="1:8" s="3" customFormat="1" x14ac:dyDescent="0.25">
      <c r="A30" s="36">
        <f>A6</f>
        <v>3532</v>
      </c>
      <c r="B30" s="26">
        <f>INT(A30/100)</f>
        <v>35</v>
      </c>
      <c r="C30" s="26">
        <f>A30-B30*100</f>
        <v>32</v>
      </c>
      <c r="D30" s="30">
        <f>IFERROR(DEGREES(MOD(ATAN2(COS(RADIANS(B29))*SIN(RADIANS(B30))-SIN(RADIANS(B29))*COS(RADIANS(B30))*COS(RADIANS(C30-C29)),SIN(RADIANS(C30-C29))*COS(RADIANS(B30))),2*PI())),"")</f>
        <v>306.24495682123023</v>
      </c>
      <c r="E30" s="30">
        <f>ACOS(SIN(RADIANS(B29))*SIN(RADIANS(B30))+COS(RADIANS(B29))*COS(RADIANS(B30))*COS((RADIANS(C30-C29))))*6371/1.852</f>
        <v>25.039706632953113</v>
      </c>
      <c r="F30" s="26">
        <f>A30*10+$C$2</f>
        <v>35324</v>
      </c>
      <c r="G30" s="31">
        <f>IFERROR(Interpol2!C4,"")</f>
        <v>2.8600178687162323</v>
      </c>
      <c r="H30" s="30">
        <f>IFERROR(E30/G30,"")</f>
        <v>8.755087479293481</v>
      </c>
    </row>
    <row r="31" spans="1:8" s="3" customFormat="1" x14ac:dyDescent="0.25">
      <c r="A31" s="34">
        <f>A30</f>
        <v>3532</v>
      </c>
      <c r="B31" s="32">
        <f t="shared" ref="B31:B69" si="0">INT(A31/100)</f>
        <v>35</v>
      </c>
      <c r="C31" s="32">
        <f t="shared" ref="C31:C69" si="1">A31-B31*100</f>
        <v>32</v>
      </c>
      <c r="D31" s="35">
        <f>D32</f>
        <v>321.13972919395638</v>
      </c>
      <c r="E31" s="35">
        <f>E32</f>
        <v>38.710219258059091</v>
      </c>
      <c r="F31" s="32">
        <f t="shared" ref="F31:F69" si="2">A31*10+$C$2</f>
        <v>35324</v>
      </c>
      <c r="G31" s="33">
        <f>IFERROR(Interpol2!C5,"")</f>
        <v>3.223573548651927</v>
      </c>
      <c r="H31" s="35">
        <f t="shared" ref="H31:H70" si="3">IFERROR(E31/G31,"")</f>
        <v>12.008480239033913</v>
      </c>
    </row>
    <row r="32" spans="1:8" s="3" customFormat="1" x14ac:dyDescent="0.25">
      <c r="A32" s="36">
        <f>A7</f>
        <v>3631</v>
      </c>
      <c r="B32" s="26">
        <f t="shared" si="0"/>
        <v>36</v>
      </c>
      <c r="C32" s="26">
        <f t="shared" si="1"/>
        <v>31</v>
      </c>
      <c r="D32" s="30">
        <f>IFERROR(DEGREES(MOD(ATAN2(COS(RADIANS(B31))*SIN(RADIANS(B32))-SIN(RADIANS(B31))*COS(RADIANS(B32))*COS(RADIANS(C32-C31)),SIN(RADIANS(C32-C31))*COS(RADIANS(B32))),2*PI())),"")</f>
        <v>321.13972919395638</v>
      </c>
      <c r="E32" s="30">
        <f>ACOS(SIN(RADIANS(B31))*SIN(RADIANS(B32))+COS(RADIANS(B31))*COS(RADIANS(B32))*COS((RADIANS(C32-C31))))*6371/1.852/2</f>
        <v>38.710219258059091</v>
      </c>
      <c r="F32" s="26">
        <f t="shared" si="2"/>
        <v>36314</v>
      </c>
      <c r="G32" s="31">
        <f>IFERROR(Interpol2!C6,"")</f>
        <v>3.3366538794938796</v>
      </c>
      <c r="H32" s="30">
        <f t="shared" si="3"/>
        <v>11.601508773793119</v>
      </c>
    </row>
    <row r="33" spans="1:8" s="3" customFormat="1" x14ac:dyDescent="0.25">
      <c r="A33" s="34">
        <f>A32</f>
        <v>3631</v>
      </c>
      <c r="B33" s="32">
        <f t="shared" si="0"/>
        <v>36</v>
      </c>
      <c r="C33" s="32">
        <f t="shared" si="1"/>
        <v>31</v>
      </c>
      <c r="D33" s="35">
        <f>D34</f>
        <v>270.29389750911372</v>
      </c>
      <c r="E33" s="35">
        <f>E34</f>
        <v>24.286768590095466</v>
      </c>
      <c r="F33" s="32">
        <f t="shared" si="2"/>
        <v>36314</v>
      </c>
      <c r="G33" s="33">
        <f>IFERROR(Interpol2!C7,"")</f>
        <v>2.820383889682065</v>
      </c>
      <c r="H33" s="35">
        <f t="shared" si="3"/>
        <v>8.6111570410484983</v>
      </c>
    </row>
    <row r="34" spans="1:8" s="3" customFormat="1" x14ac:dyDescent="0.25">
      <c r="A34" s="36">
        <f>A8</f>
        <v>3630</v>
      </c>
      <c r="B34" s="26">
        <f t="shared" si="0"/>
        <v>36</v>
      </c>
      <c r="C34" s="26">
        <f t="shared" si="1"/>
        <v>30</v>
      </c>
      <c r="D34" s="30">
        <f>IFERROR(DEGREES(MOD(ATAN2(COS(RADIANS(B33))*SIN(RADIANS(B34))-SIN(RADIANS(B33))*COS(RADIANS(B34))*COS(RADIANS(C34-C33)),SIN(RADIANS(C34-C33))*COS(RADIANS(B34))),2*PI())),"")</f>
        <v>270.29389750911372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36304</v>
      </c>
      <c r="G34" s="31">
        <f>IFERROR(Interpol2!C8,"")</f>
        <v>2.3942210080391559</v>
      </c>
      <c r="H34" s="30">
        <f t="shared" si="3"/>
        <v>10.143912574715104</v>
      </c>
    </row>
    <row r="35" spans="1:8" s="3" customFormat="1" x14ac:dyDescent="0.25">
      <c r="A35" s="34">
        <f>A34</f>
        <v>3630</v>
      </c>
      <c r="B35" s="32">
        <f t="shared" si="0"/>
        <v>36</v>
      </c>
      <c r="C35" s="32">
        <f t="shared" si="1"/>
        <v>30</v>
      </c>
      <c r="D35" s="35">
        <f>D36</f>
        <v>270.29389750911372</v>
      </c>
      <c r="E35" s="35">
        <f>E36</f>
        <v>24.286768590095466</v>
      </c>
      <c r="F35" s="32">
        <f t="shared" si="2"/>
        <v>36304</v>
      </c>
      <c r="G35" s="33">
        <f>IFERROR(Interpol2!C9,"")</f>
        <v>2.3942210080391559</v>
      </c>
      <c r="H35" s="35">
        <f t="shared" si="3"/>
        <v>10.143912574715104</v>
      </c>
    </row>
    <row r="36" spans="1:8" s="3" customFormat="1" x14ac:dyDescent="0.25">
      <c r="A36" s="36">
        <f>A9</f>
        <v>3629</v>
      </c>
      <c r="B36" s="26">
        <f t="shared" si="0"/>
        <v>36</v>
      </c>
      <c r="C36" s="26">
        <f t="shared" si="1"/>
        <v>29</v>
      </c>
      <c r="D36" s="30">
        <f>IFERROR(DEGREES(MOD(ATAN2(COS(RADIANS(B35))*SIN(RADIANS(B36))-SIN(RADIANS(B35))*COS(RADIANS(B36))*COS(RADIANS(C36-C35)),SIN(RADIANS(C36-C35))*COS(RADIANS(B36))),2*PI())),"")</f>
        <v>270.29389750911372</v>
      </c>
      <c r="E36" s="30">
        <f>ACOS(SIN(RADIANS(B35))*SIN(RADIANS(B36))+COS(RADIANS(B35))*COS(RADIANS(B36))*COS((RADIANS(C36-C35))))*6371/1.852/2</f>
        <v>24.286768590095466</v>
      </c>
      <c r="F36" s="26">
        <f t="shared" si="2"/>
        <v>36294</v>
      </c>
      <c r="G36" s="31">
        <f>IFERROR(Interpol2!C10,"")</f>
        <v>2.6428163758917114</v>
      </c>
      <c r="H36" s="30">
        <f t="shared" si="3"/>
        <v>9.1897298698631218</v>
      </c>
    </row>
    <row r="37" spans="1:8" s="3" customFormat="1" x14ac:dyDescent="0.25">
      <c r="A37" s="34">
        <f>A36</f>
        <v>3629</v>
      </c>
      <c r="B37" s="32">
        <f t="shared" si="0"/>
        <v>36</v>
      </c>
      <c r="C37" s="32">
        <f t="shared" si="1"/>
        <v>29</v>
      </c>
      <c r="D37" s="35" t="str">
        <f>D38</f>
        <v/>
      </c>
      <c r="E37" s="35">
        <f>E38</f>
        <v>0</v>
      </c>
      <c r="F37" s="32">
        <f t="shared" si="2"/>
        <v>36294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3629</v>
      </c>
      <c r="B38" s="26">
        <f t="shared" si="0"/>
        <v>36</v>
      </c>
      <c r="C38" s="26">
        <f t="shared" si="1"/>
        <v>29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36294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3629</v>
      </c>
      <c r="B39" s="32">
        <f t="shared" si="0"/>
        <v>36</v>
      </c>
      <c r="C39" s="32">
        <f t="shared" si="1"/>
        <v>29</v>
      </c>
      <c r="D39" s="35" t="str">
        <f>D40</f>
        <v/>
      </c>
      <c r="E39" s="35">
        <f>E40</f>
        <v>0</v>
      </c>
      <c r="F39" s="32">
        <f t="shared" si="2"/>
        <v>36294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3629</v>
      </c>
      <c r="B40" s="26">
        <f t="shared" si="0"/>
        <v>36</v>
      </c>
      <c r="C40" s="26">
        <f t="shared" si="1"/>
        <v>29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36294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3629</v>
      </c>
      <c r="B41" s="32">
        <f t="shared" si="0"/>
        <v>36</v>
      </c>
      <c r="C41" s="32">
        <f t="shared" si="1"/>
        <v>29</v>
      </c>
      <c r="D41" s="35" t="str">
        <f>D42</f>
        <v/>
      </c>
      <c r="E41" s="35">
        <f>E42</f>
        <v>0</v>
      </c>
      <c r="F41" s="32">
        <f t="shared" si="2"/>
        <v>36294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3629</v>
      </c>
      <c r="B42" s="26">
        <f t="shared" si="0"/>
        <v>36</v>
      </c>
      <c r="C42" s="26">
        <f t="shared" si="1"/>
        <v>29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36294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3629</v>
      </c>
      <c r="B43" s="32">
        <f t="shared" si="0"/>
        <v>36</v>
      </c>
      <c r="C43" s="32">
        <f t="shared" si="1"/>
        <v>29</v>
      </c>
      <c r="D43" s="35" t="str">
        <f>D44</f>
        <v/>
      </c>
      <c r="E43" s="35">
        <f>E44</f>
        <v>0</v>
      </c>
      <c r="F43" s="32">
        <f t="shared" si="2"/>
        <v>36294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3629</v>
      </c>
      <c r="B44" s="26">
        <f t="shared" si="0"/>
        <v>36</v>
      </c>
      <c r="C44" s="26">
        <f t="shared" si="1"/>
        <v>29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36294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3629</v>
      </c>
      <c r="B45" s="32">
        <f t="shared" si="0"/>
        <v>36</v>
      </c>
      <c r="C45" s="32">
        <f t="shared" si="1"/>
        <v>29</v>
      </c>
      <c r="D45" s="35" t="str">
        <f>D46</f>
        <v/>
      </c>
      <c r="E45" s="35">
        <f>E46</f>
        <v>0</v>
      </c>
      <c r="F45" s="32">
        <f t="shared" si="2"/>
        <v>36294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3629</v>
      </c>
      <c r="B46" s="26">
        <f t="shared" si="0"/>
        <v>36</v>
      </c>
      <c r="C46" s="26">
        <f t="shared" si="1"/>
        <v>29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36294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3629</v>
      </c>
      <c r="B47" s="32">
        <f t="shared" si="0"/>
        <v>36</v>
      </c>
      <c r="C47" s="32">
        <f t="shared" si="1"/>
        <v>29</v>
      </c>
      <c r="D47" s="35" t="str">
        <f>D48</f>
        <v/>
      </c>
      <c r="E47" s="35">
        <f>E48</f>
        <v>0</v>
      </c>
      <c r="F47" s="32">
        <f t="shared" si="2"/>
        <v>36294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3629</v>
      </c>
      <c r="B48" s="26">
        <f t="shared" si="0"/>
        <v>36</v>
      </c>
      <c r="C48" s="26">
        <f t="shared" si="1"/>
        <v>29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36294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3629</v>
      </c>
      <c r="B49" s="32">
        <f t="shared" si="0"/>
        <v>36</v>
      </c>
      <c r="C49" s="32">
        <f t="shared" si="1"/>
        <v>29</v>
      </c>
      <c r="D49" s="35" t="str">
        <f>D50</f>
        <v/>
      </c>
      <c r="E49" s="35">
        <f>E50</f>
        <v>0</v>
      </c>
      <c r="F49" s="32">
        <f t="shared" si="2"/>
        <v>36294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3629</v>
      </c>
      <c r="B50" s="26">
        <f t="shared" si="0"/>
        <v>36</v>
      </c>
      <c r="C50" s="26">
        <f t="shared" si="1"/>
        <v>29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36294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3629</v>
      </c>
      <c r="B51" s="32">
        <f t="shared" si="0"/>
        <v>36</v>
      </c>
      <c r="C51" s="32">
        <f t="shared" si="1"/>
        <v>29</v>
      </c>
      <c r="D51" s="35" t="str">
        <f>D52</f>
        <v/>
      </c>
      <c r="E51" s="35">
        <f>E52</f>
        <v>0</v>
      </c>
      <c r="F51" s="32">
        <f t="shared" si="2"/>
        <v>36294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3629</v>
      </c>
      <c r="B52" s="26">
        <f t="shared" si="0"/>
        <v>36</v>
      </c>
      <c r="C52" s="26">
        <f t="shared" si="1"/>
        <v>29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36294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3629</v>
      </c>
      <c r="B53" s="32">
        <f t="shared" si="0"/>
        <v>36</v>
      </c>
      <c r="C53" s="32">
        <f t="shared" si="1"/>
        <v>29</v>
      </c>
      <c r="D53" s="35" t="str">
        <f>D54</f>
        <v/>
      </c>
      <c r="E53" s="35">
        <f>E54</f>
        <v>0</v>
      </c>
      <c r="F53" s="32">
        <f t="shared" si="2"/>
        <v>36294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3629</v>
      </c>
      <c r="B54" s="26">
        <f t="shared" si="0"/>
        <v>36</v>
      </c>
      <c r="C54" s="26">
        <f t="shared" si="1"/>
        <v>29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36294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3629</v>
      </c>
      <c r="B55" s="32">
        <f t="shared" si="0"/>
        <v>36</v>
      </c>
      <c r="C55" s="32">
        <f t="shared" si="1"/>
        <v>29</v>
      </c>
      <c r="D55" s="35" t="str">
        <f>D56</f>
        <v/>
      </c>
      <c r="E55" s="35">
        <f>E56</f>
        <v>0</v>
      </c>
      <c r="F55" s="32">
        <f t="shared" si="2"/>
        <v>36294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3629</v>
      </c>
      <c r="B56" s="26">
        <f t="shared" si="0"/>
        <v>36</v>
      </c>
      <c r="C56" s="26">
        <f t="shared" si="1"/>
        <v>29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36294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3629</v>
      </c>
      <c r="B57" s="32">
        <f t="shared" si="0"/>
        <v>36</v>
      </c>
      <c r="C57" s="32">
        <f t="shared" si="1"/>
        <v>29</v>
      </c>
      <c r="D57" s="35" t="str">
        <f>D58</f>
        <v/>
      </c>
      <c r="E57" s="35">
        <f>E58</f>
        <v>0</v>
      </c>
      <c r="F57" s="32">
        <f t="shared" si="2"/>
        <v>36294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3629</v>
      </c>
      <c r="B58" s="26">
        <f t="shared" si="0"/>
        <v>36</v>
      </c>
      <c r="C58" s="26">
        <f t="shared" si="1"/>
        <v>29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36294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3629</v>
      </c>
      <c r="B59" s="32">
        <f t="shared" si="0"/>
        <v>36</v>
      </c>
      <c r="C59" s="32">
        <f t="shared" si="1"/>
        <v>29</v>
      </c>
      <c r="D59" s="35" t="str">
        <f>D60</f>
        <v/>
      </c>
      <c r="E59" s="35">
        <f>E60</f>
        <v>0</v>
      </c>
      <c r="F59" s="32">
        <f t="shared" si="2"/>
        <v>36294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3629</v>
      </c>
      <c r="B60" s="26">
        <f t="shared" si="0"/>
        <v>36</v>
      </c>
      <c r="C60" s="26">
        <f t="shared" si="1"/>
        <v>29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36294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3629</v>
      </c>
      <c r="B61" s="32">
        <f t="shared" si="0"/>
        <v>36</v>
      </c>
      <c r="C61" s="32">
        <f t="shared" si="1"/>
        <v>29</v>
      </c>
      <c r="D61" s="35" t="str">
        <f>D62</f>
        <v/>
      </c>
      <c r="E61" s="35">
        <f>E62</f>
        <v>0</v>
      </c>
      <c r="F61" s="32">
        <f t="shared" si="2"/>
        <v>36294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3629</v>
      </c>
      <c r="B62" s="26">
        <f t="shared" si="0"/>
        <v>36</v>
      </c>
      <c r="C62" s="26">
        <f t="shared" si="1"/>
        <v>29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36294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3629</v>
      </c>
      <c r="B63" s="32">
        <f t="shared" si="0"/>
        <v>36</v>
      </c>
      <c r="C63" s="32">
        <f t="shared" si="1"/>
        <v>29</v>
      </c>
      <c r="D63" s="35" t="str">
        <f>D64</f>
        <v/>
      </c>
      <c r="E63" s="35">
        <f>E64</f>
        <v>0</v>
      </c>
      <c r="F63" s="32">
        <f t="shared" si="2"/>
        <v>36294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3629</v>
      </c>
      <c r="B64" s="26">
        <f t="shared" si="0"/>
        <v>36</v>
      </c>
      <c r="C64" s="26">
        <f t="shared" si="1"/>
        <v>29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36294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3629</v>
      </c>
      <c r="B65" s="32">
        <f t="shared" si="0"/>
        <v>36</v>
      </c>
      <c r="C65" s="32">
        <f t="shared" si="1"/>
        <v>29</v>
      </c>
      <c r="D65" s="35" t="str">
        <f>D66</f>
        <v/>
      </c>
      <c r="E65" s="35">
        <f>E66</f>
        <v>0</v>
      </c>
      <c r="F65" s="32">
        <f t="shared" si="2"/>
        <v>36294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3629</v>
      </c>
      <c r="B66" s="26">
        <f t="shared" si="0"/>
        <v>36</v>
      </c>
      <c r="C66" s="26">
        <f t="shared" si="1"/>
        <v>29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36294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3629</v>
      </c>
      <c r="B67" s="32">
        <f t="shared" si="0"/>
        <v>36</v>
      </c>
      <c r="C67" s="32">
        <f t="shared" si="1"/>
        <v>29</v>
      </c>
      <c r="D67" s="35" t="str">
        <f>D68</f>
        <v/>
      </c>
      <c r="E67" s="35">
        <f>E68</f>
        <v>0</v>
      </c>
      <c r="F67" s="32">
        <f t="shared" si="2"/>
        <v>36294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3629</v>
      </c>
      <c r="B68" s="26">
        <f t="shared" si="0"/>
        <v>36</v>
      </c>
      <c r="C68" s="26">
        <f t="shared" si="1"/>
        <v>29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36294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3629</v>
      </c>
      <c r="B69" s="32">
        <f t="shared" si="0"/>
        <v>36</v>
      </c>
      <c r="C69" s="32">
        <f t="shared" si="1"/>
        <v>29</v>
      </c>
      <c r="D69" s="35">
        <f>D70</f>
        <v>305.8450085351227</v>
      </c>
      <c r="E69" s="35">
        <f>E70</f>
        <v>22.936701077300263</v>
      </c>
      <c r="F69" s="32">
        <f t="shared" si="2"/>
        <v>36294</v>
      </c>
      <c r="G69" s="33">
        <f>IFERROR(Interpol2!C43,"")</f>
        <v>2.0036864021130167</v>
      </c>
      <c r="H69" s="35">
        <f t="shared" si="3"/>
        <v>11.447250953598342</v>
      </c>
    </row>
    <row r="70" spans="1:11" x14ac:dyDescent="0.25">
      <c r="A70" s="39" t="s">
        <v>67</v>
      </c>
      <c r="B70" s="39">
        <f>E4</f>
        <v>36.444963999999999</v>
      </c>
      <c r="C70" s="39">
        <f>F4</f>
        <v>28.230091999999999</v>
      </c>
      <c r="D70" s="38">
        <f>DEGREES(MOD(ATAN2(COS(RADIANS(B69))*SIN(RADIANS(B70))-SIN(RADIANS(B69))*COS(RADIANS(B70))*COS(RADIANS(C70-C69)),SIN(RADIANS(C70-C69))*COS(RADIANS(B70))),2*PI()))</f>
        <v>305.8450085351227</v>
      </c>
      <c r="E70" s="38">
        <f>ACOS(SIN(RADIANS(B55))*SIN(RADIANS(B70))+COS(RADIANS(B55))*COS(RADIANS(B70))*COS((RADIANS(C70-C55))))*6371/1.852/2</f>
        <v>22.936701077300263</v>
      </c>
      <c r="F70" s="38">
        <f>F54</f>
        <v>36294</v>
      </c>
      <c r="G70" s="39">
        <f>IFERROR(Interpol2!C44,"")</f>
        <v>2.0036864021130167</v>
      </c>
      <c r="H70" s="38">
        <f t="shared" si="3"/>
        <v>11.447250953598342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245.4806216640537</v>
      </c>
      <c r="F72" s="43"/>
      <c r="G72" s="46" t="s">
        <v>79</v>
      </c>
      <c r="H72" s="45">
        <f>SUM(H30:H70)</f>
        <v>93.348290459659026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/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67"/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/>
      <c r="B6" s="64" t="e">
        <f>VLOOKUP($A6,ShipSpeeds!$A$7:$J$888,10,FALSE)</f>
        <v>#N/A</v>
      </c>
      <c r="C6" s="10"/>
      <c r="E6" s="10"/>
      <c r="F6" s="10"/>
    </row>
    <row r="7" spans="1:10" x14ac:dyDescent="0.25">
      <c r="A7" s="3"/>
      <c r="B7" s="64" t="e">
        <f>VLOOKUP($A7,ShipSpeeds!$A$7:$J$888,10,FALSE)</f>
        <v>#N/A</v>
      </c>
      <c r="C7" s="48" t="s">
        <v>110</v>
      </c>
      <c r="H7" s="14"/>
    </row>
    <row r="8" spans="1:10" x14ac:dyDescent="0.25">
      <c r="A8" s="3"/>
      <c r="B8" s="64" t="e">
        <f>VLOOKUP($A8,ShipSpeeds!$A$7:$J$888,10,FALSE)</f>
        <v>#N/A</v>
      </c>
      <c r="C8" s="48" t="s">
        <v>111</v>
      </c>
      <c r="H8" s="14"/>
    </row>
    <row r="9" spans="1:10" x14ac:dyDescent="0.25">
      <c r="A9" s="3"/>
      <c r="B9" s="64" t="e">
        <f>VLOOKUP($A9,ShipSpeeds!$A$7:$J$888,10,FALSE)</f>
        <v>#N/A</v>
      </c>
      <c r="C9" s="48" t="s">
        <v>86</v>
      </c>
      <c r="H9" s="14"/>
    </row>
    <row r="10" spans="1:10" x14ac:dyDescent="0.25">
      <c r="A10" s="3"/>
      <c r="B10" s="64" t="e">
        <f>VLOOKUP($A10,ShipSpeeds!$A$7:$J$888,10,FALSE)</f>
        <v>#N/A</v>
      </c>
      <c r="C10" s="48" t="s">
        <v>162</v>
      </c>
      <c r="H10" s="14"/>
    </row>
    <row r="11" spans="1:10" x14ac:dyDescent="0.25">
      <c r="A11" s="3"/>
      <c r="B11" s="64" t="e">
        <f>VLOOKUP($A11,ShipSpeeds!$A$7:$J$888,10,FALSE)</f>
        <v>#N/A</v>
      </c>
      <c r="H11" s="14"/>
    </row>
    <row r="12" spans="1:10" x14ac:dyDescent="0.25">
      <c r="A12" s="3"/>
      <c r="B12" s="64" t="e">
        <f>VLOOKUP($A12,ShipSpeeds!$A$7:$J$888,10,FALSE)</f>
        <v>#N/A</v>
      </c>
    </row>
    <row r="13" spans="1:10" ht="15.75" thickBot="1" x14ac:dyDescent="0.3">
      <c r="A13" s="3"/>
      <c r="B13" s="64" t="e">
        <f>VLOOKUP($A13,ShipSpeeds!$A$7:$J$888,10,FALSE)</f>
        <v>#N/A</v>
      </c>
      <c r="C13" s="11" t="s">
        <v>77</v>
      </c>
      <c r="D13" s="10"/>
      <c r="E13" s="10"/>
    </row>
    <row r="14" spans="1:10" x14ac:dyDescent="0.25">
      <c r="A14" s="3"/>
      <c r="B14" s="64" t="e">
        <f>VLOOKUP($A14,ShipSpeeds!$A$7:$J$888,10,FALSE)</f>
        <v>#N/A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/>
      <c r="B15" s="64" t="e">
        <f>VLOOKUP($A15,ShipSpeeds!$A$7:$J$888,10,FALSE)</f>
        <v>#N/A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/>
      <c r="B16" s="64" t="e">
        <f>VLOOKUP($A16,ShipSpeeds!$A$7:$J$888,10,FALSE)</f>
        <v>#N/A</v>
      </c>
      <c r="C16" s="11"/>
      <c r="D16" s="10"/>
      <c r="E16" s="10"/>
      <c r="H16" s="14"/>
    </row>
    <row r="17" spans="1:8" x14ac:dyDescent="0.25">
      <c r="A17" s="3"/>
      <c r="B17" s="64" t="e">
        <f>VLOOKUP($A17,ShipSpeeds!$A$7:$J$888,10,FALSE)</f>
        <v>#N/A</v>
      </c>
      <c r="C17" s="11"/>
      <c r="D17" s="13"/>
      <c r="H17" s="14"/>
    </row>
    <row r="18" spans="1:8" ht="15.75" thickBot="1" x14ac:dyDescent="0.3">
      <c r="A18" s="3"/>
      <c r="B18" s="64" t="e">
        <f>VLOOKUP($A18,ShipSpeeds!$A$7:$J$888,10,FALSE)</f>
        <v>#N/A</v>
      </c>
      <c r="C18" s="11" t="s">
        <v>81</v>
      </c>
      <c r="D18" s="3"/>
      <c r="H18" s="14"/>
    </row>
    <row r="19" spans="1:8" x14ac:dyDescent="0.25">
      <c r="A19" s="3"/>
      <c r="B19" s="64" t="e">
        <f>VLOOKUP($A19,ShipSpeeds!$A$7:$J$888,10,FALSE)</f>
        <v>#N/A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/>
      <c r="B20" s="64" t="e">
        <f>VLOOKUP($A20,ShipSpeeds!$A$7:$J$888,10,FALSE)</f>
        <v>#N/A</v>
      </c>
      <c r="C20" s="59" t="s">
        <v>80</v>
      </c>
      <c r="D20" s="21"/>
      <c r="E20" s="60">
        <f>H72</f>
        <v>0</v>
      </c>
      <c r="H20" s="14"/>
    </row>
    <row r="21" spans="1:8" ht="15.75" thickBot="1" x14ac:dyDescent="0.3">
      <c r="A21" s="3"/>
      <c r="B21" s="64" t="e">
        <f>VLOOKUP($A21,ShipSpeeds!$A$7:$J$888,10,FALSE)</f>
        <v>#N/A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/>
      <c r="B22" s="64" t="e">
        <f>VLOOKUP($A22,ShipSpeeds!$A$7:$J$888,10,FALSE)</f>
        <v>#N/A</v>
      </c>
      <c r="H22" s="14"/>
    </row>
    <row r="23" spans="1:8" x14ac:dyDescent="0.25">
      <c r="A23" s="3"/>
      <c r="B23" s="64" t="e">
        <f>VLOOKUP($A23,ShipSpeeds!$A$7:$J$888,10,FALSE)</f>
        <v>#N/A</v>
      </c>
      <c r="H23" s="14"/>
    </row>
    <row r="24" spans="1:8" x14ac:dyDescent="0.25">
      <c r="A24" s="3"/>
      <c r="B24" s="64" t="e">
        <f>VLOOKUP($A24,ShipSpeeds!$A$7:$J$888,10,FALSE)</f>
        <v>#N/A</v>
      </c>
      <c r="H24" s="14"/>
    </row>
    <row r="25" spans="1:8" x14ac:dyDescent="0.25">
      <c r="A25" s="3"/>
      <c r="B25" s="64" t="e">
        <f>VLOOKUP($A25,ShipSpeeds!$A$7:$J$888,10,FALSE)</f>
        <v>#N/A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4</v>
      </c>
      <c r="G29" s="37"/>
      <c r="H29" s="37"/>
    </row>
    <row r="30" spans="1:8" s="3" customFormat="1" x14ac:dyDescent="0.25">
      <c r="A30" s="36">
        <f>A6</f>
        <v>0</v>
      </c>
      <c r="B30" s="26">
        <f>INT(A30/100)</f>
        <v>0</v>
      </c>
      <c r="C30" s="26">
        <f>A30-B30*100</f>
        <v>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0</v>
      </c>
      <c r="B31" s="32">
        <f t="shared" ref="B31:B69" si="0">INT(A31/100)</f>
        <v>0</v>
      </c>
      <c r="C31" s="32">
        <f t="shared" ref="C31:C69" si="1">A31-B31*100</f>
        <v>0</v>
      </c>
      <c r="D31" s="35" t="str">
        <f>D32</f>
        <v/>
      </c>
      <c r="E31" s="35">
        <f>E32</f>
        <v>0</v>
      </c>
      <c r="F31" s="32">
        <f t="shared" ref="F31:F69" si="2">A31*10+$C$2</f>
        <v>4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0</v>
      </c>
      <c r="B32" s="26">
        <f t="shared" si="0"/>
        <v>0</v>
      </c>
      <c r="C32" s="26">
        <f t="shared" si="1"/>
        <v>0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4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0</v>
      </c>
      <c r="B33" s="32">
        <f t="shared" si="0"/>
        <v>0</v>
      </c>
      <c r="C33" s="32">
        <f t="shared" si="1"/>
        <v>0</v>
      </c>
      <c r="D33" s="35" t="str">
        <f>D34</f>
        <v/>
      </c>
      <c r="E33" s="35">
        <f>E34</f>
        <v>0</v>
      </c>
      <c r="F33" s="32">
        <f t="shared" si="2"/>
        <v>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0</v>
      </c>
      <c r="B34" s="26">
        <f t="shared" si="0"/>
        <v>0</v>
      </c>
      <c r="C34" s="26">
        <f t="shared" si="1"/>
        <v>0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0</v>
      </c>
      <c r="B35" s="32">
        <f t="shared" si="0"/>
        <v>0</v>
      </c>
      <c r="C35" s="32">
        <f t="shared" si="1"/>
        <v>0</v>
      </c>
      <c r="D35" s="35" t="str">
        <f>D36</f>
        <v/>
      </c>
      <c r="E35" s="35">
        <f>E36</f>
        <v>0</v>
      </c>
      <c r="F35" s="32">
        <f t="shared" si="2"/>
        <v>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0</v>
      </c>
      <c r="B36" s="26">
        <f t="shared" si="0"/>
        <v>0</v>
      </c>
      <c r="C36" s="26">
        <f t="shared" si="1"/>
        <v>0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0</v>
      </c>
      <c r="B37" s="32">
        <f t="shared" si="0"/>
        <v>0</v>
      </c>
      <c r="C37" s="32">
        <f t="shared" si="1"/>
        <v>0</v>
      </c>
      <c r="D37" s="35" t="str">
        <f>D38</f>
        <v/>
      </c>
      <c r="E37" s="35">
        <f>E38</f>
        <v>0</v>
      </c>
      <c r="F37" s="32">
        <f t="shared" si="2"/>
        <v>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0</v>
      </c>
      <c r="B38" s="26">
        <f t="shared" si="0"/>
        <v>0</v>
      </c>
      <c r="C38" s="26">
        <f t="shared" si="1"/>
        <v>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0</v>
      </c>
      <c r="B39" s="32">
        <f t="shared" si="0"/>
        <v>0</v>
      </c>
      <c r="C39" s="32">
        <f t="shared" si="1"/>
        <v>0</v>
      </c>
      <c r="D39" s="35" t="str">
        <f>D40</f>
        <v/>
      </c>
      <c r="E39" s="35">
        <f>E40</f>
        <v>0</v>
      </c>
      <c r="F39" s="32">
        <f t="shared" si="2"/>
        <v>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0</v>
      </c>
      <c r="B40" s="26">
        <f t="shared" si="0"/>
        <v>0</v>
      </c>
      <c r="C40" s="26">
        <f t="shared" si="1"/>
        <v>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0</v>
      </c>
      <c r="B41" s="32">
        <f t="shared" si="0"/>
        <v>0</v>
      </c>
      <c r="C41" s="32">
        <f t="shared" si="1"/>
        <v>0</v>
      </c>
      <c r="D41" s="35" t="str">
        <f>D42</f>
        <v/>
      </c>
      <c r="E41" s="35">
        <f>E42</f>
        <v>0</v>
      </c>
      <c r="F41" s="32">
        <f t="shared" si="2"/>
        <v>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0</v>
      </c>
      <c r="B42" s="26">
        <f t="shared" si="0"/>
        <v>0</v>
      </c>
      <c r="C42" s="26">
        <f t="shared" si="1"/>
        <v>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0</v>
      </c>
      <c r="B43" s="32">
        <f t="shared" si="0"/>
        <v>0</v>
      </c>
      <c r="C43" s="32">
        <f t="shared" si="1"/>
        <v>0</v>
      </c>
      <c r="D43" s="35" t="str">
        <f>D44</f>
        <v/>
      </c>
      <c r="E43" s="35">
        <f>E44</f>
        <v>0</v>
      </c>
      <c r="F43" s="32">
        <f t="shared" si="2"/>
        <v>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0</v>
      </c>
      <c r="B44" s="26">
        <f t="shared" si="0"/>
        <v>0</v>
      </c>
      <c r="C44" s="26">
        <f t="shared" si="1"/>
        <v>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0</v>
      </c>
      <c r="B45" s="32">
        <f t="shared" si="0"/>
        <v>0</v>
      </c>
      <c r="C45" s="32">
        <f t="shared" si="1"/>
        <v>0</v>
      </c>
      <c r="D45" s="35" t="str">
        <f>D46</f>
        <v/>
      </c>
      <c r="E45" s="35">
        <f>E46</f>
        <v>0</v>
      </c>
      <c r="F45" s="32">
        <f t="shared" si="2"/>
        <v>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0</v>
      </c>
      <c r="B46" s="26">
        <f t="shared" si="0"/>
        <v>0</v>
      </c>
      <c r="C46" s="26">
        <f t="shared" si="1"/>
        <v>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0</v>
      </c>
      <c r="B47" s="32">
        <f t="shared" si="0"/>
        <v>0</v>
      </c>
      <c r="C47" s="32">
        <f t="shared" si="1"/>
        <v>0</v>
      </c>
      <c r="D47" s="35" t="str">
        <f>D48</f>
        <v/>
      </c>
      <c r="E47" s="35">
        <f>E48</f>
        <v>0</v>
      </c>
      <c r="F47" s="32">
        <f t="shared" si="2"/>
        <v>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0</v>
      </c>
      <c r="B48" s="26">
        <f t="shared" si="0"/>
        <v>0</v>
      </c>
      <c r="C48" s="26">
        <f t="shared" si="1"/>
        <v>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0</v>
      </c>
      <c r="B49" s="32">
        <f t="shared" si="0"/>
        <v>0</v>
      </c>
      <c r="C49" s="32">
        <f t="shared" si="1"/>
        <v>0</v>
      </c>
      <c r="D49" s="35" t="str">
        <f>D50</f>
        <v/>
      </c>
      <c r="E49" s="35">
        <f>E50</f>
        <v>0</v>
      </c>
      <c r="F49" s="32">
        <f t="shared" si="2"/>
        <v>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0</v>
      </c>
      <c r="B50" s="26">
        <f t="shared" si="0"/>
        <v>0</v>
      </c>
      <c r="C50" s="26">
        <f t="shared" si="1"/>
        <v>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0</v>
      </c>
      <c r="B51" s="32">
        <f t="shared" si="0"/>
        <v>0</v>
      </c>
      <c r="C51" s="32">
        <f t="shared" si="1"/>
        <v>0</v>
      </c>
      <c r="D51" s="35" t="str">
        <f>D52</f>
        <v/>
      </c>
      <c r="E51" s="35">
        <f>E52</f>
        <v>0</v>
      </c>
      <c r="F51" s="32">
        <f t="shared" si="2"/>
        <v>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0</v>
      </c>
      <c r="B52" s="26">
        <f t="shared" si="0"/>
        <v>0</v>
      </c>
      <c r="C52" s="26">
        <f t="shared" si="1"/>
        <v>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0</v>
      </c>
      <c r="B53" s="32">
        <f t="shared" si="0"/>
        <v>0</v>
      </c>
      <c r="C53" s="32">
        <f t="shared" si="1"/>
        <v>0</v>
      </c>
      <c r="D53" s="35" t="str">
        <f>D54</f>
        <v/>
      </c>
      <c r="E53" s="35">
        <f>E54</f>
        <v>0</v>
      </c>
      <c r="F53" s="32">
        <f t="shared" si="2"/>
        <v>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0</v>
      </c>
      <c r="B54" s="26">
        <f t="shared" si="0"/>
        <v>0</v>
      </c>
      <c r="C54" s="26">
        <f t="shared" si="1"/>
        <v>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0</v>
      </c>
      <c r="B55" s="32">
        <f t="shared" si="0"/>
        <v>0</v>
      </c>
      <c r="C55" s="32">
        <f t="shared" si="1"/>
        <v>0</v>
      </c>
      <c r="D55" s="35" t="str">
        <f>D56</f>
        <v/>
      </c>
      <c r="E55" s="35">
        <f>E56</f>
        <v>0</v>
      </c>
      <c r="F55" s="32">
        <f t="shared" si="2"/>
        <v>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0</v>
      </c>
      <c r="B56" s="26">
        <f t="shared" si="0"/>
        <v>0</v>
      </c>
      <c r="C56" s="26">
        <f t="shared" si="1"/>
        <v>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0</v>
      </c>
      <c r="B57" s="32">
        <f t="shared" si="0"/>
        <v>0</v>
      </c>
      <c r="C57" s="32">
        <f t="shared" si="1"/>
        <v>0</v>
      </c>
      <c r="D57" s="35" t="str">
        <f>D58</f>
        <v/>
      </c>
      <c r="E57" s="35">
        <f>E58</f>
        <v>0</v>
      </c>
      <c r="F57" s="32">
        <f t="shared" si="2"/>
        <v>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0</v>
      </c>
      <c r="B58" s="26">
        <f t="shared" si="0"/>
        <v>0</v>
      </c>
      <c r="C58" s="26">
        <f t="shared" si="1"/>
        <v>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0</v>
      </c>
      <c r="B59" s="32">
        <f t="shared" si="0"/>
        <v>0</v>
      </c>
      <c r="C59" s="32">
        <f t="shared" si="1"/>
        <v>0</v>
      </c>
      <c r="D59" s="35" t="str">
        <f>D60</f>
        <v/>
      </c>
      <c r="E59" s="35">
        <f>E60</f>
        <v>0</v>
      </c>
      <c r="F59" s="32">
        <f t="shared" si="2"/>
        <v>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0</v>
      </c>
      <c r="B60" s="26">
        <f t="shared" si="0"/>
        <v>0</v>
      </c>
      <c r="C60" s="26">
        <f t="shared" si="1"/>
        <v>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0</v>
      </c>
      <c r="B61" s="32">
        <f t="shared" si="0"/>
        <v>0</v>
      </c>
      <c r="C61" s="32">
        <f t="shared" si="1"/>
        <v>0</v>
      </c>
      <c r="D61" s="35" t="str">
        <f>D62</f>
        <v/>
      </c>
      <c r="E61" s="35">
        <f>E62</f>
        <v>0</v>
      </c>
      <c r="F61" s="32">
        <f t="shared" si="2"/>
        <v>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0</v>
      </c>
      <c r="B62" s="26">
        <f t="shared" si="0"/>
        <v>0</v>
      </c>
      <c r="C62" s="26">
        <f t="shared" si="1"/>
        <v>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0</v>
      </c>
      <c r="B63" s="32">
        <f t="shared" si="0"/>
        <v>0</v>
      </c>
      <c r="C63" s="32">
        <f t="shared" si="1"/>
        <v>0</v>
      </c>
      <c r="D63" s="35" t="str">
        <f>D64</f>
        <v/>
      </c>
      <c r="E63" s="35">
        <f>E64</f>
        <v>0</v>
      </c>
      <c r="F63" s="32">
        <f t="shared" si="2"/>
        <v>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0</v>
      </c>
      <c r="B64" s="26">
        <f t="shared" si="0"/>
        <v>0</v>
      </c>
      <c r="C64" s="26">
        <f t="shared" si="1"/>
        <v>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0</v>
      </c>
      <c r="B65" s="32">
        <f t="shared" si="0"/>
        <v>0</v>
      </c>
      <c r="C65" s="32">
        <f t="shared" si="1"/>
        <v>0</v>
      </c>
      <c r="D65" s="35" t="str">
        <f>D66</f>
        <v/>
      </c>
      <c r="E65" s="35">
        <f>E66</f>
        <v>0</v>
      </c>
      <c r="F65" s="32">
        <f t="shared" si="2"/>
        <v>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0</v>
      </c>
      <c r="B66" s="26">
        <f t="shared" si="0"/>
        <v>0</v>
      </c>
      <c r="C66" s="26">
        <f t="shared" si="1"/>
        <v>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0</v>
      </c>
      <c r="B67" s="32">
        <f t="shared" si="0"/>
        <v>0</v>
      </c>
      <c r="C67" s="32">
        <f t="shared" si="1"/>
        <v>0</v>
      </c>
      <c r="D67" s="35" t="str">
        <f>D68</f>
        <v/>
      </c>
      <c r="E67" s="35">
        <f>E68</f>
        <v>0</v>
      </c>
      <c r="F67" s="32">
        <f t="shared" si="2"/>
        <v>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0</v>
      </c>
      <c r="B68" s="26">
        <f t="shared" si="0"/>
        <v>0</v>
      </c>
      <c r="C68" s="26">
        <f t="shared" si="1"/>
        <v>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0</v>
      </c>
      <c r="B69" s="32">
        <f t="shared" si="0"/>
        <v>0</v>
      </c>
      <c r="C69" s="32">
        <f t="shared" si="1"/>
        <v>0</v>
      </c>
      <c r="D69" s="35" t="e">
        <f>D70</f>
        <v>#N/A</v>
      </c>
      <c r="E69" s="35" t="e">
        <f>E70</f>
        <v>#N/A</v>
      </c>
      <c r="F69" s="32">
        <f t="shared" si="2"/>
        <v>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0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49.650394275752141</v>
      </c>
      <c r="B4" s="24">
        <f>Segment1!F30</f>
        <v>32314</v>
      </c>
      <c r="C4" s="29">
        <f>SUM(M4:T4)</f>
        <v>4.6172133081197178</v>
      </c>
      <c r="D4" s="8">
        <f>VLOOKUP($B4,ShipSpeeds!$A$7:$I$888,2,FALSE)</f>
        <v>3.3059000000000003</v>
      </c>
      <c r="E4" s="8">
        <f>VLOOKUP($B4,ShipSpeeds!$A$7:$I$888,3,FALSE)</f>
        <v>4.5663999999999998</v>
      </c>
      <c r="F4" s="8">
        <f>VLOOKUP($B4,ShipSpeeds!$A$7:$I$888,4,FALSE)</f>
        <v>5.0580999999999996</v>
      </c>
      <c r="G4" s="8">
        <f>VLOOKUP($B4,ShipSpeeds!$A$7:$I$888,5,FALSE)</f>
        <v>4.7793999999999999</v>
      </c>
      <c r="H4" s="8">
        <f>VLOOKUP($B4,ShipSpeeds!$A$7:$I$888,6,FALSE)</f>
        <v>5.0739000000000001</v>
      </c>
      <c r="I4" s="8">
        <f>VLOOKUP($B4,ShipSpeeds!$A$7:$I$888,7,FALSE)</f>
        <v>4.2237</v>
      </c>
      <c r="J4" s="8">
        <f>VLOOKUP($B4,ShipSpeeds!$A$7:$I$888,8,FALSE)</f>
        <v>2.6882000000000001</v>
      </c>
      <c r="K4" s="8">
        <f>VLOOKUP($B4,ShipSpeeds!$A$7:$I$888,9,FALSE)</f>
        <v>1.5147999999999999</v>
      </c>
      <c r="L4" s="47">
        <f>VLOOKUP($B4,ShipSpeeds!$A$7:$I$888,2,FALSE)</f>
        <v>3.3059000000000003</v>
      </c>
      <c r="M4" s="8">
        <f t="shared" ref="M4:R4" si="0">IF(AND($A4&gt;=D$2,$A4&lt;E$2),D4+($A4-D$2)*(E4-D4)/(E$2-D$2),0)</f>
        <v>0</v>
      </c>
      <c r="N4" s="8">
        <f t="shared" si="0"/>
        <v>4.6172133081197178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22.479213768872057</v>
      </c>
      <c r="B5" s="24">
        <f>Segment1!F31</f>
        <v>32314</v>
      </c>
      <c r="C5" s="29">
        <f t="shared" ref="C5:C44" si="1">SUM(M5:T5)</f>
        <v>3.9355677545702941</v>
      </c>
      <c r="D5" s="8">
        <f>VLOOKUP($B5,ShipSpeeds!$A$7:$I$888,2,FALSE)</f>
        <v>3.3059000000000003</v>
      </c>
      <c r="E5" s="8">
        <f>VLOOKUP($B5,ShipSpeeds!$A$7:$I$888,3,FALSE)</f>
        <v>4.5663999999999998</v>
      </c>
      <c r="F5" s="8">
        <f>VLOOKUP($B5,ShipSpeeds!$A$7:$I$888,4,FALSE)</f>
        <v>5.0580999999999996</v>
      </c>
      <c r="G5" s="8">
        <f>VLOOKUP($B5,ShipSpeeds!$A$7:$I$888,5,FALSE)</f>
        <v>4.7793999999999999</v>
      </c>
      <c r="H5" s="8">
        <f>VLOOKUP($B5,ShipSpeeds!$A$7:$I$888,6,FALSE)</f>
        <v>5.0739000000000001</v>
      </c>
      <c r="I5" s="8">
        <f>VLOOKUP($B5,ShipSpeeds!$A$7:$I$888,7,FALSE)</f>
        <v>4.2237</v>
      </c>
      <c r="J5" s="8">
        <f>VLOOKUP($B5,ShipSpeeds!$A$7:$I$888,8,FALSE)</f>
        <v>2.6882000000000001</v>
      </c>
      <c r="K5" s="8">
        <f>VLOOKUP($B5,ShipSpeeds!$A$7:$I$888,9,FALSE)</f>
        <v>1.5147999999999999</v>
      </c>
      <c r="L5" s="47">
        <f>VLOOKUP($B5,ShipSpeeds!$A$7:$I$888,2,FALSE)</f>
        <v>3.3059000000000003</v>
      </c>
      <c r="M5" s="8">
        <f t="shared" ref="M5:M18" si="2">IF(AND($A5&gt;=D$2,$A5&lt;E$2),D5+($A5-D$2)*(E5-D5)/(E$2-D$2),0)</f>
        <v>3.9355677545702941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22.479213768872057</v>
      </c>
      <c r="B6" s="24">
        <f>Segment1!F32</f>
        <v>34324</v>
      </c>
      <c r="C6" s="29">
        <f t="shared" si="1"/>
        <v>4.444021598210222</v>
      </c>
      <c r="D6" s="8">
        <f>VLOOKUP($B6,ShipSpeeds!$A$7:$I$888,2,FALSE)</f>
        <v>4.0348000000000006</v>
      </c>
      <c r="E6" s="8">
        <f>VLOOKUP($B6,ShipSpeeds!$A$7:$I$888,3,FALSE)</f>
        <v>4.8540000000000001</v>
      </c>
      <c r="F6" s="8">
        <f>VLOOKUP($B6,ShipSpeeds!$A$7:$I$888,4,FALSE)</f>
        <v>4.6948000000000008</v>
      </c>
      <c r="G6" s="8">
        <f>VLOOKUP($B6,ShipSpeeds!$A$7:$I$888,5,FALSE)</f>
        <v>4.9085999999999999</v>
      </c>
      <c r="H6" s="8">
        <f>VLOOKUP($B6,ShipSpeeds!$A$7:$I$888,6,FALSE)</f>
        <v>4.5205000000000002</v>
      </c>
      <c r="I6" s="8">
        <f>VLOOKUP($B6,ShipSpeeds!$A$7:$I$888,7,FALSE)</f>
        <v>3.3225000000000002</v>
      </c>
      <c r="J6" s="8">
        <f>VLOOKUP($B6,ShipSpeeds!$A$7:$I$888,8,FALSE)</f>
        <v>1.6852</v>
      </c>
      <c r="K6" s="8">
        <f>VLOOKUP($B6,ShipSpeeds!$A$7:$I$888,9,FALSE)</f>
        <v>2.5507</v>
      </c>
      <c r="L6" s="47">
        <f>VLOOKUP($B6,ShipSpeeds!$A$7:$I$888,2,FALSE)</f>
        <v>4.0348000000000006</v>
      </c>
      <c r="M6" s="8">
        <f t="shared" si="2"/>
        <v>4.444021598210222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Segment1!D33</f>
        <v/>
      </c>
      <c r="B7" s="24">
        <f>Segment1!F33</f>
        <v>34324</v>
      </c>
      <c r="C7" s="29">
        <f t="shared" si="1"/>
        <v>0</v>
      </c>
      <c r="D7" s="8">
        <f>VLOOKUP($B7,ShipSpeeds!$A$7:$I$888,2,FALSE)</f>
        <v>4.0348000000000006</v>
      </c>
      <c r="E7" s="8">
        <f>VLOOKUP($B7,ShipSpeeds!$A$7:$I$888,3,FALSE)</f>
        <v>4.8540000000000001</v>
      </c>
      <c r="F7" s="8">
        <f>VLOOKUP($B7,ShipSpeeds!$A$7:$I$888,4,FALSE)</f>
        <v>4.6948000000000008</v>
      </c>
      <c r="G7" s="8">
        <f>VLOOKUP($B7,ShipSpeeds!$A$7:$I$888,5,FALSE)</f>
        <v>4.9085999999999999</v>
      </c>
      <c r="H7" s="8">
        <f>VLOOKUP($B7,ShipSpeeds!$A$7:$I$888,6,FALSE)</f>
        <v>4.5205000000000002</v>
      </c>
      <c r="I7" s="8">
        <f>VLOOKUP($B7,ShipSpeeds!$A$7:$I$888,7,FALSE)</f>
        <v>3.3225000000000002</v>
      </c>
      <c r="J7" s="8">
        <f>VLOOKUP($B7,ShipSpeeds!$A$7:$I$888,8,FALSE)</f>
        <v>1.6852</v>
      </c>
      <c r="K7" s="8">
        <f>VLOOKUP($B7,ShipSpeeds!$A$7:$I$888,9,FALSE)</f>
        <v>2.5507</v>
      </c>
      <c r="L7" s="47">
        <f>VLOOKUP($B7,ShipSpeeds!$A$7:$I$888,2,FALSE)</f>
        <v>4.0348000000000006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Segment1!D34</f>
        <v/>
      </c>
      <c r="B8" s="24">
        <f>Segment1!F34</f>
        <v>34324</v>
      </c>
      <c r="C8" s="29">
        <f t="shared" si="1"/>
        <v>0</v>
      </c>
      <c r="D8" s="8">
        <f>VLOOKUP($B8,ShipSpeeds!$A$7:$I$888,2,FALSE)</f>
        <v>4.0348000000000006</v>
      </c>
      <c r="E8" s="8">
        <f>VLOOKUP($B8,ShipSpeeds!$A$7:$I$888,3,FALSE)</f>
        <v>4.8540000000000001</v>
      </c>
      <c r="F8" s="8">
        <f>VLOOKUP($B8,ShipSpeeds!$A$7:$I$888,4,FALSE)</f>
        <v>4.6948000000000008</v>
      </c>
      <c r="G8" s="8">
        <f>VLOOKUP($B8,ShipSpeeds!$A$7:$I$888,5,FALSE)</f>
        <v>4.9085999999999999</v>
      </c>
      <c r="H8" s="8">
        <f>VLOOKUP($B8,ShipSpeeds!$A$7:$I$888,6,FALSE)</f>
        <v>4.5205000000000002</v>
      </c>
      <c r="I8" s="8">
        <f>VLOOKUP($B8,ShipSpeeds!$A$7:$I$888,7,FALSE)</f>
        <v>3.3225000000000002</v>
      </c>
      <c r="J8" s="8">
        <f>VLOOKUP($B8,ShipSpeeds!$A$7:$I$888,8,FALSE)</f>
        <v>1.6852</v>
      </c>
      <c r="K8" s="8">
        <f>VLOOKUP($B8,ShipSpeeds!$A$7:$I$888,9,FALSE)</f>
        <v>2.5507</v>
      </c>
      <c r="L8" s="47">
        <f>VLOOKUP($B8,ShipSpeeds!$A$7:$I$888,2,FALSE)</f>
        <v>4.0348000000000006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34324</v>
      </c>
      <c r="C9" s="29">
        <f t="shared" si="1"/>
        <v>0</v>
      </c>
      <c r="D9" s="8">
        <f>VLOOKUP($B9,ShipSpeeds!$A$7:$I$888,2,FALSE)</f>
        <v>4.0348000000000006</v>
      </c>
      <c r="E9" s="8">
        <f>VLOOKUP($B9,ShipSpeeds!$A$7:$I$888,3,FALSE)</f>
        <v>4.8540000000000001</v>
      </c>
      <c r="F9" s="8">
        <f>VLOOKUP($B9,ShipSpeeds!$A$7:$I$888,4,FALSE)</f>
        <v>4.6948000000000008</v>
      </c>
      <c r="G9" s="8">
        <f>VLOOKUP($B9,ShipSpeeds!$A$7:$I$888,5,FALSE)</f>
        <v>4.9085999999999999</v>
      </c>
      <c r="H9" s="8">
        <f>VLOOKUP($B9,ShipSpeeds!$A$7:$I$888,6,FALSE)</f>
        <v>4.5205000000000002</v>
      </c>
      <c r="I9" s="8">
        <f>VLOOKUP($B9,ShipSpeeds!$A$7:$I$888,7,FALSE)</f>
        <v>3.3225000000000002</v>
      </c>
      <c r="J9" s="8">
        <f>VLOOKUP($B9,ShipSpeeds!$A$7:$I$888,8,FALSE)</f>
        <v>1.6852</v>
      </c>
      <c r="K9" s="8">
        <f>VLOOKUP($B9,ShipSpeeds!$A$7:$I$888,9,FALSE)</f>
        <v>2.5507</v>
      </c>
      <c r="L9" s="47">
        <f>VLOOKUP($B9,ShipSpeeds!$A$7:$I$888,2,FALSE)</f>
        <v>4.0348000000000006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34324</v>
      </c>
      <c r="C10" s="29">
        <f t="shared" si="1"/>
        <v>0</v>
      </c>
      <c r="D10" s="8">
        <f>VLOOKUP($B10,ShipSpeeds!$A$7:$I$888,2,FALSE)</f>
        <v>4.0348000000000006</v>
      </c>
      <c r="E10" s="8">
        <f>VLOOKUP($B10,ShipSpeeds!$A$7:$I$888,3,FALSE)</f>
        <v>4.8540000000000001</v>
      </c>
      <c r="F10" s="8">
        <f>VLOOKUP($B10,ShipSpeeds!$A$7:$I$888,4,FALSE)</f>
        <v>4.6948000000000008</v>
      </c>
      <c r="G10" s="8">
        <f>VLOOKUP($B10,ShipSpeeds!$A$7:$I$888,5,FALSE)</f>
        <v>4.9085999999999999</v>
      </c>
      <c r="H10" s="8">
        <f>VLOOKUP($B10,ShipSpeeds!$A$7:$I$888,6,FALSE)</f>
        <v>4.5205000000000002</v>
      </c>
      <c r="I10" s="8">
        <f>VLOOKUP($B10,ShipSpeeds!$A$7:$I$888,7,FALSE)</f>
        <v>3.3225000000000002</v>
      </c>
      <c r="J10" s="8">
        <f>VLOOKUP($B10,ShipSpeeds!$A$7:$I$888,8,FALSE)</f>
        <v>1.6852</v>
      </c>
      <c r="K10" s="8">
        <f>VLOOKUP($B10,ShipSpeeds!$A$7:$I$888,9,FALSE)</f>
        <v>2.5507</v>
      </c>
      <c r="L10" s="47">
        <f>VLOOKUP($B10,ShipSpeeds!$A$7:$I$888,2,FALSE)</f>
        <v>4.0348000000000006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34324</v>
      </c>
      <c r="C11" s="29">
        <f t="shared" si="1"/>
        <v>0</v>
      </c>
      <c r="D11" s="8">
        <f>VLOOKUP($B11,ShipSpeeds!$A$7:$I$888,2,FALSE)</f>
        <v>4.0348000000000006</v>
      </c>
      <c r="E11" s="8">
        <f>VLOOKUP($B11,ShipSpeeds!$A$7:$I$888,3,FALSE)</f>
        <v>4.8540000000000001</v>
      </c>
      <c r="F11" s="8">
        <f>VLOOKUP($B11,ShipSpeeds!$A$7:$I$888,4,FALSE)</f>
        <v>4.6948000000000008</v>
      </c>
      <c r="G11" s="8">
        <f>VLOOKUP($B11,ShipSpeeds!$A$7:$I$888,5,FALSE)</f>
        <v>4.9085999999999999</v>
      </c>
      <c r="H11" s="8">
        <f>VLOOKUP($B11,ShipSpeeds!$A$7:$I$888,6,FALSE)</f>
        <v>4.5205000000000002</v>
      </c>
      <c r="I11" s="8">
        <f>VLOOKUP($B11,ShipSpeeds!$A$7:$I$888,7,FALSE)</f>
        <v>3.3225000000000002</v>
      </c>
      <c r="J11" s="8">
        <f>VLOOKUP($B11,ShipSpeeds!$A$7:$I$888,8,FALSE)</f>
        <v>1.6852</v>
      </c>
      <c r="K11" s="8">
        <f>VLOOKUP($B11,ShipSpeeds!$A$7:$I$888,9,FALSE)</f>
        <v>2.5507</v>
      </c>
      <c r="L11" s="47">
        <f>VLOOKUP($B11,ShipSpeeds!$A$7:$I$888,2,FALSE)</f>
        <v>4.0348000000000006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34324</v>
      </c>
      <c r="C12" s="29">
        <f t="shared" si="1"/>
        <v>0</v>
      </c>
      <c r="D12" s="8">
        <f>VLOOKUP($B12,ShipSpeeds!$A$7:$I$888,2,FALSE)</f>
        <v>4.0348000000000006</v>
      </c>
      <c r="E12" s="8">
        <f>VLOOKUP($B12,ShipSpeeds!$A$7:$I$888,3,FALSE)</f>
        <v>4.8540000000000001</v>
      </c>
      <c r="F12" s="8">
        <f>VLOOKUP($B12,ShipSpeeds!$A$7:$I$888,4,FALSE)</f>
        <v>4.6948000000000008</v>
      </c>
      <c r="G12" s="8">
        <f>VLOOKUP($B12,ShipSpeeds!$A$7:$I$888,5,FALSE)</f>
        <v>4.9085999999999999</v>
      </c>
      <c r="H12" s="8">
        <f>VLOOKUP($B12,ShipSpeeds!$A$7:$I$888,6,FALSE)</f>
        <v>4.5205000000000002</v>
      </c>
      <c r="I12" s="8">
        <f>VLOOKUP($B12,ShipSpeeds!$A$7:$I$888,7,FALSE)</f>
        <v>3.3225000000000002</v>
      </c>
      <c r="J12" s="8">
        <f>VLOOKUP($B12,ShipSpeeds!$A$7:$I$888,8,FALSE)</f>
        <v>1.6852</v>
      </c>
      <c r="K12" s="8">
        <f>VLOOKUP($B12,ShipSpeeds!$A$7:$I$888,9,FALSE)</f>
        <v>2.5507</v>
      </c>
      <c r="L12" s="47">
        <f>VLOOKUP($B12,ShipSpeeds!$A$7:$I$888,2,FALSE)</f>
        <v>4.0348000000000006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34324</v>
      </c>
      <c r="C13" s="29">
        <f t="shared" si="1"/>
        <v>0</v>
      </c>
      <c r="D13" s="8">
        <f>VLOOKUP($B13,ShipSpeeds!$A$7:$I$888,2,FALSE)</f>
        <v>4.0348000000000006</v>
      </c>
      <c r="E13" s="8">
        <f>VLOOKUP($B13,ShipSpeeds!$A$7:$I$888,3,FALSE)</f>
        <v>4.8540000000000001</v>
      </c>
      <c r="F13" s="8">
        <f>VLOOKUP($B13,ShipSpeeds!$A$7:$I$888,4,FALSE)</f>
        <v>4.6948000000000008</v>
      </c>
      <c r="G13" s="8">
        <f>VLOOKUP($B13,ShipSpeeds!$A$7:$I$888,5,FALSE)</f>
        <v>4.9085999999999999</v>
      </c>
      <c r="H13" s="8">
        <f>VLOOKUP($B13,ShipSpeeds!$A$7:$I$888,6,FALSE)</f>
        <v>4.5205000000000002</v>
      </c>
      <c r="I13" s="8">
        <f>VLOOKUP($B13,ShipSpeeds!$A$7:$I$888,7,FALSE)</f>
        <v>3.3225000000000002</v>
      </c>
      <c r="J13" s="8">
        <f>VLOOKUP($B13,ShipSpeeds!$A$7:$I$888,8,FALSE)</f>
        <v>1.6852</v>
      </c>
      <c r="K13" s="8">
        <f>VLOOKUP($B13,ShipSpeeds!$A$7:$I$888,9,FALSE)</f>
        <v>2.5507</v>
      </c>
      <c r="L13" s="47">
        <f>VLOOKUP($B13,ShipSpeeds!$A$7:$I$888,2,FALSE)</f>
        <v>4.0348000000000006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34324</v>
      </c>
      <c r="C14" s="29">
        <f t="shared" si="1"/>
        <v>0</v>
      </c>
      <c r="D14" s="8">
        <f>VLOOKUP($B14,ShipSpeeds!$A$7:$I$888,2,FALSE)</f>
        <v>4.0348000000000006</v>
      </c>
      <c r="E14" s="8">
        <f>VLOOKUP($B14,ShipSpeeds!$A$7:$I$888,3,FALSE)</f>
        <v>4.8540000000000001</v>
      </c>
      <c r="F14" s="8">
        <f>VLOOKUP($B14,ShipSpeeds!$A$7:$I$888,4,FALSE)</f>
        <v>4.6948000000000008</v>
      </c>
      <c r="G14" s="8">
        <f>VLOOKUP($B14,ShipSpeeds!$A$7:$I$888,5,FALSE)</f>
        <v>4.9085999999999999</v>
      </c>
      <c r="H14" s="8">
        <f>VLOOKUP($B14,ShipSpeeds!$A$7:$I$888,6,FALSE)</f>
        <v>4.5205000000000002</v>
      </c>
      <c r="I14" s="8">
        <f>VLOOKUP($B14,ShipSpeeds!$A$7:$I$888,7,FALSE)</f>
        <v>3.3225000000000002</v>
      </c>
      <c r="J14" s="8">
        <f>VLOOKUP($B14,ShipSpeeds!$A$7:$I$888,8,FALSE)</f>
        <v>1.6852</v>
      </c>
      <c r="K14" s="8">
        <f>VLOOKUP($B14,ShipSpeeds!$A$7:$I$888,9,FALSE)</f>
        <v>2.5507</v>
      </c>
      <c r="L14" s="47">
        <f>VLOOKUP($B14,ShipSpeeds!$A$7:$I$888,2,FALSE)</f>
        <v>4.0348000000000006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34324</v>
      </c>
      <c r="C15" s="29">
        <f t="shared" si="1"/>
        <v>0</v>
      </c>
      <c r="D15" s="8">
        <f>VLOOKUP($B15,ShipSpeeds!$A$7:$I$888,2,FALSE)</f>
        <v>4.0348000000000006</v>
      </c>
      <c r="E15" s="8">
        <f>VLOOKUP($B15,ShipSpeeds!$A$7:$I$888,3,FALSE)</f>
        <v>4.8540000000000001</v>
      </c>
      <c r="F15" s="8">
        <f>VLOOKUP($B15,ShipSpeeds!$A$7:$I$888,4,FALSE)</f>
        <v>4.6948000000000008</v>
      </c>
      <c r="G15" s="8">
        <f>VLOOKUP($B15,ShipSpeeds!$A$7:$I$888,5,FALSE)</f>
        <v>4.9085999999999999</v>
      </c>
      <c r="H15" s="8">
        <f>VLOOKUP($B15,ShipSpeeds!$A$7:$I$888,6,FALSE)</f>
        <v>4.5205000000000002</v>
      </c>
      <c r="I15" s="8">
        <f>VLOOKUP($B15,ShipSpeeds!$A$7:$I$888,7,FALSE)</f>
        <v>3.3225000000000002</v>
      </c>
      <c r="J15" s="8">
        <f>VLOOKUP($B15,ShipSpeeds!$A$7:$I$888,8,FALSE)</f>
        <v>1.6852</v>
      </c>
      <c r="K15" s="8">
        <f>VLOOKUP($B15,ShipSpeeds!$A$7:$I$888,9,FALSE)</f>
        <v>2.5507</v>
      </c>
      <c r="L15" s="47">
        <f>VLOOKUP($B15,ShipSpeeds!$A$7:$I$888,2,FALSE)</f>
        <v>4.0348000000000006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34324</v>
      </c>
      <c r="C16" s="29">
        <f t="shared" si="1"/>
        <v>0</v>
      </c>
      <c r="D16" s="8">
        <f>VLOOKUP($B16,ShipSpeeds!$A$7:$I$888,2,FALSE)</f>
        <v>4.0348000000000006</v>
      </c>
      <c r="E16" s="8">
        <f>VLOOKUP($B16,ShipSpeeds!$A$7:$I$888,3,FALSE)</f>
        <v>4.8540000000000001</v>
      </c>
      <c r="F16" s="8">
        <f>VLOOKUP($B16,ShipSpeeds!$A$7:$I$888,4,FALSE)</f>
        <v>4.6948000000000008</v>
      </c>
      <c r="G16" s="8">
        <f>VLOOKUP($B16,ShipSpeeds!$A$7:$I$888,5,FALSE)</f>
        <v>4.9085999999999999</v>
      </c>
      <c r="H16" s="8">
        <f>VLOOKUP($B16,ShipSpeeds!$A$7:$I$888,6,FALSE)</f>
        <v>4.5205000000000002</v>
      </c>
      <c r="I16" s="8">
        <f>VLOOKUP($B16,ShipSpeeds!$A$7:$I$888,7,FALSE)</f>
        <v>3.3225000000000002</v>
      </c>
      <c r="J16" s="8">
        <f>VLOOKUP($B16,ShipSpeeds!$A$7:$I$888,8,FALSE)</f>
        <v>1.6852</v>
      </c>
      <c r="K16" s="8">
        <f>VLOOKUP($B16,ShipSpeeds!$A$7:$I$888,9,FALSE)</f>
        <v>2.5507</v>
      </c>
      <c r="L16" s="47">
        <f>VLOOKUP($B16,ShipSpeeds!$A$7:$I$888,2,FALSE)</f>
        <v>4.0348000000000006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34324</v>
      </c>
      <c r="C17" s="29">
        <f t="shared" si="1"/>
        <v>0</v>
      </c>
      <c r="D17" s="8">
        <f>VLOOKUP($B17,ShipSpeeds!$A$7:$I$888,2,FALSE)</f>
        <v>4.0348000000000006</v>
      </c>
      <c r="E17" s="8">
        <f>VLOOKUP($B17,ShipSpeeds!$A$7:$I$888,3,FALSE)</f>
        <v>4.8540000000000001</v>
      </c>
      <c r="F17" s="8">
        <f>VLOOKUP($B17,ShipSpeeds!$A$7:$I$888,4,FALSE)</f>
        <v>4.6948000000000008</v>
      </c>
      <c r="G17" s="8">
        <f>VLOOKUP($B17,ShipSpeeds!$A$7:$I$888,5,FALSE)</f>
        <v>4.9085999999999999</v>
      </c>
      <c r="H17" s="8">
        <f>VLOOKUP($B17,ShipSpeeds!$A$7:$I$888,6,FALSE)</f>
        <v>4.5205000000000002</v>
      </c>
      <c r="I17" s="8">
        <f>VLOOKUP($B17,ShipSpeeds!$A$7:$I$888,7,FALSE)</f>
        <v>3.3225000000000002</v>
      </c>
      <c r="J17" s="8">
        <f>VLOOKUP($B17,ShipSpeeds!$A$7:$I$888,8,FALSE)</f>
        <v>1.6852</v>
      </c>
      <c r="K17" s="8">
        <f>VLOOKUP($B17,ShipSpeeds!$A$7:$I$888,9,FALSE)</f>
        <v>2.5507</v>
      </c>
      <c r="L17" s="47">
        <f>VLOOKUP($B17,ShipSpeeds!$A$7:$I$888,2,FALSE)</f>
        <v>4.0348000000000006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34324</v>
      </c>
      <c r="C18" s="29">
        <f t="shared" si="1"/>
        <v>0</v>
      </c>
      <c r="D18" s="8">
        <f>VLOOKUP($B18,ShipSpeeds!$A$7:$I$888,2,FALSE)</f>
        <v>4.0348000000000006</v>
      </c>
      <c r="E18" s="8">
        <f>VLOOKUP($B18,ShipSpeeds!$A$7:$I$888,3,FALSE)</f>
        <v>4.8540000000000001</v>
      </c>
      <c r="F18" s="8">
        <f>VLOOKUP($B18,ShipSpeeds!$A$7:$I$888,4,FALSE)</f>
        <v>4.6948000000000008</v>
      </c>
      <c r="G18" s="8">
        <f>VLOOKUP($B18,ShipSpeeds!$A$7:$I$888,5,FALSE)</f>
        <v>4.9085999999999999</v>
      </c>
      <c r="H18" s="8">
        <f>VLOOKUP($B18,ShipSpeeds!$A$7:$I$888,6,FALSE)</f>
        <v>4.5205000000000002</v>
      </c>
      <c r="I18" s="8">
        <f>VLOOKUP($B18,ShipSpeeds!$A$7:$I$888,7,FALSE)</f>
        <v>3.3225000000000002</v>
      </c>
      <c r="J18" s="8">
        <f>VLOOKUP($B18,ShipSpeeds!$A$7:$I$888,8,FALSE)</f>
        <v>1.6852</v>
      </c>
      <c r="K18" s="8">
        <f>VLOOKUP($B18,ShipSpeeds!$A$7:$I$888,9,FALSE)</f>
        <v>2.5507</v>
      </c>
      <c r="L18" s="47">
        <f>VLOOKUP($B18,ShipSpeeds!$A$7:$I$888,2,FALSE)</f>
        <v>4.0348000000000006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34324</v>
      </c>
      <c r="C19" s="29">
        <f t="shared" si="1"/>
        <v>0</v>
      </c>
      <c r="D19" s="8">
        <f>VLOOKUP($B19,ShipSpeeds!$A$7:$I$888,2,FALSE)</f>
        <v>4.0348000000000006</v>
      </c>
      <c r="E19" s="8">
        <f>VLOOKUP($B19,ShipSpeeds!$A$7:$I$888,3,FALSE)</f>
        <v>4.8540000000000001</v>
      </c>
      <c r="F19" s="8">
        <f>VLOOKUP($B19,ShipSpeeds!$A$7:$I$888,4,FALSE)</f>
        <v>4.6948000000000008</v>
      </c>
      <c r="G19" s="8">
        <f>VLOOKUP($B19,ShipSpeeds!$A$7:$I$888,5,FALSE)</f>
        <v>4.9085999999999999</v>
      </c>
      <c r="H19" s="8">
        <f>VLOOKUP($B19,ShipSpeeds!$A$7:$I$888,6,FALSE)</f>
        <v>4.5205000000000002</v>
      </c>
      <c r="I19" s="8">
        <f>VLOOKUP($B19,ShipSpeeds!$A$7:$I$888,7,FALSE)</f>
        <v>3.3225000000000002</v>
      </c>
      <c r="J19" s="8">
        <f>VLOOKUP($B19,ShipSpeeds!$A$7:$I$888,8,FALSE)</f>
        <v>1.6852</v>
      </c>
      <c r="K19" s="8">
        <f>VLOOKUP($B19,ShipSpeeds!$A$7:$I$888,9,FALSE)</f>
        <v>2.5507</v>
      </c>
      <c r="L19" s="47">
        <f>VLOOKUP($B19,ShipSpeeds!$A$7:$I$888,2,FALSE)</f>
        <v>4.0348000000000006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34324</v>
      </c>
      <c r="C20" s="29">
        <f t="shared" si="1"/>
        <v>0</v>
      </c>
      <c r="D20" s="8">
        <f>VLOOKUP($B20,ShipSpeeds!$A$7:$I$888,2,FALSE)</f>
        <v>4.0348000000000006</v>
      </c>
      <c r="E20" s="8">
        <f>VLOOKUP($B20,ShipSpeeds!$A$7:$I$888,3,FALSE)</f>
        <v>4.8540000000000001</v>
      </c>
      <c r="F20" s="8">
        <f>VLOOKUP($B20,ShipSpeeds!$A$7:$I$888,4,FALSE)</f>
        <v>4.6948000000000008</v>
      </c>
      <c r="G20" s="8">
        <f>VLOOKUP($B20,ShipSpeeds!$A$7:$I$888,5,FALSE)</f>
        <v>4.9085999999999999</v>
      </c>
      <c r="H20" s="8">
        <f>VLOOKUP($B20,ShipSpeeds!$A$7:$I$888,6,FALSE)</f>
        <v>4.5205000000000002</v>
      </c>
      <c r="I20" s="8">
        <f>VLOOKUP($B20,ShipSpeeds!$A$7:$I$888,7,FALSE)</f>
        <v>3.3225000000000002</v>
      </c>
      <c r="J20" s="8">
        <f>VLOOKUP($B20,ShipSpeeds!$A$7:$I$888,8,FALSE)</f>
        <v>1.6852</v>
      </c>
      <c r="K20" s="8">
        <f>VLOOKUP($B20,ShipSpeeds!$A$7:$I$888,9,FALSE)</f>
        <v>2.5507</v>
      </c>
      <c r="L20" s="47">
        <f>VLOOKUP($B20,ShipSpeeds!$A$7:$I$888,2,FALSE)</f>
        <v>4.0348000000000006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34324</v>
      </c>
      <c r="C21" s="29">
        <f t="shared" si="1"/>
        <v>0</v>
      </c>
      <c r="D21" s="8">
        <f>VLOOKUP($B21,ShipSpeeds!$A$7:$I$888,2,FALSE)</f>
        <v>4.0348000000000006</v>
      </c>
      <c r="E21" s="8">
        <f>VLOOKUP($B21,ShipSpeeds!$A$7:$I$888,3,FALSE)</f>
        <v>4.8540000000000001</v>
      </c>
      <c r="F21" s="8">
        <f>VLOOKUP($B21,ShipSpeeds!$A$7:$I$888,4,FALSE)</f>
        <v>4.6948000000000008</v>
      </c>
      <c r="G21" s="8">
        <f>VLOOKUP($B21,ShipSpeeds!$A$7:$I$888,5,FALSE)</f>
        <v>4.9085999999999999</v>
      </c>
      <c r="H21" s="8">
        <f>VLOOKUP($B21,ShipSpeeds!$A$7:$I$888,6,FALSE)</f>
        <v>4.5205000000000002</v>
      </c>
      <c r="I21" s="8">
        <f>VLOOKUP($B21,ShipSpeeds!$A$7:$I$888,7,FALSE)</f>
        <v>3.3225000000000002</v>
      </c>
      <c r="J21" s="8">
        <f>VLOOKUP($B21,ShipSpeeds!$A$7:$I$888,8,FALSE)</f>
        <v>1.6852</v>
      </c>
      <c r="K21" s="8">
        <f>VLOOKUP($B21,ShipSpeeds!$A$7:$I$888,9,FALSE)</f>
        <v>2.5507</v>
      </c>
      <c r="L21" s="47">
        <f>VLOOKUP($B21,ShipSpeeds!$A$7:$I$888,2,FALSE)</f>
        <v>4.0348000000000006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34324</v>
      </c>
      <c r="C22" s="29">
        <f t="shared" si="1"/>
        <v>0</v>
      </c>
      <c r="D22" s="8">
        <f>VLOOKUP($B22,ShipSpeeds!$A$7:$I$888,2,FALSE)</f>
        <v>4.0348000000000006</v>
      </c>
      <c r="E22" s="8">
        <f>VLOOKUP($B22,ShipSpeeds!$A$7:$I$888,3,FALSE)</f>
        <v>4.8540000000000001</v>
      </c>
      <c r="F22" s="8">
        <f>VLOOKUP($B22,ShipSpeeds!$A$7:$I$888,4,FALSE)</f>
        <v>4.6948000000000008</v>
      </c>
      <c r="G22" s="8">
        <f>VLOOKUP($B22,ShipSpeeds!$A$7:$I$888,5,FALSE)</f>
        <v>4.9085999999999999</v>
      </c>
      <c r="H22" s="8">
        <f>VLOOKUP($B22,ShipSpeeds!$A$7:$I$888,6,FALSE)</f>
        <v>4.5205000000000002</v>
      </c>
      <c r="I22" s="8">
        <f>VLOOKUP($B22,ShipSpeeds!$A$7:$I$888,7,FALSE)</f>
        <v>3.3225000000000002</v>
      </c>
      <c r="J22" s="8">
        <f>VLOOKUP($B22,ShipSpeeds!$A$7:$I$888,8,FALSE)</f>
        <v>1.6852</v>
      </c>
      <c r="K22" s="8">
        <f>VLOOKUP($B22,ShipSpeeds!$A$7:$I$888,9,FALSE)</f>
        <v>2.5507</v>
      </c>
      <c r="L22" s="47">
        <f>VLOOKUP($B22,ShipSpeeds!$A$7:$I$888,2,FALSE)</f>
        <v>4.0348000000000006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34324</v>
      </c>
      <c r="C23" s="29">
        <f t="shared" si="1"/>
        <v>0</v>
      </c>
      <c r="D23" s="8">
        <f>VLOOKUP($B23,ShipSpeeds!$A$7:$I$888,2,FALSE)</f>
        <v>4.0348000000000006</v>
      </c>
      <c r="E23" s="8">
        <f>VLOOKUP($B23,ShipSpeeds!$A$7:$I$888,3,FALSE)</f>
        <v>4.8540000000000001</v>
      </c>
      <c r="F23" s="8">
        <f>VLOOKUP($B23,ShipSpeeds!$A$7:$I$888,4,FALSE)</f>
        <v>4.6948000000000008</v>
      </c>
      <c r="G23" s="8">
        <f>VLOOKUP($B23,ShipSpeeds!$A$7:$I$888,5,FALSE)</f>
        <v>4.9085999999999999</v>
      </c>
      <c r="H23" s="8">
        <f>VLOOKUP($B23,ShipSpeeds!$A$7:$I$888,6,FALSE)</f>
        <v>4.5205000000000002</v>
      </c>
      <c r="I23" s="8">
        <f>VLOOKUP($B23,ShipSpeeds!$A$7:$I$888,7,FALSE)</f>
        <v>3.3225000000000002</v>
      </c>
      <c r="J23" s="8">
        <f>VLOOKUP($B23,ShipSpeeds!$A$7:$I$888,8,FALSE)</f>
        <v>1.6852</v>
      </c>
      <c r="K23" s="8">
        <f>VLOOKUP($B23,ShipSpeeds!$A$7:$I$888,9,FALSE)</f>
        <v>2.5507</v>
      </c>
      <c r="L23" s="47">
        <f>VLOOKUP($B23,ShipSpeeds!$A$7:$I$888,2,FALSE)</f>
        <v>4.0348000000000006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34324</v>
      </c>
      <c r="C24" s="29">
        <f t="shared" si="1"/>
        <v>0</v>
      </c>
      <c r="D24" s="8">
        <f>VLOOKUP($B24,ShipSpeeds!$A$7:$I$888,2,FALSE)</f>
        <v>4.0348000000000006</v>
      </c>
      <c r="E24" s="8">
        <f>VLOOKUP($B24,ShipSpeeds!$A$7:$I$888,3,FALSE)</f>
        <v>4.8540000000000001</v>
      </c>
      <c r="F24" s="8">
        <f>VLOOKUP($B24,ShipSpeeds!$A$7:$I$888,4,FALSE)</f>
        <v>4.6948000000000008</v>
      </c>
      <c r="G24" s="8">
        <f>VLOOKUP($B24,ShipSpeeds!$A$7:$I$888,5,FALSE)</f>
        <v>4.9085999999999999</v>
      </c>
      <c r="H24" s="8">
        <f>VLOOKUP($B24,ShipSpeeds!$A$7:$I$888,6,FALSE)</f>
        <v>4.5205000000000002</v>
      </c>
      <c r="I24" s="8">
        <f>VLOOKUP($B24,ShipSpeeds!$A$7:$I$888,7,FALSE)</f>
        <v>3.3225000000000002</v>
      </c>
      <c r="J24" s="8">
        <f>VLOOKUP($B24,ShipSpeeds!$A$7:$I$888,8,FALSE)</f>
        <v>1.6852</v>
      </c>
      <c r="K24" s="8">
        <f>VLOOKUP($B24,ShipSpeeds!$A$7:$I$888,9,FALSE)</f>
        <v>2.5507</v>
      </c>
      <c r="L24" s="47">
        <f>VLOOKUP($B24,ShipSpeeds!$A$7:$I$888,2,FALSE)</f>
        <v>4.0348000000000006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34324</v>
      </c>
      <c r="C25" s="29">
        <f t="shared" si="1"/>
        <v>0</v>
      </c>
      <c r="D25" s="8">
        <f>VLOOKUP($B25,ShipSpeeds!$A$7:$I$888,2,FALSE)</f>
        <v>4.0348000000000006</v>
      </c>
      <c r="E25" s="8">
        <f>VLOOKUP($B25,ShipSpeeds!$A$7:$I$888,3,FALSE)</f>
        <v>4.8540000000000001</v>
      </c>
      <c r="F25" s="8">
        <f>VLOOKUP($B25,ShipSpeeds!$A$7:$I$888,4,FALSE)</f>
        <v>4.6948000000000008</v>
      </c>
      <c r="G25" s="8">
        <f>VLOOKUP($B25,ShipSpeeds!$A$7:$I$888,5,FALSE)</f>
        <v>4.9085999999999999</v>
      </c>
      <c r="H25" s="8">
        <f>VLOOKUP($B25,ShipSpeeds!$A$7:$I$888,6,FALSE)</f>
        <v>4.5205000000000002</v>
      </c>
      <c r="I25" s="8">
        <f>VLOOKUP($B25,ShipSpeeds!$A$7:$I$888,7,FALSE)</f>
        <v>3.3225000000000002</v>
      </c>
      <c r="J25" s="8">
        <f>VLOOKUP($B25,ShipSpeeds!$A$7:$I$888,8,FALSE)</f>
        <v>1.6852</v>
      </c>
      <c r="K25" s="8">
        <f>VLOOKUP($B25,ShipSpeeds!$A$7:$I$888,9,FALSE)</f>
        <v>2.5507</v>
      </c>
      <c r="L25" s="47">
        <f>VLOOKUP($B25,ShipSpeeds!$A$7:$I$888,2,FALSE)</f>
        <v>4.0348000000000006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34324</v>
      </c>
      <c r="C26" s="29">
        <f t="shared" si="1"/>
        <v>0</v>
      </c>
      <c r="D26" s="8">
        <f>VLOOKUP($B26,ShipSpeeds!$A$7:$I$888,2,FALSE)</f>
        <v>4.0348000000000006</v>
      </c>
      <c r="E26" s="8">
        <f>VLOOKUP($B26,ShipSpeeds!$A$7:$I$888,3,FALSE)</f>
        <v>4.8540000000000001</v>
      </c>
      <c r="F26" s="8">
        <f>VLOOKUP($B26,ShipSpeeds!$A$7:$I$888,4,FALSE)</f>
        <v>4.6948000000000008</v>
      </c>
      <c r="G26" s="8">
        <f>VLOOKUP($B26,ShipSpeeds!$A$7:$I$888,5,FALSE)</f>
        <v>4.9085999999999999</v>
      </c>
      <c r="H26" s="8">
        <f>VLOOKUP($B26,ShipSpeeds!$A$7:$I$888,6,FALSE)</f>
        <v>4.5205000000000002</v>
      </c>
      <c r="I26" s="8">
        <f>VLOOKUP($B26,ShipSpeeds!$A$7:$I$888,7,FALSE)</f>
        <v>3.3225000000000002</v>
      </c>
      <c r="J26" s="8">
        <f>VLOOKUP($B26,ShipSpeeds!$A$7:$I$888,8,FALSE)</f>
        <v>1.6852</v>
      </c>
      <c r="K26" s="8">
        <f>VLOOKUP($B26,ShipSpeeds!$A$7:$I$888,9,FALSE)</f>
        <v>2.5507</v>
      </c>
      <c r="L26" s="47">
        <f>VLOOKUP($B26,ShipSpeeds!$A$7:$I$888,2,FALSE)</f>
        <v>4.0348000000000006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34324</v>
      </c>
      <c r="C27" s="29">
        <f t="shared" si="1"/>
        <v>0</v>
      </c>
      <c r="D27" s="8">
        <f>VLOOKUP($B27,ShipSpeeds!$A$7:$I$888,2,FALSE)</f>
        <v>4.0348000000000006</v>
      </c>
      <c r="E27" s="8">
        <f>VLOOKUP($B27,ShipSpeeds!$A$7:$I$888,3,FALSE)</f>
        <v>4.8540000000000001</v>
      </c>
      <c r="F27" s="8">
        <f>VLOOKUP($B27,ShipSpeeds!$A$7:$I$888,4,FALSE)</f>
        <v>4.6948000000000008</v>
      </c>
      <c r="G27" s="8">
        <f>VLOOKUP($B27,ShipSpeeds!$A$7:$I$888,5,FALSE)</f>
        <v>4.9085999999999999</v>
      </c>
      <c r="H27" s="8">
        <f>VLOOKUP($B27,ShipSpeeds!$A$7:$I$888,6,FALSE)</f>
        <v>4.5205000000000002</v>
      </c>
      <c r="I27" s="8">
        <f>VLOOKUP($B27,ShipSpeeds!$A$7:$I$888,7,FALSE)</f>
        <v>3.3225000000000002</v>
      </c>
      <c r="J27" s="8">
        <f>VLOOKUP($B27,ShipSpeeds!$A$7:$I$888,8,FALSE)</f>
        <v>1.6852</v>
      </c>
      <c r="K27" s="8">
        <f>VLOOKUP($B27,ShipSpeeds!$A$7:$I$888,9,FALSE)</f>
        <v>2.5507</v>
      </c>
      <c r="L27" s="47">
        <f>VLOOKUP($B27,ShipSpeeds!$A$7:$I$888,2,FALSE)</f>
        <v>4.0348000000000006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34324</v>
      </c>
      <c r="C28" s="29">
        <f t="shared" si="1"/>
        <v>0</v>
      </c>
      <c r="D28" s="8">
        <f>VLOOKUP($B28,ShipSpeeds!$A$7:$I$888,2,FALSE)</f>
        <v>4.0348000000000006</v>
      </c>
      <c r="E28" s="8">
        <f>VLOOKUP($B28,ShipSpeeds!$A$7:$I$888,3,FALSE)</f>
        <v>4.8540000000000001</v>
      </c>
      <c r="F28" s="8">
        <f>VLOOKUP($B28,ShipSpeeds!$A$7:$I$888,4,FALSE)</f>
        <v>4.6948000000000008</v>
      </c>
      <c r="G28" s="8">
        <f>VLOOKUP($B28,ShipSpeeds!$A$7:$I$888,5,FALSE)</f>
        <v>4.9085999999999999</v>
      </c>
      <c r="H28" s="8">
        <f>VLOOKUP($B28,ShipSpeeds!$A$7:$I$888,6,FALSE)</f>
        <v>4.5205000000000002</v>
      </c>
      <c r="I28" s="8">
        <f>VLOOKUP($B28,ShipSpeeds!$A$7:$I$888,7,FALSE)</f>
        <v>3.3225000000000002</v>
      </c>
      <c r="J28" s="8">
        <f>VLOOKUP($B28,ShipSpeeds!$A$7:$I$888,8,FALSE)</f>
        <v>1.6852</v>
      </c>
      <c r="K28" s="8">
        <f>VLOOKUP($B28,ShipSpeeds!$A$7:$I$888,9,FALSE)</f>
        <v>2.5507</v>
      </c>
      <c r="L28" s="47">
        <f>VLOOKUP($B28,ShipSpeeds!$A$7:$I$888,2,FALSE)</f>
        <v>4.0348000000000006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34324</v>
      </c>
      <c r="C29" s="29">
        <f t="shared" si="1"/>
        <v>0</v>
      </c>
      <c r="D29" s="8">
        <f>VLOOKUP($B29,ShipSpeeds!$A$7:$I$888,2,FALSE)</f>
        <v>4.0348000000000006</v>
      </c>
      <c r="E29" s="8">
        <f>VLOOKUP($B29,ShipSpeeds!$A$7:$I$888,3,FALSE)</f>
        <v>4.8540000000000001</v>
      </c>
      <c r="F29" s="8">
        <f>VLOOKUP($B29,ShipSpeeds!$A$7:$I$888,4,FALSE)</f>
        <v>4.6948000000000008</v>
      </c>
      <c r="G29" s="8">
        <f>VLOOKUP($B29,ShipSpeeds!$A$7:$I$888,5,FALSE)</f>
        <v>4.9085999999999999</v>
      </c>
      <c r="H29" s="8">
        <f>VLOOKUP($B29,ShipSpeeds!$A$7:$I$888,6,FALSE)</f>
        <v>4.5205000000000002</v>
      </c>
      <c r="I29" s="8">
        <f>VLOOKUP($B29,ShipSpeeds!$A$7:$I$888,7,FALSE)</f>
        <v>3.3225000000000002</v>
      </c>
      <c r="J29" s="8">
        <f>VLOOKUP($B29,ShipSpeeds!$A$7:$I$888,8,FALSE)</f>
        <v>1.6852</v>
      </c>
      <c r="K29" s="8">
        <f>VLOOKUP($B29,ShipSpeeds!$A$7:$I$888,9,FALSE)</f>
        <v>2.5507</v>
      </c>
      <c r="L29" s="47">
        <f>VLOOKUP($B29,ShipSpeeds!$A$7:$I$888,2,FALSE)</f>
        <v>4.0348000000000006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34324</v>
      </c>
      <c r="C30" s="29">
        <f t="shared" si="1"/>
        <v>0</v>
      </c>
      <c r="D30" s="8">
        <f>VLOOKUP($B30,ShipSpeeds!$A$7:$I$888,2,FALSE)</f>
        <v>4.0348000000000006</v>
      </c>
      <c r="E30" s="8">
        <f>VLOOKUP($B30,ShipSpeeds!$A$7:$I$888,3,FALSE)</f>
        <v>4.8540000000000001</v>
      </c>
      <c r="F30" s="8">
        <f>VLOOKUP($B30,ShipSpeeds!$A$7:$I$888,4,FALSE)</f>
        <v>4.6948000000000008</v>
      </c>
      <c r="G30" s="8">
        <f>VLOOKUP($B30,ShipSpeeds!$A$7:$I$888,5,FALSE)</f>
        <v>4.9085999999999999</v>
      </c>
      <c r="H30" s="8">
        <f>VLOOKUP($B30,ShipSpeeds!$A$7:$I$888,6,FALSE)</f>
        <v>4.5205000000000002</v>
      </c>
      <c r="I30" s="8">
        <f>VLOOKUP($B30,ShipSpeeds!$A$7:$I$888,7,FALSE)</f>
        <v>3.3225000000000002</v>
      </c>
      <c r="J30" s="8">
        <f>VLOOKUP($B30,ShipSpeeds!$A$7:$I$888,8,FALSE)</f>
        <v>1.6852</v>
      </c>
      <c r="K30" s="8">
        <f>VLOOKUP($B30,ShipSpeeds!$A$7:$I$888,9,FALSE)</f>
        <v>2.5507</v>
      </c>
      <c r="L30" s="47">
        <f>VLOOKUP($B30,ShipSpeeds!$A$7:$I$888,2,FALSE)</f>
        <v>4.0348000000000006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34324</v>
      </c>
      <c r="C31" s="29">
        <f t="shared" si="1"/>
        <v>0</v>
      </c>
      <c r="D31" s="8">
        <f>VLOOKUP($B31,ShipSpeeds!$A$7:$I$888,2,FALSE)</f>
        <v>4.0348000000000006</v>
      </c>
      <c r="E31" s="8">
        <f>VLOOKUP($B31,ShipSpeeds!$A$7:$I$888,3,FALSE)</f>
        <v>4.8540000000000001</v>
      </c>
      <c r="F31" s="8">
        <f>VLOOKUP($B31,ShipSpeeds!$A$7:$I$888,4,FALSE)</f>
        <v>4.6948000000000008</v>
      </c>
      <c r="G31" s="8">
        <f>VLOOKUP($B31,ShipSpeeds!$A$7:$I$888,5,FALSE)</f>
        <v>4.9085999999999999</v>
      </c>
      <c r="H31" s="8">
        <f>VLOOKUP($B31,ShipSpeeds!$A$7:$I$888,6,FALSE)</f>
        <v>4.5205000000000002</v>
      </c>
      <c r="I31" s="8">
        <f>VLOOKUP($B31,ShipSpeeds!$A$7:$I$888,7,FALSE)</f>
        <v>3.3225000000000002</v>
      </c>
      <c r="J31" s="8">
        <f>VLOOKUP($B31,ShipSpeeds!$A$7:$I$888,8,FALSE)</f>
        <v>1.6852</v>
      </c>
      <c r="K31" s="8">
        <f>VLOOKUP($B31,ShipSpeeds!$A$7:$I$888,9,FALSE)</f>
        <v>2.5507</v>
      </c>
      <c r="L31" s="47">
        <f>VLOOKUP($B31,ShipSpeeds!$A$7:$I$888,2,FALSE)</f>
        <v>4.0348000000000006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34324</v>
      </c>
      <c r="C32" s="29">
        <f t="shared" si="1"/>
        <v>0</v>
      </c>
      <c r="D32" s="8">
        <f>VLOOKUP($B32,ShipSpeeds!$A$7:$I$888,2,FALSE)</f>
        <v>4.0348000000000006</v>
      </c>
      <c r="E32" s="8">
        <f>VLOOKUP($B32,ShipSpeeds!$A$7:$I$888,3,FALSE)</f>
        <v>4.8540000000000001</v>
      </c>
      <c r="F32" s="8">
        <f>VLOOKUP($B32,ShipSpeeds!$A$7:$I$888,4,FALSE)</f>
        <v>4.6948000000000008</v>
      </c>
      <c r="G32" s="8">
        <f>VLOOKUP($B32,ShipSpeeds!$A$7:$I$888,5,FALSE)</f>
        <v>4.9085999999999999</v>
      </c>
      <c r="H32" s="8">
        <f>VLOOKUP($B32,ShipSpeeds!$A$7:$I$888,6,FALSE)</f>
        <v>4.5205000000000002</v>
      </c>
      <c r="I32" s="8">
        <f>VLOOKUP($B32,ShipSpeeds!$A$7:$I$888,7,FALSE)</f>
        <v>3.3225000000000002</v>
      </c>
      <c r="J32" s="8">
        <f>VLOOKUP($B32,ShipSpeeds!$A$7:$I$888,8,FALSE)</f>
        <v>1.6852</v>
      </c>
      <c r="K32" s="8">
        <f>VLOOKUP($B32,ShipSpeeds!$A$7:$I$888,9,FALSE)</f>
        <v>2.5507</v>
      </c>
      <c r="L32" s="47">
        <f>VLOOKUP($B32,ShipSpeeds!$A$7:$I$888,2,FALSE)</f>
        <v>4.0348000000000006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34324</v>
      </c>
      <c r="C33" s="29">
        <f t="shared" si="1"/>
        <v>0</v>
      </c>
      <c r="D33" s="8">
        <f>VLOOKUP($B33,ShipSpeeds!$A$7:$I$888,2,FALSE)</f>
        <v>4.0348000000000006</v>
      </c>
      <c r="E33" s="8">
        <f>VLOOKUP($B33,ShipSpeeds!$A$7:$I$888,3,FALSE)</f>
        <v>4.8540000000000001</v>
      </c>
      <c r="F33" s="8">
        <f>VLOOKUP($B33,ShipSpeeds!$A$7:$I$888,4,FALSE)</f>
        <v>4.6948000000000008</v>
      </c>
      <c r="G33" s="8">
        <f>VLOOKUP($B33,ShipSpeeds!$A$7:$I$888,5,FALSE)</f>
        <v>4.9085999999999999</v>
      </c>
      <c r="H33" s="8">
        <f>VLOOKUP($B33,ShipSpeeds!$A$7:$I$888,6,FALSE)</f>
        <v>4.5205000000000002</v>
      </c>
      <c r="I33" s="8">
        <f>VLOOKUP($B33,ShipSpeeds!$A$7:$I$888,7,FALSE)</f>
        <v>3.3225000000000002</v>
      </c>
      <c r="J33" s="8">
        <f>VLOOKUP($B33,ShipSpeeds!$A$7:$I$888,8,FALSE)</f>
        <v>1.6852</v>
      </c>
      <c r="K33" s="8">
        <f>VLOOKUP($B33,ShipSpeeds!$A$7:$I$888,9,FALSE)</f>
        <v>2.5507</v>
      </c>
      <c r="L33" s="47">
        <f>VLOOKUP($B33,ShipSpeeds!$A$7:$I$888,2,FALSE)</f>
        <v>4.0348000000000006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34324</v>
      </c>
      <c r="C34" s="29">
        <f t="shared" si="1"/>
        <v>0</v>
      </c>
      <c r="D34" s="8">
        <f>VLOOKUP($B34,ShipSpeeds!$A$7:$I$888,2,FALSE)</f>
        <v>4.0348000000000006</v>
      </c>
      <c r="E34" s="8">
        <f>VLOOKUP($B34,ShipSpeeds!$A$7:$I$888,3,FALSE)</f>
        <v>4.8540000000000001</v>
      </c>
      <c r="F34" s="8">
        <f>VLOOKUP($B34,ShipSpeeds!$A$7:$I$888,4,FALSE)</f>
        <v>4.6948000000000008</v>
      </c>
      <c r="G34" s="8">
        <f>VLOOKUP($B34,ShipSpeeds!$A$7:$I$888,5,FALSE)</f>
        <v>4.9085999999999999</v>
      </c>
      <c r="H34" s="8">
        <f>VLOOKUP($B34,ShipSpeeds!$A$7:$I$888,6,FALSE)</f>
        <v>4.5205000000000002</v>
      </c>
      <c r="I34" s="8">
        <f>VLOOKUP($B34,ShipSpeeds!$A$7:$I$888,7,FALSE)</f>
        <v>3.3225000000000002</v>
      </c>
      <c r="J34" s="8">
        <f>VLOOKUP($B34,ShipSpeeds!$A$7:$I$888,8,FALSE)</f>
        <v>1.6852</v>
      </c>
      <c r="K34" s="8">
        <f>VLOOKUP($B34,ShipSpeeds!$A$7:$I$888,9,FALSE)</f>
        <v>2.5507</v>
      </c>
      <c r="L34" s="47">
        <f>VLOOKUP($B34,ShipSpeeds!$A$7:$I$888,2,FALSE)</f>
        <v>4.0348000000000006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34324</v>
      </c>
      <c r="C35" s="29">
        <f t="shared" si="1"/>
        <v>0</v>
      </c>
      <c r="D35" s="8">
        <f>VLOOKUP($B35,ShipSpeeds!$A$7:$I$888,2,FALSE)</f>
        <v>4.0348000000000006</v>
      </c>
      <c r="E35" s="8">
        <f>VLOOKUP($B35,ShipSpeeds!$A$7:$I$888,3,FALSE)</f>
        <v>4.8540000000000001</v>
      </c>
      <c r="F35" s="8">
        <f>VLOOKUP($B35,ShipSpeeds!$A$7:$I$888,4,FALSE)</f>
        <v>4.6948000000000008</v>
      </c>
      <c r="G35" s="8">
        <f>VLOOKUP($B35,ShipSpeeds!$A$7:$I$888,5,FALSE)</f>
        <v>4.9085999999999999</v>
      </c>
      <c r="H35" s="8">
        <f>VLOOKUP($B35,ShipSpeeds!$A$7:$I$888,6,FALSE)</f>
        <v>4.5205000000000002</v>
      </c>
      <c r="I35" s="8">
        <f>VLOOKUP($B35,ShipSpeeds!$A$7:$I$888,7,FALSE)</f>
        <v>3.3225000000000002</v>
      </c>
      <c r="J35" s="8">
        <f>VLOOKUP($B35,ShipSpeeds!$A$7:$I$888,8,FALSE)</f>
        <v>1.6852</v>
      </c>
      <c r="K35" s="8">
        <f>VLOOKUP($B35,ShipSpeeds!$A$7:$I$888,9,FALSE)</f>
        <v>2.5507</v>
      </c>
      <c r="L35" s="47">
        <f>VLOOKUP($B35,ShipSpeeds!$A$7:$I$888,2,FALSE)</f>
        <v>4.0348000000000006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34324</v>
      </c>
      <c r="C36" s="29">
        <f t="shared" si="1"/>
        <v>0</v>
      </c>
      <c r="D36" s="8">
        <f>VLOOKUP($B36,ShipSpeeds!$A$7:$I$888,2,FALSE)</f>
        <v>4.0348000000000006</v>
      </c>
      <c r="E36" s="8">
        <f>VLOOKUP($B36,ShipSpeeds!$A$7:$I$888,3,FALSE)</f>
        <v>4.8540000000000001</v>
      </c>
      <c r="F36" s="8">
        <f>VLOOKUP($B36,ShipSpeeds!$A$7:$I$888,4,FALSE)</f>
        <v>4.6948000000000008</v>
      </c>
      <c r="G36" s="8">
        <f>VLOOKUP($B36,ShipSpeeds!$A$7:$I$888,5,FALSE)</f>
        <v>4.9085999999999999</v>
      </c>
      <c r="H36" s="8">
        <f>VLOOKUP($B36,ShipSpeeds!$A$7:$I$888,6,FALSE)</f>
        <v>4.5205000000000002</v>
      </c>
      <c r="I36" s="8">
        <f>VLOOKUP($B36,ShipSpeeds!$A$7:$I$888,7,FALSE)</f>
        <v>3.3225000000000002</v>
      </c>
      <c r="J36" s="8">
        <f>VLOOKUP($B36,ShipSpeeds!$A$7:$I$888,8,FALSE)</f>
        <v>1.6852</v>
      </c>
      <c r="K36" s="8">
        <f>VLOOKUP($B36,ShipSpeeds!$A$7:$I$888,9,FALSE)</f>
        <v>2.5507</v>
      </c>
      <c r="L36" s="47">
        <f>VLOOKUP($B36,ShipSpeeds!$A$7:$I$888,2,FALSE)</f>
        <v>4.0348000000000006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34324</v>
      </c>
      <c r="C37" s="29">
        <f t="shared" si="1"/>
        <v>0</v>
      </c>
      <c r="D37" s="8">
        <f>VLOOKUP($B37,ShipSpeeds!$A$7:$I$888,2,FALSE)</f>
        <v>4.0348000000000006</v>
      </c>
      <c r="E37" s="8">
        <f>VLOOKUP($B37,ShipSpeeds!$A$7:$I$888,3,FALSE)</f>
        <v>4.8540000000000001</v>
      </c>
      <c r="F37" s="8">
        <f>VLOOKUP($B37,ShipSpeeds!$A$7:$I$888,4,FALSE)</f>
        <v>4.6948000000000008</v>
      </c>
      <c r="G37" s="8">
        <f>VLOOKUP($B37,ShipSpeeds!$A$7:$I$888,5,FALSE)</f>
        <v>4.9085999999999999</v>
      </c>
      <c r="H37" s="8">
        <f>VLOOKUP($B37,ShipSpeeds!$A$7:$I$888,6,FALSE)</f>
        <v>4.5205000000000002</v>
      </c>
      <c r="I37" s="8">
        <f>VLOOKUP($B37,ShipSpeeds!$A$7:$I$888,7,FALSE)</f>
        <v>3.3225000000000002</v>
      </c>
      <c r="J37" s="8">
        <f>VLOOKUP($B37,ShipSpeeds!$A$7:$I$888,8,FALSE)</f>
        <v>1.6852</v>
      </c>
      <c r="K37" s="8">
        <f>VLOOKUP($B37,ShipSpeeds!$A$7:$I$888,9,FALSE)</f>
        <v>2.5507</v>
      </c>
      <c r="L37" s="47">
        <f>VLOOKUP($B37,ShipSpeeds!$A$7:$I$888,2,FALSE)</f>
        <v>4.0348000000000006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34324</v>
      </c>
      <c r="C38" s="29">
        <f t="shared" si="1"/>
        <v>0</v>
      </c>
      <c r="D38" s="8">
        <f>VLOOKUP($B38,ShipSpeeds!$A$7:$I$888,2,FALSE)</f>
        <v>4.0348000000000006</v>
      </c>
      <c r="E38" s="8">
        <f>VLOOKUP($B38,ShipSpeeds!$A$7:$I$888,3,FALSE)</f>
        <v>4.8540000000000001</v>
      </c>
      <c r="F38" s="8">
        <f>VLOOKUP($B38,ShipSpeeds!$A$7:$I$888,4,FALSE)</f>
        <v>4.6948000000000008</v>
      </c>
      <c r="G38" s="8">
        <f>VLOOKUP($B38,ShipSpeeds!$A$7:$I$888,5,FALSE)</f>
        <v>4.9085999999999999</v>
      </c>
      <c r="H38" s="8">
        <f>VLOOKUP($B38,ShipSpeeds!$A$7:$I$888,6,FALSE)</f>
        <v>4.5205000000000002</v>
      </c>
      <c r="I38" s="8">
        <f>VLOOKUP($B38,ShipSpeeds!$A$7:$I$888,7,FALSE)</f>
        <v>3.3225000000000002</v>
      </c>
      <c r="J38" s="8">
        <f>VLOOKUP($B38,ShipSpeeds!$A$7:$I$888,8,FALSE)</f>
        <v>1.6852</v>
      </c>
      <c r="K38" s="8">
        <f>VLOOKUP($B38,ShipSpeeds!$A$7:$I$888,9,FALSE)</f>
        <v>2.5507</v>
      </c>
      <c r="L38" s="47">
        <f>VLOOKUP($B38,ShipSpeeds!$A$7:$I$888,2,FALSE)</f>
        <v>4.0348000000000006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34324</v>
      </c>
      <c r="C39" s="29">
        <f t="shared" si="1"/>
        <v>0</v>
      </c>
      <c r="D39" s="8">
        <f>VLOOKUP($B39,ShipSpeeds!$A$7:$I$888,2,FALSE)</f>
        <v>4.0348000000000006</v>
      </c>
      <c r="E39" s="8">
        <f>VLOOKUP($B39,ShipSpeeds!$A$7:$I$888,3,FALSE)</f>
        <v>4.8540000000000001</v>
      </c>
      <c r="F39" s="8">
        <f>VLOOKUP($B39,ShipSpeeds!$A$7:$I$888,4,FALSE)</f>
        <v>4.6948000000000008</v>
      </c>
      <c r="G39" s="8">
        <f>VLOOKUP($B39,ShipSpeeds!$A$7:$I$888,5,FALSE)</f>
        <v>4.9085999999999999</v>
      </c>
      <c r="H39" s="8">
        <f>VLOOKUP($B39,ShipSpeeds!$A$7:$I$888,6,FALSE)</f>
        <v>4.5205000000000002</v>
      </c>
      <c r="I39" s="8">
        <f>VLOOKUP($B39,ShipSpeeds!$A$7:$I$888,7,FALSE)</f>
        <v>3.3225000000000002</v>
      </c>
      <c r="J39" s="8">
        <f>VLOOKUP($B39,ShipSpeeds!$A$7:$I$888,8,FALSE)</f>
        <v>1.6852</v>
      </c>
      <c r="K39" s="8">
        <f>VLOOKUP($B39,ShipSpeeds!$A$7:$I$888,9,FALSE)</f>
        <v>2.5507</v>
      </c>
      <c r="L39" s="47">
        <f>VLOOKUP($B39,ShipSpeeds!$A$7:$I$888,2,FALSE)</f>
        <v>4.0348000000000006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34324</v>
      </c>
      <c r="C40" s="29">
        <f t="shared" si="1"/>
        <v>0</v>
      </c>
      <c r="D40" s="8">
        <f>VLOOKUP($B40,ShipSpeeds!$A$7:$I$888,2,FALSE)</f>
        <v>4.0348000000000006</v>
      </c>
      <c r="E40" s="8">
        <f>VLOOKUP($B40,ShipSpeeds!$A$7:$I$888,3,FALSE)</f>
        <v>4.8540000000000001</v>
      </c>
      <c r="F40" s="8">
        <f>VLOOKUP($B40,ShipSpeeds!$A$7:$I$888,4,FALSE)</f>
        <v>4.6948000000000008</v>
      </c>
      <c r="G40" s="8">
        <f>VLOOKUP($B40,ShipSpeeds!$A$7:$I$888,5,FALSE)</f>
        <v>4.9085999999999999</v>
      </c>
      <c r="H40" s="8">
        <f>VLOOKUP($B40,ShipSpeeds!$A$7:$I$888,6,FALSE)</f>
        <v>4.5205000000000002</v>
      </c>
      <c r="I40" s="8">
        <f>VLOOKUP($B40,ShipSpeeds!$A$7:$I$888,7,FALSE)</f>
        <v>3.3225000000000002</v>
      </c>
      <c r="J40" s="8">
        <f>VLOOKUP($B40,ShipSpeeds!$A$7:$I$888,8,FALSE)</f>
        <v>1.6852</v>
      </c>
      <c r="K40" s="8">
        <f>VLOOKUP($B40,ShipSpeeds!$A$7:$I$888,9,FALSE)</f>
        <v>2.5507</v>
      </c>
      <c r="L40" s="47">
        <f>VLOOKUP($B40,ShipSpeeds!$A$7:$I$888,2,FALSE)</f>
        <v>4.0348000000000006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34324</v>
      </c>
      <c r="C41" s="29">
        <f t="shared" si="1"/>
        <v>0</v>
      </c>
      <c r="D41" s="8">
        <f>VLOOKUP($B41,ShipSpeeds!$A$7:$I$888,2,FALSE)</f>
        <v>4.0348000000000006</v>
      </c>
      <c r="E41" s="8">
        <f>VLOOKUP($B41,ShipSpeeds!$A$7:$I$888,3,FALSE)</f>
        <v>4.8540000000000001</v>
      </c>
      <c r="F41" s="8">
        <f>VLOOKUP($B41,ShipSpeeds!$A$7:$I$888,4,FALSE)</f>
        <v>4.6948000000000008</v>
      </c>
      <c r="G41" s="8">
        <f>VLOOKUP($B41,ShipSpeeds!$A$7:$I$888,5,FALSE)</f>
        <v>4.9085999999999999</v>
      </c>
      <c r="H41" s="8">
        <f>VLOOKUP($B41,ShipSpeeds!$A$7:$I$888,6,FALSE)</f>
        <v>4.5205000000000002</v>
      </c>
      <c r="I41" s="8">
        <f>VLOOKUP($B41,ShipSpeeds!$A$7:$I$888,7,FALSE)</f>
        <v>3.3225000000000002</v>
      </c>
      <c r="J41" s="8">
        <f>VLOOKUP($B41,ShipSpeeds!$A$7:$I$888,8,FALSE)</f>
        <v>1.6852</v>
      </c>
      <c r="K41" s="8">
        <f>VLOOKUP($B41,ShipSpeeds!$A$7:$I$888,9,FALSE)</f>
        <v>2.5507</v>
      </c>
      <c r="L41" s="47">
        <f>VLOOKUP($B41,ShipSpeeds!$A$7:$I$888,2,FALSE)</f>
        <v>4.0348000000000006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34324</v>
      </c>
      <c r="C42" s="29">
        <f t="shared" si="1"/>
        <v>0</v>
      </c>
      <c r="D42" s="8">
        <f>VLOOKUP($B42,ShipSpeeds!$A$7:$I$888,2,FALSE)</f>
        <v>4.0348000000000006</v>
      </c>
      <c r="E42" s="8">
        <f>VLOOKUP($B42,ShipSpeeds!$A$7:$I$888,3,FALSE)</f>
        <v>4.8540000000000001</v>
      </c>
      <c r="F42" s="8">
        <f>VLOOKUP($B42,ShipSpeeds!$A$7:$I$888,4,FALSE)</f>
        <v>4.6948000000000008</v>
      </c>
      <c r="G42" s="8">
        <f>VLOOKUP($B42,ShipSpeeds!$A$7:$I$888,5,FALSE)</f>
        <v>4.9085999999999999</v>
      </c>
      <c r="H42" s="8">
        <f>VLOOKUP($B42,ShipSpeeds!$A$7:$I$888,6,FALSE)</f>
        <v>4.5205000000000002</v>
      </c>
      <c r="I42" s="8">
        <f>VLOOKUP($B42,ShipSpeeds!$A$7:$I$888,7,FALSE)</f>
        <v>3.3225000000000002</v>
      </c>
      <c r="J42" s="8">
        <f>VLOOKUP($B42,ShipSpeeds!$A$7:$I$888,8,FALSE)</f>
        <v>1.6852</v>
      </c>
      <c r="K42" s="8">
        <f>VLOOKUP($B42,ShipSpeeds!$A$7:$I$888,9,FALSE)</f>
        <v>2.5507</v>
      </c>
      <c r="L42" s="47">
        <f>VLOOKUP($B42,ShipSpeeds!$A$7:$I$888,2,FALSE)</f>
        <v>4.0348000000000006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24.082773580846432</v>
      </c>
      <c r="B43" s="24">
        <f>Segment1!F69</f>
        <v>34324</v>
      </c>
      <c r="C43" s="29">
        <f t="shared" si="1"/>
        <v>4.4732135137206539</v>
      </c>
      <c r="D43" s="8">
        <f>VLOOKUP($B43,ShipSpeeds!$A$7:$I$888,2,FALSE)</f>
        <v>4.0348000000000006</v>
      </c>
      <c r="E43" s="8">
        <f>VLOOKUP($B43,ShipSpeeds!$A$7:$I$888,3,FALSE)</f>
        <v>4.8540000000000001</v>
      </c>
      <c r="F43" s="8">
        <f>VLOOKUP($B43,ShipSpeeds!$A$7:$I$888,4,FALSE)</f>
        <v>4.6948000000000008</v>
      </c>
      <c r="G43" s="8">
        <f>VLOOKUP($B43,ShipSpeeds!$A$7:$I$888,5,FALSE)</f>
        <v>4.9085999999999999</v>
      </c>
      <c r="H43" s="8">
        <f>VLOOKUP($B43,ShipSpeeds!$A$7:$I$888,6,FALSE)</f>
        <v>4.5205000000000002</v>
      </c>
      <c r="I43" s="8">
        <f>VLOOKUP($B43,ShipSpeeds!$A$7:$I$888,7,FALSE)</f>
        <v>3.3225000000000002</v>
      </c>
      <c r="J43" s="8">
        <f>VLOOKUP($B43,ShipSpeeds!$A$7:$I$888,8,FALSE)</f>
        <v>1.6852</v>
      </c>
      <c r="K43" s="8">
        <f>VLOOKUP($B43,ShipSpeeds!$A$7:$I$888,9,FALSE)</f>
        <v>2.5507</v>
      </c>
      <c r="L43" s="47">
        <f>VLOOKUP($B43,ShipSpeeds!$A$7:$I$888,2,FALSE)</f>
        <v>4.0348000000000006</v>
      </c>
      <c r="M43" s="8">
        <f t="shared" si="10"/>
        <v>4.4732135137206539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24.082773580846432</v>
      </c>
      <c r="B44" s="24">
        <f>Segment1!F70</f>
        <v>34324</v>
      </c>
      <c r="C44" s="29">
        <f t="shared" si="1"/>
        <v>4.4732135137206539</v>
      </c>
      <c r="D44" s="8">
        <f>VLOOKUP($B44,ShipSpeeds!$A$7:$I$888,2,FALSE)</f>
        <v>4.0348000000000006</v>
      </c>
      <c r="E44" s="8">
        <f>VLOOKUP($B44,ShipSpeeds!$A$7:$I$888,3,FALSE)</f>
        <v>4.8540000000000001</v>
      </c>
      <c r="F44" s="8">
        <f>VLOOKUP($B44,ShipSpeeds!$A$7:$I$888,4,FALSE)</f>
        <v>4.6948000000000008</v>
      </c>
      <c r="G44" s="8">
        <f>VLOOKUP($B44,ShipSpeeds!$A$7:$I$888,5,FALSE)</f>
        <v>4.9085999999999999</v>
      </c>
      <c r="H44" s="8">
        <f>VLOOKUP($B44,ShipSpeeds!$A$7:$I$888,6,FALSE)</f>
        <v>4.5205000000000002</v>
      </c>
      <c r="I44" s="8">
        <f>VLOOKUP($B44,ShipSpeeds!$A$7:$I$888,7,FALSE)</f>
        <v>3.3225000000000002</v>
      </c>
      <c r="J44" s="8">
        <f>VLOOKUP($B44,ShipSpeeds!$A$7:$I$888,8,FALSE)</f>
        <v>1.6852</v>
      </c>
      <c r="K44" s="8">
        <f>VLOOKUP($B44,ShipSpeeds!$A$7:$I$888,9,FALSE)</f>
        <v>2.5507</v>
      </c>
      <c r="L44" s="47">
        <f>VLOOKUP($B44,ShipSpeeds!$A$7:$I$888,2,FALSE)</f>
        <v>4.0348000000000006</v>
      </c>
      <c r="M44" s="8">
        <f t="shared" si="10"/>
        <v>4.4732135137206539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306.24495682123023</v>
      </c>
      <c r="B4" s="24">
        <f>Segment2!F30</f>
        <v>35324</v>
      </c>
      <c r="C4" s="29">
        <f>SUM(M4:T4)</f>
        <v>2.8600178687162323</v>
      </c>
      <c r="D4" s="8">
        <f>VLOOKUP($B4,ShipSpeeds!$A$7:$I$888,2,FALSE)</f>
        <v>4.0728</v>
      </c>
      <c r="E4" s="8">
        <f>VLOOKUP($B4,ShipSpeeds!$A$7:$I$888,3,FALSE)</f>
        <v>4.5098000000000003</v>
      </c>
      <c r="F4" s="8">
        <f>VLOOKUP($B4,ShipSpeeds!$A$7:$I$888,4,FALSE)</f>
        <v>4.3939000000000004</v>
      </c>
      <c r="G4" s="8">
        <f>VLOOKUP($B4,ShipSpeeds!$A$7:$I$888,5,FALSE)</f>
        <v>4.5073999999999996</v>
      </c>
      <c r="H4" s="8">
        <f>VLOOKUP($B4,ShipSpeeds!$A$7:$I$888,6,FALSE)</f>
        <v>3.8247</v>
      </c>
      <c r="I4" s="8">
        <f>VLOOKUP($B4,ShipSpeeds!$A$7:$I$888,7,FALSE)</f>
        <v>2.6935000000000002</v>
      </c>
      <c r="J4" s="8">
        <f>VLOOKUP($B4,ShipSpeeds!$A$7:$I$888,8,FALSE)</f>
        <v>1.9104000000000001</v>
      </c>
      <c r="K4" s="8">
        <f>VLOOKUP($B4,ShipSpeeds!$A$7:$I$888,9,FALSE)</f>
        <v>3.0894000000000004</v>
      </c>
      <c r="L4" s="47">
        <f>VLOOKUP($B4,ShipSpeeds!$A$7:$I$888,2,FALSE)</f>
        <v>4.0728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2.8600178687162323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321.13972919395638</v>
      </c>
      <c r="B5" s="24">
        <f>Segment2!F31</f>
        <v>35324</v>
      </c>
      <c r="C5" s="29">
        <f t="shared" ref="C5:C44" si="1">SUM(M5:T5)</f>
        <v>3.223573548651927</v>
      </c>
      <c r="D5" s="8">
        <f>VLOOKUP($B5,ShipSpeeds!$A$7:$I$888,2,FALSE)</f>
        <v>4.0728</v>
      </c>
      <c r="E5" s="8">
        <f>VLOOKUP($B5,ShipSpeeds!$A$7:$I$888,3,FALSE)</f>
        <v>4.5098000000000003</v>
      </c>
      <c r="F5" s="8">
        <f>VLOOKUP($B5,ShipSpeeds!$A$7:$I$888,4,FALSE)</f>
        <v>4.3939000000000004</v>
      </c>
      <c r="G5" s="8">
        <f>VLOOKUP($B5,ShipSpeeds!$A$7:$I$888,5,FALSE)</f>
        <v>4.5073999999999996</v>
      </c>
      <c r="H5" s="8">
        <f>VLOOKUP($B5,ShipSpeeds!$A$7:$I$888,6,FALSE)</f>
        <v>3.8247</v>
      </c>
      <c r="I5" s="8">
        <f>VLOOKUP($B5,ShipSpeeds!$A$7:$I$888,7,FALSE)</f>
        <v>2.6935000000000002</v>
      </c>
      <c r="J5" s="8">
        <f>VLOOKUP($B5,ShipSpeeds!$A$7:$I$888,8,FALSE)</f>
        <v>1.9104000000000001</v>
      </c>
      <c r="K5" s="8">
        <f>VLOOKUP($B5,ShipSpeeds!$A$7:$I$888,9,FALSE)</f>
        <v>3.0894000000000004</v>
      </c>
      <c r="L5" s="47">
        <f>VLOOKUP($B5,ShipSpeeds!$A$7:$I$888,2,FALSE)</f>
        <v>4.0728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3.223573548651927</v>
      </c>
    </row>
    <row r="6" spans="1:20" s="3" customFormat="1" x14ac:dyDescent="0.25">
      <c r="A6" s="13">
        <f>Segment2!D32</f>
        <v>321.13972919395638</v>
      </c>
      <c r="B6" s="24">
        <f>Segment2!F32</f>
        <v>36314</v>
      </c>
      <c r="C6" s="29">
        <f t="shared" si="1"/>
        <v>3.3366538794938796</v>
      </c>
      <c r="D6" s="8">
        <f>VLOOKUP($B6,ShipSpeeds!$A$7:$I$888,2,FALSE)</f>
        <v>3.5388999999999999</v>
      </c>
      <c r="E6" s="8">
        <f>VLOOKUP($B6,ShipSpeeds!$A$7:$I$888,3,FALSE)</f>
        <v>3.8491999999999997</v>
      </c>
      <c r="F6" s="8">
        <f>VLOOKUP($B6,ShipSpeeds!$A$7:$I$888,4,FALSE)</f>
        <v>4.1456</v>
      </c>
      <c r="G6" s="8">
        <f>VLOOKUP($B6,ShipSpeeds!$A$7:$I$888,5,FALSE)</f>
        <v>4.2659000000000002</v>
      </c>
      <c r="H6" s="8">
        <f>VLOOKUP($B6,ShipSpeeds!$A$7:$I$888,6,FALSE)</f>
        <v>3.7145000000000001</v>
      </c>
      <c r="I6" s="8">
        <f>VLOOKUP($B6,ShipSpeeds!$A$7:$I$888,7,FALSE)</f>
        <v>3.0049000000000001</v>
      </c>
      <c r="J6" s="8">
        <f>VLOOKUP($B6,ShipSpeeds!$A$7:$I$888,8,FALSE)</f>
        <v>2.8171999999999997</v>
      </c>
      <c r="K6" s="8">
        <f>VLOOKUP($B6,ShipSpeeds!$A$7:$I$888,9,FALSE)</f>
        <v>3.3047</v>
      </c>
      <c r="L6" s="47">
        <f>VLOOKUP($B6,ShipSpeeds!$A$7:$I$888,2,FALSE)</f>
        <v>3.5388999999999999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3.3366538794938796</v>
      </c>
    </row>
    <row r="7" spans="1:20" s="3" customFormat="1" x14ac:dyDescent="0.25">
      <c r="A7" s="13">
        <f>Segment2!D33</f>
        <v>270.29389750911372</v>
      </c>
      <c r="B7" s="24">
        <f>Segment2!F33</f>
        <v>36314</v>
      </c>
      <c r="C7" s="29">
        <f t="shared" si="1"/>
        <v>2.820383889682065</v>
      </c>
      <c r="D7" s="8">
        <f>VLOOKUP($B7,ShipSpeeds!$A$7:$I$888,2,FALSE)</f>
        <v>3.5388999999999999</v>
      </c>
      <c r="E7" s="8">
        <f>VLOOKUP($B7,ShipSpeeds!$A$7:$I$888,3,FALSE)</f>
        <v>3.8491999999999997</v>
      </c>
      <c r="F7" s="8">
        <f>VLOOKUP($B7,ShipSpeeds!$A$7:$I$888,4,FALSE)</f>
        <v>4.1456</v>
      </c>
      <c r="G7" s="8">
        <f>VLOOKUP($B7,ShipSpeeds!$A$7:$I$888,5,FALSE)</f>
        <v>4.2659000000000002</v>
      </c>
      <c r="H7" s="8">
        <f>VLOOKUP($B7,ShipSpeeds!$A$7:$I$888,6,FALSE)</f>
        <v>3.7145000000000001</v>
      </c>
      <c r="I7" s="8">
        <f>VLOOKUP($B7,ShipSpeeds!$A$7:$I$888,7,FALSE)</f>
        <v>3.0049000000000001</v>
      </c>
      <c r="J7" s="8">
        <f>VLOOKUP($B7,ShipSpeeds!$A$7:$I$888,8,FALSE)</f>
        <v>2.8171999999999997</v>
      </c>
      <c r="K7" s="8">
        <f>VLOOKUP($B7,ShipSpeeds!$A$7:$I$888,9,FALSE)</f>
        <v>3.3047</v>
      </c>
      <c r="L7" s="47">
        <f>VLOOKUP($B7,ShipSpeeds!$A$7:$I$888,2,FALSE)</f>
        <v>3.5388999999999999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2.820383889682065</v>
      </c>
      <c r="T7" s="47">
        <f t="shared" si="8"/>
        <v>0</v>
      </c>
    </row>
    <row r="8" spans="1:20" s="3" customFormat="1" x14ac:dyDescent="0.25">
      <c r="A8" s="13">
        <f>Segment2!D34</f>
        <v>270.29389750911372</v>
      </c>
      <c r="B8" s="24">
        <f>Segment2!F34</f>
        <v>36304</v>
      </c>
      <c r="C8" s="29">
        <f t="shared" si="1"/>
        <v>2.3942210080391559</v>
      </c>
      <c r="D8" s="8">
        <f>VLOOKUP($B8,ShipSpeeds!$A$7:$I$888,2,FALSE)</f>
        <v>3.3580999999999999</v>
      </c>
      <c r="E8" s="8">
        <f>VLOOKUP($B8,ShipSpeeds!$A$7:$I$888,3,FALSE)</f>
        <v>4.0658000000000003</v>
      </c>
      <c r="F8" s="8">
        <f>VLOOKUP($B8,ShipSpeeds!$A$7:$I$888,4,FALSE)</f>
        <v>4.3133999999999997</v>
      </c>
      <c r="G8" s="8">
        <f>VLOOKUP($B8,ShipSpeeds!$A$7:$I$888,5,FALSE)</f>
        <v>4.5587</v>
      </c>
      <c r="H8" s="8">
        <f>VLOOKUP($B8,ShipSpeeds!$A$7:$I$888,6,FALSE)</f>
        <v>4.2531999999999996</v>
      </c>
      <c r="I8" s="8">
        <f>VLOOKUP($B8,ShipSpeeds!$A$7:$I$888,7,FALSE)</f>
        <v>3.4610000000000003</v>
      </c>
      <c r="J8" s="8">
        <f>VLOOKUP($B8,ShipSpeeds!$A$7:$I$888,8,FALSE)</f>
        <v>2.3925999999999998</v>
      </c>
      <c r="K8" s="8">
        <f>VLOOKUP($B8,ShipSpeeds!$A$7:$I$888,9,FALSE)</f>
        <v>2.6408</v>
      </c>
      <c r="L8" s="47">
        <f>VLOOKUP($B8,ShipSpeeds!$A$7:$I$888,2,FALSE)</f>
        <v>3.3580999999999999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2.3942210080391559</v>
      </c>
      <c r="T8" s="47">
        <f t="shared" si="8"/>
        <v>0</v>
      </c>
    </row>
    <row r="9" spans="1:20" s="3" customFormat="1" x14ac:dyDescent="0.25">
      <c r="A9" s="13">
        <f>Segment2!D35</f>
        <v>270.29389750911372</v>
      </c>
      <c r="B9" s="24">
        <f>Segment2!F35</f>
        <v>36304</v>
      </c>
      <c r="C9" s="29">
        <f t="shared" si="1"/>
        <v>2.3942210080391559</v>
      </c>
      <c r="D9" s="8">
        <f>VLOOKUP($B9,ShipSpeeds!$A$7:$I$888,2,FALSE)</f>
        <v>3.3580999999999999</v>
      </c>
      <c r="E9" s="8">
        <f>VLOOKUP($B9,ShipSpeeds!$A$7:$I$888,3,FALSE)</f>
        <v>4.0658000000000003</v>
      </c>
      <c r="F9" s="8">
        <f>VLOOKUP($B9,ShipSpeeds!$A$7:$I$888,4,FALSE)</f>
        <v>4.3133999999999997</v>
      </c>
      <c r="G9" s="8">
        <f>VLOOKUP($B9,ShipSpeeds!$A$7:$I$888,5,FALSE)</f>
        <v>4.5587</v>
      </c>
      <c r="H9" s="8">
        <f>VLOOKUP($B9,ShipSpeeds!$A$7:$I$888,6,FALSE)</f>
        <v>4.2531999999999996</v>
      </c>
      <c r="I9" s="8">
        <f>VLOOKUP($B9,ShipSpeeds!$A$7:$I$888,7,FALSE)</f>
        <v>3.4610000000000003</v>
      </c>
      <c r="J9" s="8">
        <f>VLOOKUP($B9,ShipSpeeds!$A$7:$I$888,8,FALSE)</f>
        <v>2.3925999999999998</v>
      </c>
      <c r="K9" s="8">
        <f>VLOOKUP($B9,ShipSpeeds!$A$7:$I$888,9,FALSE)</f>
        <v>2.6408</v>
      </c>
      <c r="L9" s="47">
        <f>VLOOKUP($B9,ShipSpeeds!$A$7:$I$888,2,FALSE)</f>
        <v>3.3580999999999999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2.3942210080391559</v>
      </c>
      <c r="T9" s="47">
        <f t="shared" si="8"/>
        <v>0</v>
      </c>
    </row>
    <row r="10" spans="1:20" s="3" customFormat="1" x14ac:dyDescent="0.25">
      <c r="A10" s="13">
        <f>Segment2!D36</f>
        <v>270.29389750911372</v>
      </c>
      <c r="B10" s="24">
        <f>Segment2!F36</f>
        <v>36294</v>
      </c>
      <c r="C10" s="29">
        <f t="shared" si="1"/>
        <v>2.6428163758917114</v>
      </c>
      <c r="D10" s="8">
        <f>VLOOKUP($B10,ShipSpeeds!$A$7:$I$888,2,FALSE)</f>
        <v>3.1742999999999997</v>
      </c>
      <c r="E10" s="8">
        <f>VLOOKUP($B10,ShipSpeeds!$A$7:$I$888,3,FALSE)</f>
        <v>4.274</v>
      </c>
      <c r="F10" s="8">
        <f>VLOOKUP($B10,ShipSpeeds!$A$7:$I$888,4,FALSE)</f>
        <v>4.8157000000000005</v>
      </c>
      <c r="G10" s="8">
        <f>VLOOKUP($B10,ShipSpeeds!$A$7:$I$888,5,FALSE)</f>
        <v>4.7370999999999999</v>
      </c>
      <c r="H10" s="8">
        <f>VLOOKUP($B10,ShipSpeeds!$A$7:$I$888,6,FALSE)</f>
        <v>4.8355000000000006</v>
      </c>
      <c r="I10" s="8">
        <f>VLOOKUP($B10,ShipSpeeds!$A$7:$I$888,7,FALSE)</f>
        <v>4.0029000000000003</v>
      </c>
      <c r="J10" s="8">
        <f>VLOOKUP($B10,ShipSpeeds!$A$7:$I$888,8,FALSE)</f>
        <v>2.6481000000000003</v>
      </c>
      <c r="K10" s="8">
        <f>VLOOKUP($B10,ShipSpeeds!$A$7:$I$888,9,FALSE)</f>
        <v>1.8391000000000002</v>
      </c>
      <c r="L10" s="47">
        <f>VLOOKUP($B10,ShipSpeeds!$A$7:$I$888,2,FALSE)</f>
        <v>3.1742999999999997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2.6428163758917114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36294</v>
      </c>
      <c r="C11" s="29">
        <f t="shared" si="1"/>
        <v>0</v>
      </c>
      <c r="D11" s="8">
        <f>VLOOKUP($B11,ShipSpeeds!$A$7:$I$888,2,FALSE)</f>
        <v>3.1742999999999997</v>
      </c>
      <c r="E11" s="8">
        <f>VLOOKUP($B11,ShipSpeeds!$A$7:$I$888,3,FALSE)</f>
        <v>4.274</v>
      </c>
      <c r="F11" s="8">
        <f>VLOOKUP($B11,ShipSpeeds!$A$7:$I$888,4,FALSE)</f>
        <v>4.8157000000000005</v>
      </c>
      <c r="G11" s="8">
        <f>VLOOKUP($B11,ShipSpeeds!$A$7:$I$888,5,FALSE)</f>
        <v>4.7370999999999999</v>
      </c>
      <c r="H11" s="8">
        <f>VLOOKUP($B11,ShipSpeeds!$A$7:$I$888,6,FALSE)</f>
        <v>4.8355000000000006</v>
      </c>
      <c r="I11" s="8">
        <f>VLOOKUP($B11,ShipSpeeds!$A$7:$I$888,7,FALSE)</f>
        <v>4.0029000000000003</v>
      </c>
      <c r="J11" s="8">
        <f>VLOOKUP($B11,ShipSpeeds!$A$7:$I$888,8,FALSE)</f>
        <v>2.6481000000000003</v>
      </c>
      <c r="K11" s="8">
        <f>VLOOKUP($B11,ShipSpeeds!$A$7:$I$888,9,FALSE)</f>
        <v>1.8391000000000002</v>
      </c>
      <c r="L11" s="47">
        <f>VLOOKUP($B11,ShipSpeeds!$A$7:$I$888,2,FALSE)</f>
        <v>3.1742999999999997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36294</v>
      </c>
      <c r="C12" s="29">
        <f t="shared" si="1"/>
        <v>0</v>
      </c>
      <c r="D12" s="8">
        <f>VLOOKUP($B12,ShipSpeeds!$A$7:$I$888,2,FALSE)</f>
        <v>3.1742999999999997</v>
      </c>
      <c r="E12" s="8">
        <f>VLOOKUP($B12,ShipSpeeds!$A$7:$I$888,3,FALSE)</f>
        <v>4.274</v>
      </c>
      <c r="F12" s="8">
        <f>VLOOKUP($B12,ShipSpeeds!$A$7:$I$888,4,FALSE)</f>
        <v>4.8157000000000005</v>
      </c>
      <c r="G12" s="8">
        <f>VLOOKUP($B12,ShipSpeeds!$A$7:$I$888,5,FALSE)</f>
        <v>4.7370999999999999</v>
      </c>
      <c r="H12" s="8">
        <f>VLOOKUP($B12,ShipSpeeds!$A$7:$I$888,6,FALSE)</f>
        <v>4.8355000000000006</v>
      </c>
      <c r="I12" s="8">
        <f>VLOOKUP($B12,ShipSpeeds!$A$7:$I$888,7,FALSE)</f>
        <v>4.0029000000000003</v>
      </c>
      <c r="J12" s="8">
        <f>VLOOKUP($B12,ShipSpeeds!$A$7:$I$888,8,FALSE)</f>
        <v>2.6481000000000003</v>
      </c>
      <c r="K12" s="8">
        <f>VLOOKUP($B12,ShipSpeeds!$A$7:$I$888,9,FALSE)</f>
        <v>1.8391000000000002</v>
      </c>
      <c r="L12" s="47">
        <f>VLOOKUP($B12,ShipSpeeds!$A$7:$I$888,2,FALSE)</f>
        <v>3.1742999999999997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36294</v>
      </c>
      <c r="C13" s="29">
        <f t="shared" si="1"/>
        <v>0</v>
      </c>
      <c r="D13" s="8">
        <f>VLOOKUP($B13,ShipSpeeds!$A$7:$I$888,2,FALSE)</f>
        <v>3.1742999999999997</v>
      </c>
      <c r="E13" s="8">
        <f>VLOOKUP($B13,ShipSpeeds!$A$7:$I$888,3,FALSE)</f>
        <v>4.274</v>
      </c>
      <c r="F13" s="8">
        <f>VLOOKUP($B13,ShipSpeeds!$A$7:$I$888,4,FALSE)</f>
        <v>4.8157000000000005</v>
      </c>
      <c r="G13" s="8">
        <f>VLOOKUP($B13,ShipSpeeds!$A$7:$I$888,5,FALSE)</f>
        <v>4.7370999999999999</v>
      </c>
      <c r="H13" s="8">
        <f>VLOOKUP($B13,ShipSpeeds!$A$7:$I$888,6,FALSE)</f>
        <v>4.8355000000000006</v>
      </c>
      <c r="I13" s="8">
        <f>VLOOKUP($B13,ShipSpeeds!$A$7:$I$888,7,FALSE)</f>
        <v>4.0029000000000003</v>
      </c>
      <c r="J13" s="8">
        <f>VLOOKUP($B13,ShipSpeeds!$A$7:$I$888,8,FALSE)</f>
        <v>2.6481000000000003</v>
      </c>
      <c r="K13" s="8">
        <f>VLOOKUP($B13,ShipSpeeds!$A$7:$I$888,9,FALSE)</f>
        <v>1.8391000000000002</v>
      </c>
      <c r="L13" s="47">
        <f>VLOOKUP($B13,ShipSpeeds!$A$7:$I$888,2,FALSE)</f>
        <v>3.1742999999999997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36294</v>
      </c>
      <c r="C14" s="29">
        <f t="shared" si="1"/>
        <v>0</v>
      </c>
      <c r="D14" s="8">
        <f>VLOOKUP($B14,ShipSpeeds!$A$7:$I$888,2,FALSE)</f>
        <v>3.1742999999999997</v>
      </c>
      <c r="E14" s="8">
        <f>VLOOKUP($B14,ShipSpeeds!$A$7:$I$888,3,FALSE)</f>
        <v>4.274</v>
      </c>
      <c r="F14" s="8">
        <f>VLOOKUP($B14,ShipSpeeds!$A$7:$I$888,4,FALSE)</f>
        <v>4.8157000000000005</v>
      </c>
      <c r="G14" s="8">
        <f>VLOOKUP($B14,ShipSpeeds!$A$7:$I$888,5,FALSE)</f>
        <v>4.7370999999999999</v>
      </c>
      <c r="H14" s="8">
        <f>VLOOKUP($B14,ShipSpeeds!$A$7:$I$888,6,FALSE)</f>
        <v>4.8355000000000006</v>
      </c>
      <c r="I14" s="8">
        <f>VLOOKUP($B14,ShipSpeeds!$A$7:$I$888,7,FALSE)</f>
        <v>4.0029000000000003</v>
      </c>
      <c r="J14" s="8">
        <f>VLOOKUP($B14,ShipSpeeds!$A$7:$I$888,8,FALSE)</f>
        <v>2.6481000000000003</v>
      </c>
      <c r="K14" s="8">
        <f>VLOOKUP($B14,ShipSpeeds!$A$7:$I$888,9,FALSE)</f>
        <v>1.8391000000000002</v>
      </c>
      <c r="L14" s="47">
        <f>VLOOKUP($B14,ShipSpeeds!$A$7:$I$888,2,FALSE)</f>
        <v>3.1742999999999997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36294</v>
      </c>
      <c r="C15" s="29">
        <f t="shared" si="1"/>
        <v>0</v>
      </c>
      <c r="D15" s="8">
        <f>VLOOKUP($B15,ShipSpeeds!$A$7:$I$888,2,FALSE)</f>
        <v>3.1742999999999997</v>
      </c>
      <c r="E15" s="8">
        <f>VLOOKUP($B15,ShipSpeeds!$A$7:$I$888,3,FALSE)</f>
        <v>4.274</v>
      </c>
      <c r="F15" s="8">
        <f>VLOOKUP($B15,ShipSpeeds!$A$7:$I$888,4,FALSE)</f>
        <v>4.8157000000000005</v>
      </c>
      <c r="G15" s="8">
        <f>VLOOKUP($B15,ShipSpeeds!$A$7:$I$888,5,FALSE)</f>
        <v>4.7370999999999999</v>
      </c>
      <c r="H15" s="8">
        <f>VLOOKUP($B15,ShipSpeeds!$A$7:$I$888,6,FALSE)</f>
        <v>4.8355000000000006</v>
      </c>
      <c r="I15" s="8">
        <f>VLOOKUP($B15,ShipSpeeds!$A$7:$I$888,7,FALSE)</f>
        <v>4.0029000000000003</v>
      </c>
      <c r="J15" s="8">
        <f>VLOOKUP($B15,ShipSpeeds!$A$7:$I$888,8,FALSE)</f>
        <v>2.6481000000000003</v>
      </c>
      <c r="K15" s="8">
        <f>VLOOKUP($B15,ShipSpeeds!$A$7:$I$888,9,FALSE)</f>
        <v>1.8391000000000002</v>
      </c>
      <c r="L15" s="47">
        <f>VLOOKUP($B15,ShipSpeeds!$A$7:$I$888,2,FALSE)</f>
        <v>3.1742999999999997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36294</v>
      </c>
      <c r="C16" s="29">
        <f t="shared" si="1"/>
        <v>0</v>
      </c>
      <c r="D16" s="8">
        <f>VLOOKUP($B16,ShipSpeeds!$A$7:$I$888,2,FALSE)</f>
        <v>3.1742999999999997</v>
      </c>
      <c r="E16" s="8">
        <f>VLOOKUP($B16,ShipSpeeds!$A$7:$I$888,3,FALSE)</f>
        <v>4.274</v>
      </c>
      <c r="F16" s="8">
        <f>VLOOKUP($B16,ShipSpeeds!$A$7:$I$888,4,FALSE)</f>
        <v>4.8157000000000005</v>
      </c>
      <c r="G16" s="8">
        <f>VLOOKUP($B16,ShipSpeeds!$A$7:$I$888,5,FALSE)</f>
        <v>4.7370999999999999</v>
      </c>
      <c r="H16" s="8">
        <f>VLOOKUP($B16,ShipSpeeds!$A$7:$I$888,6,FALSE)</f>
        <v>4.8355000000000006</v>
      </c>
      <c r="I16" s="8">
        <f>VLOOKUP($B16,ShipSpeeds!$A$7:$I$888,7,FALSE)</f>
        <v>4.0029000000000003</v>
      </c>
      <c r="J16" s="8">
        <f>VLOOKUP($B16,ShipSpeeds!$A$7:$I$888,8,FALSE)</f>
        <v>2.6481000000000003</v>
      </c>
      <c r="K16" s="8">
        <f>VLOOKUP($B16,ShipSpeeds!$A$7:$I$888,9,FALSE)</f>
        <v>1.8391000000000002</v>
      </c>
      <c r="L16" s="47">
        <f>VLOOKUP($B16,ShipSpeeds!$A$7:$I$888,2,FALSE)</f>
        <v>3.1742999999999997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36294</v>
      </c>
      <c r="C17" s="29">
        <f t="shared" si="1"/>
        <v>0</v>
      </c>
      <c r="D17" s="8">
        <f>VLOOKUP($B17,ShipSpeeds!$A$7:$I$888,2,FALSE)</f>
        <v>3.1742999999999997</v>
      </c>
      <c r="E17" s="8">
        <f>VLOOKUP($B17,ShipSpeeds!$A$7:$I$888,3,FALSE)</f>
        <v>4.274</v>
      </c>
      <c r="F17" s="8">
        <f>VLOOKUP($B17,ShipSpeeds!$A$7:$I$888,4,FALSE)</f>
        <v>4.8157000000000005</v>
      </c>
      <c r="G17" s="8">
        <f>VLOOKUP($B17,ShipSpeeds!$A$7:$I$888,5,FALSE)</f>
        <v>4.7370999999999999</v>
      </c>
      <c r="H17" s="8">
        <f>VLOOKUP($B17,ShipSpeeds!$A$7:$I$888,6,FALSE)</f>
        <v>4.8355000000000006</v>
      </c>
      <c r="I17" s="8">
        <f>VLOOKUP($B17,ShipSpeeds!$A$7:$I$888,7,FALSE)</f>
        <v>4.0029000000000003</v>
      </c>
      <c r="J17" s="8">
        <f>VLOOKUP($B17,ShipSpeeds!$A$7:$I$888,8,FALSE)</f>
        <v>2.6481000000000003</v>
      </c>
      <c r="K17" s="8">
        <f>VLOOKUP($B17,ShipSpeeds!$A$7:$I$888,9,FALSE)</f>
        <v>1.8391000000000002</v>
      </c>
      <c r="L17" s="47">
        <f>VLOOKUP($B17,ShipSpeeds!$A$7:$I$888,2,FALSE)</f>
        <v>3.1742999999999997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36294</v>
      </c>
      <c r="C18" s="29">
        <f t="shared" si="1"/>
        <v>0</v>
      </c>
      <c r="D18" s="8">
        <f>VLOOKUP($B18,ShipSpeeds!$A$7:$I$888,2,FALSE)</f>
        <v>3.1742999999999997</v>
      </c>
      <c r="E18" s="8">
        <f>VLOOKUP($B18,ShipSpeeds!$A$7:$I$888,3,FALSE)</f>
        <v>4.274</v>
      </c>
      <c r="F18" s="8">
        <f>VLOOKUP($B18,ShipSpeeds!$A$7:$I$888,4,FALSE)</f>
        <v>4.8157000000000005</v>
      </c>
      <c r="G18" s="8">
        <f>VLOOKUP($B18,ShipSpeeds!$A$7:$I$888,5,FALSE)</f>
        <v>4.7370999999999999</v>
      </c>
      <c r="H18" s="8">
        <f>VLOOKUP($B18,ShipSpeeds!$A$7:$I$888,6,FALSE)</f>
        <v>4.8355000000000006</v>
      </c>
      <c r="I18" s="8">
        <f>VLOOKUP($B18,ShipSpeeds!$A$7:$I$888,7,FALSE)</f>
        <v>4.0029000000000003</v>
      </c>
      <c r="J18" s="8">
        <f>VLOOKUP($B18,ShipSpeeds!$A$7:$I$888,8,FALSE)</f>
        <v>2.6481000000000003</v>
      </c>
      <c r="K18" s="8">
        <f>VLOOKUP($B18,ShipSpeeds!$A$7:$I$888,9,FALSE)</f>
        <v>1.8391000000000002</v>
      </c>
      <c r="L18" s="47">
        <f>VLOOKUP($B18,ShipSpeeds!$A$7:$I$888,2,FALSE)</f>
        <v>3.1742999999999997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36294</v>
      </c>
      <c r="C19" s="29">
        <f t="shared" si="1"/>
        <v>0</v>
      </c>
      <c r="D19" s="8">
        <f>VLOOKUP($B19,ShipSpeeds!$A$7:$I$888,2,FALSE)</f>
        <v>3.1742999999999997</v>
      </c>
      <c r="E19" s="8">
        <f>VLOOKUP($B19,ShipSpeeds!$A$7:$I$888,3,FALSE)</f>
        <v>4.274</v>
      </c>
      <c r="F19" s="8">
        <f>VLOOKUP($B19,ShipSpeeds!$A$7:$I$888,4,FALSE)</f>
        <v>4.8157000000000005</v>
      </c>
      <c r="G19" s="8">
        <f>VLOOKUP($B19,ShipSpeeds!$A$7:$I$888,5,FALSE)</f>
        <v>4.7370999999999999</v>
      </c>
      <c r="H19" s="8">
        <f>VLOOKUP($B19,ShipSpeeds!$A$7:$I$888,6,FALSE)</f>
        <v>4.8355000000000006</v>
      </c>
      <c r="I19" s="8">
        <f>VLOOKUP($B19,ShipSpeeds!$A$7:$I$888,7,FALSE)</f>
        <v>4.0029000000000003</v>
      </c>
      <c r="J19" s="8">
        <f>VLOOKUP($B19,ShipSpeeds!$A$7:$I$888,8,FALSE)</f>
        <v>2.6481000000000003</v>
      </c>
      <c r="K19" s="8">
        <f>VLOOKUP($B19,ShipSpeeds!$A$7:$I$888,9,FALSE)</f>
        <v>1.8391000000000002</v>
      </c>
      <c r="L19" s="47">
        <f>VLOOKUP($B19,ShipSpeeds!$A$7:$I$888,2,FALSE)</f>
        <v>3.1742999999999997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36294</v>
      </c>
      <c r="C20" s="29">
        <f t="shared" si="1"/>
        <v>0</v>
      </c>
      <c r="D20" s="8">
        <f>VLOOKUP($B20,ShipSpeeds!$A$7:$I$888,2,FALSE)</f>
        <v>3.1742999999999997</v>
      </c>
      <c r="E20" s="8">
        <f>VLOOKUP($B20,ShipSpeeds!$A$7:$I$888,3,FALSE)</f>
        <v>4.274</v>
      </c>
      <c r="F20" s="8">
        <f>VLOOKUP($B20,ShipSpeeds!$A$7:$I$888,4,FALSE)</f>
        <v>4.8157000000000005</v>
      </c>
      <c r="G20" s="8">
        <f>VLOOKUP($B20,ShipSpeeds!$A$7:$I$888,5,FALSE)</f>
        <v>4.7370999999999999</v>
      </c>
      <c r="H20" s="8">
        <f>VLOOKUP($B20,ShipSpeeds!$A$7:$I$888,6,FALSE)</f>
        <v>4.8355000000000006</v>
      </c>
      <c r="I20" s="8">
        <f>VLOOKUP($B20,ShipSpeeds!$A$7:$I$888,7,FALSE)</f>
        <v>4.0029000000000003</v>
      </c>
      <c r="J20" s="8">
        <f>VLOOKUP($B20,ShipSpeeds!$A$7:$I$888,8,FALSE)</f>
        <v>2.6481000000000003</v>
      </c>
      <c r="K20" s="8">
        <f>VLOOKUP($B20,ShipSpeeds!$A$7:$I$888,9,FALSE)</f>
        <v>1.8391000000000002</v>
      </c>
      <c r="L20" s="47">
        <f>VLOOKUP($B20,ShipSpeeds!$A$7:$I$888,2,FALSE)</f>
        <v>3.1742999999999997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36294</v>
      </c>
      <c r="C21" s="29">
        <f t="shared" si="1"/>
        <v>0</v>
      </c>
      <c r="D21" s="8">
        <f>VLOOKUP($B21,ShipSpeeds!$A$7:$I$888,2,FALSE)</f>
        <v>3.1742999999999997</v>
      </c>
      <c r="E21" s="8">
        <f>VLOOKUP($B21,ShipSpeeds!$A$7:$I$888,3,FALSE)</f>
        <v>4.274</v>
      </c>
      <c r="F21" s="8">
        <f>VLOOKUP($B21,ShipSpeeds!$A$7:$I$888,4,FALSE)</f>
        <v>4.8157000000000005</v>
      </c>
      <c r="G21" s="8">
        <f>VLOOKUP($B21,ShipSpeeds!$A$7:$I$888,5,FALSE)</f>
        <v>4.7370999999999999</v>
      </c>
      <c r="H21" s="8">
        <f>VLOOKUP($B21,ShipSpeeds!$A$7:$I$888,6,FALSE)</f>
        <v>4.8355000000000006</v>
      </c>
      <c r="I21" s="8">
        <f>VLOOKUP($B21,ShipSpeeds!$A$7:$I$888,7,FALSE)</f>
        <v>4.0029000000000003</v>
      </c>
      <c r="J21" s="8">
        <f>VLOOKUP($B21,ShipSpeeds!$A$7:$I$888,8,FALSE)</f>
        <v>2.6481000000000003</v>
      </c>
      <c r="K21" s="8">
        <f>VLOOKUP($B21,ShipSpeeds!$A$7:$I$888,9,FALSE)</f>
        <v>1.8391000000000002</v>
      </c>
      <c r="L21" s="47">
        <f>VLOOKUP($B21,ShipSpeeds!$A$7:$I$888,2,FALSE)</f>
        <v>3.1742999999999997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36294</v>
      </c>
      <c r="C22" s="29">
        <f t="shared" si="1"/>
        <v>0</v>
      </c>
      <c r="D22" s="8">
        <f>VLOOKUP($B22,ShipSpeeds!$A$7:$I$888,2,FALSE)</f>
        <v>3.1742999999999997</v>
      </c>
      <c r="E22" s="8">
        <f>VLOOKUP($B22,ShipSpeeds!$A$7:$I$888,3,FALSE)</f>
        <v>4.274</v>
      </c>
      <c r="F22" s="8">
        <f>VLOOKUP($B22,ShipSpeeds!$A$7:$I$888,4,FALSE)</f>
        <v>4.8157000000000005</v>
      </c>
      <c r="G22" s="8">
        <f>VLOOKUP($B22,ShipSpeeds!$A$7:$I$888,5,FALSE)</f>
        <v>4.7370999999999999</v>
      </c>
      <c r="H22" s="8">
        <f>VLOOKUP($B22,ShipSpeeds!$A$7:$I$888,6,FALSE)</f>
        <v>4.8355000000000006</v>
      </c>
      <c r="I22" s="8">
        <f>VLOOKUP($B22,ShipSpeeds!$A$7:$I$888,7,FALSE)</f>
        <v>4.0029000000000003</v>
      </c>
      <c r="J22" s="8">
        <f>VLOOKUP($B22,ShipSpeeds!$A$7:$I$888,8,FALSE)</f>
        <v>2.6481000000000003</v>
      </c>
      <c r="K22" s="8">
        <f>VLOOKUP($B22,ShipSpeeds!$A$7:$I$888,9,FALSE)</f>
        <v>1.8391000000000002</v>
      </c>
      <c r="L22" s="47">
        <f>VLOOKUP($B22,ShipSpeeds!$A$7:$I$888,2,FALSE)</f>
        <v>3.1742999999999997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36294</v>
      </c>
      <c r="C23" s="29">
        <f t="shared" si="1"/>
        <v>0</v>
      </c>
      <c r="D23" s="8">
        <f>VLOOKUP($B23,ShipSpeeds!$A$7:$I$888,2,FALSE)</f>
        <v>3.1742999999999997</v>
      </c>
      <c r="E23" s="8">
        <f>VLOOKUP($B23,ShipSpeeds!$A$7:$I$888,3,FALSE)</f>
        <v>4.274</v>
      </c>
      <c r="F23" s="8">
        <f>VLOOKUP($B23,ShipSpeeds!$A$7:$I$888,4,FALSE)</f>
        <v>4.8157000000000005</v>
      </c>
      <c r="G23" s="8">
        <f>VLOOKUP($B23,ShipSpeeds!$A$7:$I$888,5,FALSE)</f>
        <v>4.7370999999999999</v>
      </c>
      <c r="H23" s="8">
        <f>VLOOKUP($B23,ShipSpeeds!$A$7:$I$888,6,FALSE)</f>
        <v>4.8355000000000006</v>
      </c>
      <c r="I23" s="8">
        <f>VLOOKUP($B23,ShipSpeeds!$A$7:$I$888,7,FALSE)</f>
        <v>4.0029000000000003</v>
      </c>
      <c r="J23" s="8">
        <f>VLOOKUP($B23,ShipSpeeds!$A$7:$I$888,8,FALSE)</f>
        <v>2.6481000000000003</v>
      </c>
      <c r="K23" s="8">
        <f>VLOOKUP($B23,ShipSpeeds!$A$7:$I$888,9,FALSE)</f>
        <v>1.8391000000000002</v>
      </c>
      <c r="L23" s="47">
        <f>VLOOKUP($B23,ShipSpeeds!$A$7:$I$888,2,FALSE)</f>
        <v>3.1742999999999997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36294</v>
      </c>
      <c r="C24" s="29">
        <f t="shared" si="1"/>
        <v>0</v>
      </c>
      <c r="D24" s="8">
        <f>VLOOKUP($B24,ShipSpeeds!$A$7:$I$888,2,FALSE)</f>
        <v>3.1742999999999997</v>
      </c>
      <c r="E24" s="8">
        <f>VLOOKUP($B24,ShipSpeeds!$A$7:$I$888,3,FALSE)</f>
        <v>4.274</v>
      </c>
      <c r="F24" s="8">
        <f>VLOOKUP($B24,ShipSpeeds!$A$7:$I$888,4,FALSE)</f>
        <v>4.8157000000000005</v>
      </c>
      <c r="G24" s="8">
        <f>VLOOKUP($B24,ShipSpeeds!$A$7:$I$888,5,FALSE)</f>
        <v>4.7370999999999999</v>
      </c>
      <c r="H24" s="8">
        <f>VLOOKUP($B24,ShipSpeeds!$A$7:$I$888,6,FALSE)</f>
        <v>4.8355000000000006</v>
      </c>
      <c r="I24" s="8">
        <f>VLOOKUP($B24,ShipSpeeds!$A$7:$I$888,7,FALSE)</f>
        <v>4.0029000000000003</v>
      </c>
      <c r="J24" s="8">
        <f>VLOOKUP($B24,ShipSpeeds!$A$7:$I$888,8,FALSE)</f>
        <v>2.6481000000000003</v>
      </c>
      <c r="K24" s="8">
        <f>VLOOKUP($B24,ShipSpeeds!$A$7:$I$888,9,FALSE)</f>
        <v>1.8391000000000002</v>
      </c>
      <c r="L24" s="47">
        <f>VLOOKUP($B24,ShipSpeeds!$A$7:$I$888,2,FALSE)</f>
        <v>3.1742999999999997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36294</v>
      </c>
      <c r="C25" s="29">
        <f t="shared" si="1"/>
        <v>0</v>
      </c>
      <c r="D25" s="8">
        <f>VLOOKUP($B25,ShipSpeeds!$A$7:$I$888,2,FALSE)</f>
        <v>3.1742999999999997</v>
      </c>
      <c r="E25" s="8">
        <f>VLOOKUP($B25,ShipSpeeds!$A$7:$I$888,3,FALSE)</f>
        <v>4.274</v>
      </c>
      <c r="F25" s="8">
        <f>VLOOKUP($B25,ShipSpeeds!$A$7:$I$888,4,FALSE)</f>
        <v>4.8157000000000005</v>
      </c>
      <c r="G25" s="8">
        <f>VLOOKUP($B25,ShipSpeeds!$A$7:$I$888,5,FALSE)</f>
        <v>4.7370999999999999</v>
      </c>
      <c r="H25" s="8">
        <f>VLOOKUP($B25,ShipSpeeds!$A$7:$I$888,6,FALSE)</f>
        <v>4.8355000000000006</v>
      </c>
      <c r="I25" s="8">
        <f>VLOOKUP($B25,ShipSpeeds!$A$7:$I$888,7,FALSE)</f>
        <v>4.0029000000000003</v>
      </c>
      <c r="J25" s="8">
        <f>VLOOKUP($B25,ShipSpeeds!$A$7:$I$888,8,FALSE)</f>
        <v>2.6481000000000003</v>
      </c>
      <c r="K25" s="8">
        <f>VLOOKUP($B25,ShipSpeeds!$A$7:$I$888,9,FALSE)</f>
        <v>1.8391000000000002</v>
      </c>
      <c r="L25" s="47">
        <f>VLOOKUP($B25,ShipSpeeds!$A$7:$I$888,2,FALSE)</f>
        <v>3.1742999999999997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36294</v>
      </c>
      <c r="C26" s="29">
        <f t="shared" si="1"/>
        <v>0</v>
      </c>
      <c r="D26" s="8">
        <f>VLOOKUP($B26,ShipSpeeds!$A$7:$I$888,2,FALSE)</f>
        <v>3.1742999999999997</v>
      </c>
      <c r="E26" s="8">
        <f>VLOOKUP($B26,ShipSpeeds!$A$7:$I$888,3,FALSE)</f>
        <v>4.274</v>
      </c>
      <c r="F26" s="8">
        <f>VLOOKUP($B26,ShipSpeeds!$A$7:$I$888,4,FALSE)</f>
        <v>4.8157000000000005</v>
      </c>
      <c r="G26" s="8">
        <f>VLOOKUP($B26,ShipSpeeds!$A$7:$I$888,5,FALSE)</f>
        <v>4.7370999999999999</v>
      </c>
      <c r="H26" s="8">
        <f>VLOOKUP($B26,ShipSpeeds!$A$7:$I$888,6,FALSE)</f>
        <v>4.8355000000000006</v>
      </c>
      <c r="I26" s="8">
        <f>VLOOKUP($B26,ShipSpeeds!$A$7:$I$888,7,FALSE)</f>
        <v>4.0029000000000003</v>
      </c>
      <c r="J26" s="8">
        <f>VLOOKUP($B26,ShipSpeeds!$A$7:$I$888,8,FALSE)</f>
        <v>2.6481000000000003</v>
      </c>
      <c r="K26" s="8">
        <f>VLOOKUP($B26,ShipSpeeds!$A$7:$I$888,9,FALSE)</f>
        <v>1.8391000000000002</v>
      </c>
      <c r="L26" s="47">
        <f>VLOOKUP($B26,ShipSpeeds!$A$7:$I$888,2,FALSE)</f>
        <v>3.1742999999999997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36294</v>
      </c>
      <c r="C27" s="29">
        <f t="shared" si="1"/>
        <v>0</v>
      </c>
      <c r="D27" s="8">
        <f>VLOOKUP($B27,ShipSpeeds!$A$7:$I$888,2,FALSE)</f>
        <v>3.1742999999999997</v>
      </c>
      <c r="E27" s="8">
        <f>VLOOKUP($B27,ShipSpeeds!$A$7:$I$888,3,FALSE)</f>
        <v>4.274</v>
      </c>
      <c r="F27" s="8">
        <f>VLOOKUP($B27,ShipSpeeds!$A$7:$I$888,4,FALSE)</f>
        <v>4.8157000000000005</v>
      </c>
      <c r="G27" s="8">
        <f>VLOOKUP($B27,ShipSpeeds!$A$7:$I$888,5,FALSE)</f>
        <v>4.7370999999999999</v>
      </c>
      <c r="H27" s="8">
        <f>VLOOKUP($B27,ShipSpeeds!$A$7:$I$888,6,FALSE)</f>
        <v>4.8355000000000006</v>
      </c>
      <c r="I27" s="8">
        <f>VLOOKUP($B27,ShipSpeeds!$A$7:$I$888,7,FALSE)</f>
        <v>4.0029000000000003</v>
      </c>
      <c r="J27" s="8">
        <f>VLOOKUP($B27,ShipSpeeds!$A$7:$I$888,8,FALSE)</f>
        <v>2.6481000000000003</v>
      </c>
      <c r="K27" s="8">
        <f>VLOOKUP($B27,ShipSpeeds!$A$7:$I$888,9,FALSE)</f>
        <v>1.8391000000000002</v>
      </c>
      <c r="L27" s="47">
        <f>VLOOKUP($B27,ShipSpeeds!$A$7:$I$888,2,FALSE)</f>
        <v>3.1742999999999997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36294</v>
      </c>
      <c r="C28" s="29">
        <f t="shared" si="1"/>
        <v>0</v>
      </c>
      <c r="D28" s="8">
        <f>VLOOKUP($B28,ShipSpeeds!$A$7:$I$888,2,FALSE)</f>
        <v>3.1742999999999997</v>
      </c>
      <c r="E28" s="8">
        <f>VLOOKUP($B28,ShipSpeeds!$A$7:$I$888,3,FALSE)</f>
        <v>4.274</v>
      </c>
      <c r="F28" s="8">
        <f>VLOOKUP($B28,ShipSpeeds!$A$7:$I$888,4,FALSE)</f>
        <v>4.8157000000000005</v>
      </c>
      <c r="G28" s="8">
        <f>VLOOKUP($B28,ShipSpeeds!$A$7:$I$888,5,FALSE)</f>
        <v>4.7370999999999999</v>
      </c>
      <c r="H28" s="8">
        <f>VLOOKUP($B28,ShipSpeeds!$A$7:$I$888,6,FALSE)</f>
        <v>4.8355000000000006</v>
      </c>
      <c r="I28" s="8">
        <f>VLOOKUP($B28,ShipSpeeds!$A$7:$I$888,7,FALSE)</f>
        <v>4.0029000000000003</v>
      </c>
      <c r="J28" s="8">
        <f>VLOOKUP($B28,ShipSpeeds!$A$7:$I$888,8,FALSE)</f>
        <v>2.6481000000000003</v>
      </c>
      <c r="K28" s="8">
        <f>VLOOKUP($B28,ShipSpeeds!$A$7:$I$888,9,FALSE)</f>
        <v>1.8391000000000002</v>
      </c>
      <c r="L28" s="47">
        <f>VLOOKUP($B28,ShipSpeeds!$A$7:$I$888,2,FALSE)</f>
        <v>3.1742999999999997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36294</v>
      </c>
      <c r="C29" s="29">
        <f t="shared" si="1"/>
        <v>0</v>
      </c>
      <c r="D29" s="8">
        <f>VLOOKUP($B29,ShipSpeeds!$A$7:$I$888,2,FALSE)</f>
        <v>3.1742999999999997</v>
      </c>
      <c r="E29" s="8">
        <f>VLOOKUP($B29,ShipSpeeds!$A$7:$I$888,3,FALSE)</f>
        <v>4.274</v>
      </c>
      <c r="F29" s="8">
        <f>VLOOKUP($B29,ShipSpeeds!$A$7:$I$888,4,FALSE)</f>
        <v>4.8157000000000005</v>
      </c>
      <c r="G29" s="8">
        <f>VLOOKUP($B29,ShipSpeeds!$A$7:$I$888,5,FALSE)</f>
        <v>4.7370999999999999</v>
      </c>
      <c r="H29" s="8">
        <f>VLOOKUP($B29,ShipSpeeds!$A$7:$I$888,6,FALSE)</f>
        <v>4.8355000000000006</v>
      </c>
      <c r="I29" s="8">
        <f>VLOOKUP($B29,ShipSpeeds!$A$7:$I$888,7,FALSE)</f>
        <v>4.0029000000000003</v>
      </c>
      <c r="J29" s="8">
        <f>VLOOKUP($B29,ShipSpeeds!$A$7:$I$888,8,FALSE)</f>
        <v>2.6481000000000003</v>
      </c>
      <c r="K29" s="8">
        <f>VLOOKUP($B29,ShipSpeeds!$A$7:$I$888,9,FALSE)</f>
        <v>1.8391000000000002</v>
      </c>
      <c r="L29" s="47">
        <f>VLOOKUP($B29,ShipSpeeds!$A$7:$I$888,2,FALSE)</f>
        <v>3.1742999999999997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36294</v>
      </c>
      <c r="C30" s="29">
        <f t="shared" si="1"/>
        <v>0</v>
      </c>
      <c r="D30" s="8">
        <f>VLOOKUP($B30,ShipSpeeds!$A$7:$I$888,2,FALSE)</f>
        <v>3.1742999999999997</v>
      </c>
      <c r="E30" s="8">
        <f>VLOOKUP($B30,ShipSpeeds!$A$7:$I$888,3,FALSE)</f>
        <v>4.274</v>
      </c>
      <c r="F30" s="8">
        <f>VLOOKUP($B30,ShipSpeeds!$A$7:$I$888,4,FALSE)</f>
        <v>4.8157000000000005</v>
      </c>
      <c r="G30" s="8">
        <f>VLOOKUP($B30,ShipSpeeds!$A$7:$I$888,5,FALSE)</f>
        <v>4.7370999999999999</v>
      </c>
      <c r="H30" s="8">
        <f>VLOOKUP($B30,ShipSpeeds!$A$7:$I$888,6,FALSE)</f>
        <v>4.8355000000000006</v>
      </c>
      <c r="I30" s="8">
        <f>VLOOKUP($B30,ShipSpeeds!$A$7:$I$888,7,FALSE)</f>
        <v>4.0029000000000003</v>
      </c>
      <c r="J30" s="8">
        <f>VLOOKUP($B30,ShipSpeeds!$A$7:$I$888,8,FALSE)</f>
        <v>2.6481000000000003</v>
      </c>
      <c r="K30" s="8">
        <f>VLOOKUP($B30,ShipSpeeds!$A$7:$I$888,9,FALSE)</f>
        <v>1.8391000000000002</v>
      </c>
      <c r="L30" s="47">
        <f>VLOOKUP($B30,ShipSpeeds!$A$7:$I$888,2,FALSE)</f>
        <v>3.1742999999999997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36294</v>
      </c>
      <c r="C31" s="29">
        <f t="shared" si="1"/>
        <v>0</v>
      </c>
      <c r="D31" s="8">
        <f>VLOOKUP($B31,ShipSpeeds!$A$7:$I$888,2,FALSE)</f>
        <v>3.1742999999999997</v>
      </c>
      <c r="E31" s="8">
        <f>VLOOKUP($B31,ShipSpeeds!$A$7:$I$888,3,FALSE)</f>
        <v>4.274</v>
      </c>
      <c r="F31" s="8">
        <f>VLOOKUP($B31,ShipSpeeds!$A$7:$I$888,4,FALSE)</f>
        <v>4.8157000000000005</v>
      </c>
      <c r="G31" s="8">
        <f>VLOOKUP($B31,ShipSpeeds!$A$7:$I$888,5,FALSE)</f>
        <v>4.7370999999999999</v>
      </c>
      <c r="H31" s="8">
        <f>VLOOKUP($B31,ShipSpeeds!$A$7:$I$888,6,FALSE)</f>
        <v>4.8355000000000006</v>
      </c>
      <c r="I31" s="8">
        <f>VLOOKUP($B31,ShipSpeeds!$A$7:$I$888,7,FALSE)</f>
        <v>4.0029000000000003</v>
      </c>
      <c r="J31" s="8">
        <f>VLOOKUP($B31,ShipSpeeds!$A$7:$I$888,8,FALSE)</f>
        <v>2.6481000000000003</v>
      </c>
      <c r="K31" s="8">
        <f>VLOOKUP($B31,ShipSpeeds!$A$7:$I$888,9,FALSE)</f>
        <v>1.8391000000000002</v>
      </c>
      <c r="L31" s="47">
        <f>VLOOKUP($B31,ShipSpeeds!$A$7:$I$888,2,FALSE)</f>
        <v>3.1742999999999997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36294</v>
      </c>
      <c r="C32" s="29">
        <f t="shared" si="1"/>
        <v>0</v>
      </c>
      <c r="D32" s="8">
        <f>VLOOKUP($B32,ShipSpeeds!$A$7:$I$888,2,FALSE)</f>
        <v>3.1742999999999997</v>
      </c>
      <c r="E32" s="8">
        <f>VLOOKUP($B32,ShipSpeeds!$A$7:$I$888,3,FALSE)</f>
        <v>4.274</v>
      </c>
      <c r="F32" s="8">
        <f>VLOOKUP($B32,ShipSpeeds!$A$7:$I$888,4,FALSE)</f>
        <v>4.8157000000000005</v>
      </c>
      <c r="G32" s="8">
        <f>VLOOKUP($B32,ShipSpeeds!$A$7:$I$888,5,FALSE)</f>
        <v>4.7370999999999999</v>
      </c>
      <c r="H32" s="8">
        <f>VLOOKUP($B32,ShipSpeeds!$A$7:$I$888,6,FALSE)</f>
        <v>4.8355000000000006</v>
      </c>
      <c r="I32" s="8">
        <f>VLOOKUP($B32,ShipSpeeds!$A$7:$I$888,7,FALSE)</f>
        <v>4.0029000000000003</v>
      </c>
      <c r="J32" s="8">
        <f>VLOOKUP($B32,ShipSpeeds!$A$7:$I$888,8,FALSE)</f>
        <v>2.6481000000000003</v>
      </c>
      <c r="K32" s="8">
        <f>VLOOKUP($B32,ShipSpeeds!$A$7:$I$888,9,FALSE)</f>
        <v>1.8391000000000002</v>
      </c>
      <c r="L32" s="47">
        <f>VLOOKUP($B32,ShipSpeeds!$A$7:$I$888,2,FALSE)</f>
        <v>3.1742999999999997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36294</v>
      </c>
      <c r="C33" s="29">
        <f t="shared" si="1"/>
        <v>0</v>
      </c>
      <c r="D33" s="8">
        <f>VLOOKUP($B33,ShipSpeeds!$A$7:$I$888,2,FALSE)</f>
        <v>3.1742999999999997</v>
      </c>
      <c r="E33" s="8">
        <f>VLOOKUP($B33,ShipSpeeds!$A$7:$I$888,3,FALSE)</f>
        <v>4.274</v>
      </c>
      <c r="F33" s="8">
        <f>VLOOKUP($B33,ShipSpeeds!$A$7:$I$888,4,FALSE)</f>
        <v>4.8157000000000005</v>
      </c>
      <c r="G33" s="8">
        <f>VLOOKUP($B33,ShipSpeeds!$A$7:$I$888,5,FALSE)</f>
        <v>4.7370999999999999</v>
      </c>
      <c r="H33" s="8">
        <f>VLOOKUP($B33,ShipSpeeds!$A$7:$I$888,6,FALSE)</f>
        <v>4.8355000000000006</v>
      </c>
      <c r="I33" s="8">
        <f>VLOOKUP($B33,ShipSpeeds!$A$7:$I$888,7,FALSE)</f>
        <v>4.0029000000000003</v>
      </c>
      <c r="J33" s="8">
        <f>VLOOKUP($B33,ShipSpeeds!$A$7:$I$888,8,FALSE)</f>
        <v>2.6481000000000003</v>
      </c>
      <c r="K33" s="8">
        <f>VLOOKUP($B33,ShipSpeeds!$A$7:$I$888,9,FALSE)</f>
        <v>1.8391000000000002</v>
      </c>
      <c r="L33" s="47">
        <f>VLOOKUP($B33,ShipSpeeds!$A$7:$I$888,2,FALSE)</f>
        <v>3.1742999999999997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36294</v>
      </c>
      <c r="C34" s="29">
        <f t="shared" si="1"/>
        <v>0</v>
      </c>
      <c r="D34" s="8">
        <f>VLOOKUP($B34,ShipSpeeds!$A$7:$I$888,2,FALSE)</f>
        <v>3.1742999999999997</v>
      </c>
      <c r="E34" s="8">
        <f>VLOOKUP($B34,ShipSpeeds!$A$7:$I$888,3,FALSE)</f>
        <v>4.274</v>
      </c>
      <c r="F34" s="8">
        <f>VLOOKUP($B34,ShipSpeeds!$A$7:$I$888,4,FALSE)</f>
        <v>4.8157000000000005</v>
      </c>
      <c r="G34" s="8">
        <f>VLOOKUP($B34,ShipSpeeds!$A$7:$I$888,5,FALSE)</f>
        <v>4.7370999999999999</v>
      </c>
      <c r="H34" s="8">
        <f>VLOOKUP($B34,ShipSpeeds!$A$7:$I$888,6,FALSE)</f>
        <v>4.8355000000000006</v>
      </c>
      <c r="I34" s="8">
        <f>VLOOKUP($B34,ShipSpeeds!$A$7:$I$888,7,FALSE)</f>
        <v>4.0029000000000003</v>
      </c>
      <c r="J34" s="8">
        <f>VLOOKUP($B34,ShipSpeeds!$A$7:$I$888,8,FALSE)</f>
        <v>2.6481000000000003</v>
      </c>
      <c r="K34" s="8">
        <f>VLOOKUP($B34,ShipSpeeds!$A$7:$I$888,9,FALSE)</f>
        <v>1.8391000000000002</v>
      </c>
      <c r="L34" s="47">
        <f>VLOOKUP($B34,ShipSpeeds!$A$7:$I$888,2,FALSE)</f>
        <v>3.1742999999999997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36294</v>
      </c>
      <c r="C35" s="29">
        <f t="shared" si="1"/>
        <v>0</v>
      </c>
      <c r="D35" s="8">
        <f>VLOOKUP($B35,ShipSpeeds!$A$7:$I$888,2,FALSE)</f>
        <v>3.1742999999999997</v>
      </c>
      <c r="E35" s="8">
        <f>VLOOKUP($B35,ShipSpeeds!$A$7:$I$888,3,FALSE)</f>
        <v>4.274</v>
      </c>
      <c r="F35" s="8">
        <f>VLOOKUP($B35,ShipSpeeds!$A$7:$I$888,4,FALSE)</f>
        <v>4.8157000000000005</v>
      </c>
      <c r="G35" s="8">
        <f>VLOOKUP($B35,ShipSpeeds!$A$7:$I$888,5,FALSE)</f>
        <v>4.7370999999999999</v>
      </c>
      <c r="H35" s="8">
        <f>VLOOKUP($B35,ShipSpeeds!$A$7:$I$888,6,FALSE)</f>
        <v>4.8355000000000006</v>
      </c>
      <c r="I35" s="8">
        <f>VLOOKUP($B35,ShipSpeeds!$A$7:$I$888,7,FALSE)</f>
        <v>4.0029000000000003</v>
      </c>
      <c r="J35" s="8">
        <f>VLOOKUP($B35,ShipSpeeds!$A$7:$I$888,8,FALSE)</f>
        <v>2.6481000000000003</v>
      </c>
      <c r="K35" s="8">
        <f>VLOOKUP($B35,ShipSpeeds!$A$7:$I$888,9,FALSE)</f>
        <v>1.8391000000000002</v>
      </c>
      <c r="L35" s="47">
        <f>VLOOKUP($B35,ShipSpeeds!$A$7:$I$888,2,FALSE)</f>
        <v>3.1742999999999997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36294</v>
      </c>
      <c r="C36" s="29">
        <f t="shared" si="1"/>
        <v>0</v>
      </c>
      <c r="D36" s="8">
        <f>VLOOKUP($B36,ShipSpeeds!$A$7:$I$888,2,FALSE)</f>
        <v>3.1742999999999997</v>
      </c>
      <c r="E36" s="8">
        <f>VLOOKUP($B36,ShipSpeeds!$A$7:$I$888,3,FALSE)</f>
        <v>4.274</v>
      </c>
      <c r="F36" s="8">
        <f>VLOOKUP($B36,ShipSpeeds!$A$7:$I$888,4,FALSE)</f>
        <v>4.8157000000000005</v>
      </c>
      <c r="G36" s="8">
        <f>VLOOKUP($B36,ShipSpeeds!$A$7:$I$888,5,FALSE)</f>
        <v>4.7370999999999999</v>
      </c>
      <c r="H36" s="8">
        <f>VLOOKUP($B36,ShipSpeeds!$A$7:$I$888,6,FALSE)</f>
        <v>4.8355000000000006</v>
      </c>
      <c r="I36" s="8">
        <f>VLOOKUP($B36,ShipSpeeds!$A$7:$I$888,7,FALSE)</f>
        <v>4.0029000000000003</v>
      </c>
      <c r="J36" s="8">
        <f>VLOOKUP($B36,ShipSpeeds!$A$7:$I$888,8,FALSE)</f>
        <v>2.6481000000000003</v>
      </c>
      <c r="K36" s="8">
        <f>VLOOKUP($B36,ShipSpeeds!$A$7:$I$888,9,FALSE)</f>
        <v>1.8391000000000002</v>
      </c>
      <c r="L36" s="47">
        <f>VLOOKUP($B36,ShipSpeeds!$A$7:$I$888,2,FALSE)</f>
        <v>3.1742999999999997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36294</v>
      </c>
      <c r="C37" s="29">
        <f t="shared" si="1"/>
        <v>0</v>
      </c>
      <c r="D37" s="8">
        <f>VLOOKUP($B37,ShipSpeeds!$A$7:$I$888,2,FALSE)</f>
        <v>3.1742999999999997</v>
      </c>
      <c r="E37" s="8">
        <f>VLOOKUP($B37,ShipSpeeds!$A$7:$I$888,3,FALSE)</f>
        <v>4.274</v>
      </c>
      <c r="F37" s="8">
        <f>VLOOKUP($B37,ShipSpeeds!$A$7:$I$888,4,FALSE)</f>
        <v>4.8157000000000005</v>
      </c>
      <c r="G37" s="8">
        <f>VLOOKUP($B37,ShipSpeeds!$A$7:$I$888,5,FALSE)</f>
        <v>4.7370999999999999</v>
      </c>
      <c r="H37" s="8">
        <f>VLOOKUP($B37,ShipSpeeds!$A$7:$I$888,6,FALSE)</f>
        <v>4.8355000000000006</v>
      </c>
      <c r="I37" s="8">
        <f>VLOOKUP($B37,ShipSpeeds!$A$7:$I$888,7,FALSE)</f>
        <v>4.0029000000000003</v>
      </c>
      <c r="J37" s="8">
        <f>VLOOKUP($B37,ShipSpeeds!$A$7:$I$888,8,FALSE)</f>
        <v>2.6481000000000003</v>
      </c>
      <c r="K37" s="8">
        <f>VLOOKUP($B37,ShipSpeeds!$A$7:$I$888,9,FALSE)</f>
        <v>1.8391000000000002</v>
      </c>
      <c r="L37" s="47">
        <f>VLOOKUP($B37,ShipSpeeds!$A$7:$I$888,2,FALSE)</f>
        <v>3.1742999999999997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36294</v>
      </c>
      <c r="C38" s="29">
        <f t="shared" si="1"/>
        <v>0</v>
      </c>
      <c r="D38" s="8">
        <f>VLOOKUP($B38,ShipSpeeds!$A$7:$I$888,2,FALSE)</f>
        <v>3.1742999999999997</v>
      </c>
      <c r="E38" s="8">
        <f>VLOOKUP($B38,ShipSpeeds!$A$7:$I$888,3,FALSE)</f>
        <v>4.274</v>
      </c>
      <c r="F38" s="8">
        <f>VLOOKUP($B38,ShipSpeeds!$A$7:$I$888,4,FALSE)</f>
        <v>4.8157000000000005</v>
      </c>
      <c r="G38" s="8">
        <f>VLOOKUP($B38,ShipSpeeds!$A$7:$I$888,5,FALSE)</f>
        <v>4.7370999999999999</v>
      </c>
      <c r="H38" s="8">
        <f>VLOOKUP($B38,ShipSpeeds!$A$7:$I$888,6,FALSE)</f>
        <v>4.8355000000000006</v>
      </c>
      <c r="I38" s="8">
        <f>VLOOKUP($B38,ShipSpeeds!$A$7:$I$888,7,FALSE)</f>
        <v>4.0029000000000003</v>
      </c>
      <c r="J38" s="8">
        <f>VLOOKUP($B38,ShipSpeeds!$A$7:$I$888,8,FALSE)</f>
        <v>2.6481000000000003</v>
      </c>
      <c r="K38" s="8">
        <f>VLOOKUP($B38,ShipSpeeds!$A$7:$I$888,9,FALSE)</f>
        <v>1.8391000000000002</v>
      </c>
      <c r="L38" s="47">
        <f>VLOOKUP($B38,ShipSpeeds!$A$7:$I$888,2,FALSE)</f>
        <v>3.1742999999999997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36294</v>
      </c>
      <c r="C39" s="29">
        <f t="shared" si="1"/>
        <v>0</v>
      </c>
      <c r="D39" s="8">
        <f>VLOOKUP($B39,ShipSpeeds!$A$7:$I$888,2,FALSE)</f>
        <v>3.1742999999999997</v>
      </c>
      <c r="E39" s="8">
        <f>VLOOKUP($B39,ShipSpeeds!$A$7:$I$888,3,FALSE)</f>
        <v>4.274</v>
      </c>
      <c r="F39" s="8">
        <f>VLOOKUP($B39,ShipSpeeds!$A$7:$I$888,4,FALSE)</f>
        <v>4.8157000000000005</v>
      </c>
      <c r="G39" s="8">
        <f>VLOOKUP($B39,ShipSpeeds!$A$7:$I$888,5,FALSE)</f>
        <v>4.7370999999999999</v>
      </c>
      <c r="H39" s="8">
        <f>VLOOKUP($B39,ShipSpeeds!$A$7:$I$888,6,FALSE)</f>
        <v>4.8355000000000006</v>
      </c>
      <c r="I39" s="8">
        <f>VLOOKUP($B39,ShipSpeeds!$A$7:$I$888,7,FALSE)</f>
        <v>4.0029000000000003</v>
      </c>
      <c r="J39" s="8">
        <f>VLOOKUP($B39,ShipSpeeds!$A$7:$I$888,8,FALSE)</f>
        <v>2.6481000000000003</v>
      </c>
      <c r="K39" s="8">
        <f>VLOOKUP($B39,ShipSpeeds!$A$7:$I$888,9,FALSE)</f>
        <v>1.8391000000000002</v>
      </c>
      <c r="L39" s="47">
        <f>VLOOKUP($B39,ShipSpeeds!$A$7:$I$888,2,FALSE)</f>
        <v>3.1742999999999997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36294</v>
      </c>
      <c r="C40" s="29">
        <f t="shared" si="1"/>
        <v>0</v>
      </c>
      <c r="D40" s="8">
        <f>VLOOKUP($B40,ShipSpeeds!$A$7:$I$888,2,FALSE)</f>
        <v>3.1742999999999997</v>
      </c>
      <c r="E40" s="8">
        <f>VLOOKUP($B40,ShipSpeeds!$A$7:$I$888,3,FALSE)</f>
        <v>4.274</v>
      </c>
      <c r="F40" s="8">
        <f>VLOOKUP($B40,ShipSpeeds!$A$7:$I$888,4,FALSE)</f>
        <v>4.8157000000000005</v>
      </c>
      <c r="G40" s="8">
        <f>VLOOKUP($B40,ShipSpeeds!$A$7:$I$888,5,FALSE)</f>
        <v>4.7370999999999999</v>
      </c>
      <c r="H40" s="8">
        <f>VLOOKUP($B40,ShipSpeeds!$A$7:$I$888,6,FALSE)</f>
        <v>4.8355000000000006</v>
      </c>
      <c r="I40" s="8">
        <f>VLOOKUP($B40,ShipSpeeds!$A$7:$I$888,7,FALSE)</f>
        <v>4.0029000000000003</v>
      </c>
      <c r="J40" s="8">
        <f>VLOOKUP($B40,ShipSpeeds!$A$7:$I$888,8,FALSE)</f>
        <v>2.6481000000000003</v>
      </c>
      <c r="K40" s="8">
        <f>VLOOKUP($B40,ShipSpeeds!$A$7:$I$888,9,FALSE)</f>
        <v>1.8391000000000002</v>
      </c>
      <c r="L40" s="47">
        <f>VLOOKUP($B40,ShipSpeeds!$A$7:$I$888,2,FALSE)</f>
        <v>3.1742999999999997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36294</v>
      </c>
      <c r="C41" s="29">
        <f t="shared" si="1"/>
        <v>0</v>
      </c>
      <c r="D41" s="8">
        <f>VLOOKUP($B41,ShipSpeeds!$A$7:$I$888,2,FALSE)</f>
        <v>3.1742999999999997</v>
      </c>
      <c r="E41" s="8">
        <f>VLOOKUP($B41,ShipSpeeds!$A$7:$I$888,3,FALSE)</f>
        <v>4.274</v>
      </c>
      <c r="F41" s="8">
        <f>VLOOKUP($B41,ShipSpeeds!$A$7:$I$888,4,FALSE)</f>
        <v>4.8157000000000005</v>
      </c>
      <c r="G41" s="8">
        <f>VLOOKUP($B41,ShipSpeeds!$A$7:$I$888,5,FALSE)</f>
        <v>4.7370999999999999</v>
      </c>
      <c r="H41" s="8">
        <f>VLOOKUP($B41,ShipSpeeds!$A$7:$I$888,6,FALSE)</f>
        <v>4.8355000000000006</v>
      </c>
      <c r="I41" s="8">
        <f>VLOOKUP($B41,ShipSpeeds!$A$7:$I$888,7,FALSE)</f>
        <v>4.0029000000000003</v>
      </c>
      <c r="J41" s="8">
        <f>VLOOKUP($B41,ShipSpeeds!$A$7:$I$888,8,FALSE)</f>
        <v>2.6481000000000003</v>
      </c>
      <c r="K41" s="8">
        <f>VLOOKUP($B41,ShipSpeeds!$A$7:$I$888,9,FALSE)</f>
        <v>1.8391000000000002</v>
      </c>
      <c r="L41" s="47">
        <f>VLOOKUP($B41,ShipSpeeds!$A$7:$I$888,2,FALSE)</f>
        <v>3.1742999999999997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36294</v>
      </c>
      <c r="C42" s="29">
        <f t="shared" si="1"/>
        <v>0</v>
      </c>
      <c r="D42" s="8">
        <f>VLOOKUP($B42,ShipSpeeds!$A$7:$I$888,2,FALSE)</f>
        <v>3.1742999999999997</v>
      </c>
      <c r="E42" s="8">
        <f>VLOOKUP($B42,ShipSpeeds!$A$7:$I$888,3,FALSE)</f>
        <v>4.274</v>
      </c>
      <c r="F42" s="8">
        <f>VLOOKUP($B42,ShipSpeeds!$A$7:$I$888,4,FALSE)</f>
        <v>4.8157000000000005</v>
      </c>
      <c r="G42" s="8">
        <f>VLOOKUP($B42,ShipSpeeds!$A$7:$I$888,5,FALSE)</f>
        <v>4.7370999999999999</v>
      </c>
      <c r="H42" s="8">
        <f>VLOOKUP($B42,ShipSpeeds!$A$7:$I$888,6,FALSE)</f>
        <v>4.8355000000000006</v>
      </c>
      <c r="I42" s="8">
        <f>VLOOKUP($B42,ShipSpeeds!$A$7:$I$888,7,FALSE)</f>
        <v>4.0029000000000003</v>
      </c>
      <c r="J42" s="8">
        <f>VLOOKUP($B42,ShipSpeeds!$A$7:$I$888,8,FALSE)</f>
        <v>2.6481000000000003</v>
      </c>
      <c r="K42" s="8">
        <f>VLOOKUP($B42,ShipSpeeds!$A$7:$I$888,9,FALSE)</f>
        <v>1.8391000000000002</v>
      </c>
      <c r="L42" s="47">
        <f>VLOOKUP($B42,ShipSpeeds!$A$7:$I$888,2,FALSE)</f>
        <v>3.1742999999999997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305.8450085351227</v>
      </c>
      <c r="B43" s="24">
        <f>Segment2!F69</f>
        <v>36294</v>
      </c>
      <c r="C43" s="29">
        <f t="shared" si="1"/>
        <v>2.0036864021130167</v>
      </c>
      <c r="D43" s="8">
        <f>VLOOKUP($B43,ShipSpeeds!$A$7:$I$888,2,FALSE)</f>
        <v>3.1742999999999997</v>
      </c>
      <c r="E43" s="8">
        <f>VLOOKUP($B43,ShipSpeeds!$A$7:$I$888,3,FALSE)</f>
        <v>4.274</v>
      </c>
      <c r="F43" s="8">
        <f>VLOOKUP($B43,ShipSpeeds!$A$7:$I$888,4,FALSE)</f>
        <v>4.8157000000000005</v>
      </c>
      <c r="G43" s="8">
        <f>VLOOKUP($B43,ShipSpeeds!$A$7:$I$888,5,FALSE)</f>
        <v>4.7370999999999999</v>
      </c>
      <c r="H43" s="8">
        <f>VLOOKUP($B43,ShipSpeeds!$A$7:$I$888,6,FALSE)</f>
        <v>4.8355000000000006</v>
      </c>
      <c r="I43" s="8">
        <f>VLOOKUP($B43,ShipSpeeds!$A$7:$I$888,7,FALSE)</f>
        <v>4.0029000000000003</v>
      </c>
      <c r="J43" s="8">
        <f>VLOOKUP($B43,ShipSpeeds!$A$7:$I$888,8,FALSE)</f>
        <v>2.6481000000000003</v>
      </c>
      <c r="K43" s="8">
        <f>VLOOKUP($B43,ShipSpeeds!$A$7:$I$888,9,FALSE)</f>
        <v>1.8391000000000002</v>
      </c>
      <c r="L43" s="47">
        <f>VLOOKUP($B43,ShipSpeeds!$A$7:$I$888,2,FALSE)</f>
        <v>3.1742999999999997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2.0036864021130167</v>
      </c>
      <c r="T43" s="47">
        <f t="shared" si="8"/>
        <v>0</v>
      </c>
    </row>
    <row r="44" spans="1:20" s="3" customFormat="1" x14ac:dyDescent="0.25">
      <c r="A44" s="13">
        <f>Segment2!D70</f>
        <v>305.8450085351227</v>
      </c>
      <c r="B44" s="24">
        <f>Segment2!F70</f>
        <v>36294</v>
      </c>
      <c r="C44" s="29">
        <f t="shared" si="1"/>
        <v>2.0036864021130167</v>
      </c>
      <c r="D44" s="8">
        <f>VLOOKUP($B44,ShipSpeeds!$A$7:$I$888,2,FALSE)</f>
        <v>3.1742999999999997</v>
      </c>
      <c r="E44" s="8">
        <f>VLOOKUP($B44,ShipSpeeds!$A$7:$I$888,3,FALSE)</f>
        <v>4.274</v>
      </c>
      <c r="F44" s="8">
        <f>VLOOKUP($B44,ShipSpeeds!$A$7:$I$888,4,FALSE)</f>
        <v>4.8157000000000005</v>
      </c>
      <c r="G44" s="8">
        <f>VLOOKUP($B44,ShipSpeeds!$A$7:$I$888,5,FALSE)</f>
        <v>4.7370999999999999</v>
      </c>
      <c r="H44" s="8">
        <f>VLOOKUP($B44,ShipSpeeds!$A$7:$I$888,6,FALSE)</f>
        <v>4.8355000000000006</v>
      </c>
      <c r="I44" s="8">
        <f>VLOOKUP($B44,ShipSpeeds!$A$7:$I$888,7,FALSE)</f>
        <v>4.0029000000000003</v>
      </c>
      <c r="J44" s="8">
        <f>VLOOKUP($B44,ShipSpeeds!$A$7:$I$888,8,FALSE)</f>
        <v>2.6481000000000003</v>
      </c>
      <c r="K44" s="8">
        <f>VLOOKUP($B44,ShipSpeeds!$A$7:$I$888,9,FALSE)</f>
        <v>1.8391000000000002</v>
      </c>
      <c r="L44" s="47">
        <f>VLOOKUP($B44,ShipSpeeds!$A$7:$I$888,2,FALSE)</f>
        <v>3.1742999999999997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2.0036864021130167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4</v>
      </c>
      <c r="C4" s="29">
        <f>SUM(M4:T4)</f>
        <v>0</v>
      </c>
      <c r="D4" s="8" t="e">
        <f>VLOOKUP($B4,ShipSpeeds!$A$7:$I$888,2,FALSE)</f>
        <v>#N/A</v>
      </c>
      <c r="E4" s="8" t="e">
        <f>VLOOKUP($B4,ShipSpeeds!$A$7:$I$888,3,FALSE)</f>
        <v>#N/A</v>
      </c>
      <c r="F4" s="8" t="e">
        <f>VLOOKUP($B4,ShipSpeeds!$A$7:$I$888,4,FALSE)</f>
        <v>#N/A</v>
      </c>
      <c r="G4" s="8" t="e">
        <f>VLOOKUP($B4,ShipSpeeds!$A$7:$I$888,5,FALSE)</f>
        <v>#N/A</v>
      </c>
      <c r="H4" s="8" t="e">
        <f>VLOOKUP($B4,ShipSpeeds!$A$7:$I$888,6,FALSE)</f>
        <v>#N/A</v>
      </c>
      <c r="I4" s="8" t="e">
        <f>VLOOKUP($B4,ShipSpeeds!$A$7:$I$888,7,FALSE)</f>
        <v>#N/A</v>
      </c>
      <c r="J4" s="8" t="e">
        <f>VLOOKUP($B4,ShipSpeeds!$A$7:$I$888,8,FALSE)</f>
        <v>#N/A</v>
      </c>
      <c r="K4" s="8" t="e">
        <f>VLOOKUP($B4,ShipSpeeds!$A$7:$I$888,9,FALSE)</f>
        <v>#N/A</v>
      </c>
      <c r="L4" s="47" t="e">
        <f>VLOOKUP($B4,ShipSpeeds!$A$7:$I$888,2,FALSE)</f>
        <v>#N/A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4</v>
      </c>
      <c r="C5" s="29">
        <f t="shared" ref="C5:C44" si="1">SUM(M5:T5)</f>
        <v>0</v>
      </c>
      <c r="D5" s="8" t="e">
        <f>VLOOKUP($B5,ShipSpeeds!$A$7:$I$888,2,FALSE)</f>
        <v>#N/A</v>
      </c>
      <c r="E5" s="8" t="e">
        <f>VLOOKUP($B5,ShipSpeeds!$A$7:$I$888,3,FALSE)</f>
        <v>#N/A</v>
      </c>
      <c r="F5" s="8" t="e">
        <f>VLOOKUP($B5,ShipSpeeds!$A$7:$I$888,4,FALSE)</f>
        <v>#N/A</v>
      </c>
      <c r="G5" s="8" t="e">
        <f>VLOOKUP($B5,ShipSpeeds!$A$7:$I$888,5,FALSE)</f>
        <v>#N/A</v>
      </c>
      <c r="H5" s="8" t="e">
        <f>VLOOKUP($B5,ShipSpeeds!$A$7:$I$888,6,FALSE)</f>
        <v>#N/A</v>
      </c>
      <c r="I5" s="8" t="e">
        <f>VLOOKUP($B5,ShipSpeeds!$A$7:$I$888,7,FALSE)</f>
        <v>#N/A</v>
      </c>
      <c r="J5" s="8" t="e">
        <f>VLOOKUP($B5,ShipSpeeds!$A$7:$I$888,8,FALSE)</f>
        <v>#N/A</v>
      </c>
      <c r="K5" s="8" t="e">
        <f>VLOOKUP($B5,ShipSpeeds!$A$7:$I$888,9,FALSE)</f>
        <v>#N/A</v>
      </c>
      <c r="L5" s="47" t="e">
        <f>VLOOKUP($B5,ShipSpeeds!$A$7:$I$888,2,FALSE)</f>
        <v>#N/A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4</v>
      </c>
      <c r="C6" s="29">
        <f t="shared" si="1"/>
        <v>0</v>
      </c>
      <c r="D6" s="8" t="e">
        <f>VLOOKUP($B6,ShipSpeeds!$A$7:$I$888,2,FALSE)</f>
        <v>#N/A</v>
      </c>
      <c r="E6" s="8" t="e">
        <f>VLOOKUP($B6,ShipSpeeds!$A$7:$I$888,3,FALSE)</f>
        <v>#N/A</v>
      </c>
      <c r="F6" s="8" t="e">
        <f>VLOOKUP($B6,ShipSpeeds!$A$7:$I$888,4,FALSE)</f>
        <v>#N/A</v>
      </c>
      <c r="G6" s="8" t="e">
        <f>VLOOKUP($B6,ShipSpeeds!$A$7:$I$888,5,FALSE)</f>
        <v>#N/A</v>
      </c>
      <c r="H6" s="8" t="e">
        <f>VLOOKUP($B6,ShipSpeeds!$A$7:$I$888,6,FALSE)</f>
        <v>#N/A</v>
      </c>
      <c r="I6" s="8" t="e">
        <f>VLOOKUP($B6,ShipSpeeds!$A$7:$I$888,7,FALSE)</f>
        <v>#N/A</v>
      </c>
      <c r="J6" s="8" t="e">
        <f>VLOOKUP($B6,ShipSpeeds!$A$7:$I$888,8,FALSE)</f>
        <v>#N/A</v>
      </c>
      <c r="K6" s="8" t="e">
        <f>VLOOKUP($B6,ShipSpeeds!$A$7:$I$888,9,FALSE)</f>
        <v>#N/A</v>
      </c>
      <c r="L6" s="47" t="e">
        <f>VLOOKUP($B6,ShipSpeeds!$A$7:$I$888,2,FALSE)</f>
        <v>#N/A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4</v>
      </c>
      <c r="C7" s="29">
        <f t="shared" si="1"/>
        <v>0</v>
      </c>
      <c r="D7" s="8" t="e">
        <f>VLOOKUP($B7,ShipSpeeds!$A$7:$I$888,2,FALSE)</f>
        <v>#N/A</v>
      </c>
      <c r="E7" s="8" t="e">
        <f>VLOOKUP($B7,ShipSpeeds!$A$7:$I$888,3,FALSE)</f>
        <v>#N/A</v>
      </c>
      <c r="F7" s="8" t="e">
        <f>VLOOKUP($B7,ShipSpeeds!$A$7:$I$888,4,FALSE)</f>
        <v>#N/A</v>
      </c>
      <c r="G7" s="8" t="e">
        <f>VLOOKUP($B7,ShipSpeeds!$A$7:$I$888,5,FALSE)</f>
        <v>#N/A</v>
      </c>
      <c r="H7" s="8" t="e">
        <f>VLOOKUP($B7,ShipSpeeds!$A$7:$I$888,6,FALSE)</f>
        <v>#N/A</v>
      </c>
      <c r="I7" s="8" t="e">
        <f>VLOOKUP($B7,ShipSpeeds!$A$7:$I$888,7,FALSE)</f>
        <v>#N/A</v>
      </c>
      <c r="J7" s="8" t="e">
        <f>VLOOKUP($B7,ShipSpeeds!$A$7:$I$888,8,FALSE)</f>
        <v>#N/A</v>
      </c>
      <c r="K7" s="8" t="e">
        <f>VLOOKUP($B7,ShipSpeeds!$A$7:$I$888,9,FALSE)</f>
        <v>#N/A</v>
      </c>
      <c r="L7" s="47" t="e">
        <f>VLOOKUP($B7,ShipSpeeds!$A$7:$I$888,2,FALSE)</f>
        <v>#N/A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</v>
      </c>
      <c r="C8" s="29">
        <f t="shared" si="1"/>
        <v>0</v>
      </c>
      <c r="D8" s="8" t="e">
        <f>VLOOKUP($B8,ShipSpeeds!$A$7:$I$888,2,FALSE)</f>
        <v>#N/A</v>
      </c>
      <c r="E8" s="8" t="e">
        <f>VLOOKUP($B8,ShipSpeeds!$A$7:$I$888,3,FALSE)</f>
        <v>#N/A</v>
      </c>
      <c r="F8" s="8" t="e">
        <f>VLOOKUP($B8,ShipSpeeds!$A$7:$I$888,4,FALSE)</f>
        <v>#N/A</v>
      </c>
      <c r="G8" s="8" t="e">
        <f>VLOOKUP($B8,ShipSpeeds!$A$7:$I$888,5,FALSE)</f>
        <v>#N/A</v>
      </c>
      <c r="H8" s="8" t="e">
        <f>VLOOKUP($B8,ShipSpeeds!$A$7:$I$888,6,FALSE)</f>
        <v>#N/A</v>
      </c>
      <c r="I8" s="8" t="e">
        <f>VLOOKUP($B8,ShipSpeeds!$A$7:$I$888,7,FALSE)</f>
        <v>#N/A</v>
      </c>
      <c r="J8" s="8" t="e">
        <f>VLOOKUP($B8,ShipSpeeds!$A$7:$I$888,8,FALSE)</f>
        <v>#N/A</v>
      </c>
      <c r="K8" s="8" t="e">
        <f>VLOOKUP($B8,ShipSpeeds!$A$7:$I$888,9,FALSE)</f>
        <v>#N/A</v>
      </c>
      <c r="L8" s="47" t="e">
        <f>VLOOKUP($B8,ShipSpeeds!$A$7:$I$888,2,FALSE)</f>
        <v>#N/A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</v>
      </c>
      <c r="C9" s="29">
        <f t="shared" si="1"/>
        <v>0</v>
      </c>
      <c r="D9" s="8" t="e">
        <f>VLOOKUP($B9,ShipSpeeds!$A$7:$I$888,2,FALSE)</f>
        <v>#N/A</v>
      </c>
      <c r="E9" s="8" t="e">
        <f>VLOOKUP($B9,ShipSpeeds!$A$7:$I$888,3,FALSE)</f>
        <v>#N/A</v>
      </c>
      <c r="F9" s="8" t="e">
        <f>VLOOKUP($B9,ShipSpeeds!$A$7:$I$888,4,FALSE)</f>
        <v>#N/A</v>
      </c>
      <c r="G9" s="8" t="e">
        <f>VLOOKUP($B9,ShipSpeeds!$A$7:$I$888,5,FALSE)</f>
        <v>#N/A</v>
      </c>
      <c r="H9" s="8" t="e">
        <f>VLOOKUP($B9,ShipSpeeds!$A$7:$I$888,6,FALSE)</f>
        <v>#N/A</v>
      </c>
      <c r="I9" s="8" t="e">
        <f>VLOOKUP($B9,ShipSpeeds!$A$7:$I$888,7,FALSE)</f>
        <v>#N/A</v>
      </c>
      <c r="J9" s="8" t="e">
        <f>VLOOKUP($B9,ShipSpeeds!$A$7:$I$888,8,FALSE)</f>
        <v>#N/A</v>
      </c>
      <c r="K9" s="8" t="e">
        <f>VLOOKUP($B9,ShipSpeeds!$A$7:$I$888,9,FALSE)</f>
        <v>#N/A</v>
      </c>
      <c r="L9" s="47" t="e">
        <f>VLOOKUP($B9,ShipSpeeds!$A$7:$I$888,2,FALSE)</f>
        <v>#N/A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</v>
      </c>
      <c r="C10" s="29">
        <f t="shared" si="1"/>
        <v>0</v>
      </c>
      <c r="D10" s="8" t="e">
        <f>VLOOKUP($B10,ShipSpeeds!$A$7:$I$888,2,FALSE)</f>
        <v>#N/A</v>
      </c>
      <c r="E10" s="8" t="e">
        <f>VLOOKUP($B10,ShipSpeeds!$A$7:$I$888,3,FALSE)</f>
        <v>#N/A</v>
      </c>
      <c r="F10" s="8" t="e">
        <f>VLOOKUP($B10,ShipSpeeds!$A$7:$I$888,4,FALSE)</f>
        <v>#N/A</v>
      </c>
      <c r="G10" s="8" t="e">
        <f>VLOOKUP($B10,ShipSpeeds!$A$7:$I$888,5,FALSE)</f>
        <v>#N/A</v>
      </c>
      <c r="H10" s="8" t="e">
        <f>VLOOKUP($B10,ShipSpeeds!$A$7:$I$888,6,FALSE)</f>
        <v>#N/A</v>
      </c>
      <c r="I10" s="8" t="e">
        <f>VLOOKUP($B10,ShipSpeeds!$A$7:$I$888,7,FALSE)</f>
        <v>#N/A</v>
      </c>
      <c r="J10" s="8" t="e">
        <f>VLOOKUP($B10,ShipSpeeds!$A$7:$I$888,8,FALSE)</f>
        <v>#N/A</v>
      </c>
      <c r="K10" s="8" t="e">
        <f>VLOOKUP($B10,ShipSpeeds!$A$7:$I$888,9,FALSE)</f>
        <v>#N/A</v>
      </c>
      <c r="L10" s="47" t="e">
        <f>VLOOKUP($B10,ShipSpeeds!$A$7:$I$888,2,FALSE)</f>
        <v>#N/A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</v>
      </c>
      <c r="C11" s="29">
        <f t="shared" si="1"/>
        <v>0</v>
      </c>
      <c r="D11" s="8" t="e">
        <f>VLOOKUP($B11,ShipSpeeds!$A$7:$I$888,2,FALSE)</f>
        <v>#N/A</v>
      </c>
      <c r="E11" s="8" t="e">
        <f>VLOOKUP($B11,ShipSpeeds!$A$7:$I$888,3,FALSE)</f>
        <v>#N/A</v>
      </c>
      <c r="F11" s="8" t="e">
        <f>VLOOKUP($B11,ShipSpeeds!$A$7:$I$888,4,FALSE)</f>
        <v>#N/A</v>
      </c>
      <c r="G11" s="8" t="e">
        <f>VLOOKUP($B11,ShipSpeeds!$A$7:$I$888,5,FALSE)</f>
        <v>#N/A</v>
      </c>
      <c r="H11" s="8" t="e">
        <f>VLOOKUP($B11,ShipSpeeds!$A$7:$I$888,6,FALSE)</f>
        <v>#N/A</v>
      </c>
      <c r="I11" s="8" t="e">
        <f>VLOOKUP($B11,ShipSpeeds!$A$7:$I$888,7,FALSE)</f>
        <v>#N/A</v>
      </c>
      <c r="J11" s="8" t="e">
        <f>VLOOKUP($B11,ShipSpeeds!$A$7:$I$888,8,FALSE)</f>
        <v>#N/A</v>
      </c>
      <c r="K11" s="8" t="e">
        <f>VLOOKUP($B11,ShipSpeeds!$A$7:$I$888,9,FALSE)</f>
        <v>#N/A</v>
      </c>
      <c r="L11" s="47" t="e">
        <f>VLOOKUP($B11,ShipSpeeds!$A$7:$I$888,2,FALSE)</f>
        <v>#N/A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</v>
      </c>
      <c r="C12" s="29">
        <f t="shared" si="1"/>
        <v>0</v>
      </c>
      <c r="D12" s="8" t="e">
        <f>VLOOKUP($B12,ShipSpeeds!$A$7:$I$888,2,FALSE)</f>
        <v>#N/A</v>
      </c>
      <c r="E12" s="8" t="e">
        <f>VLOOKUP($B12,ShipSpeeds!$A$7:$I$888,3,FALSE)</f>
        <v>#N/A</v>
      </c>
      <c r="F12" s="8" t="e">
        <f>VLOOKUP($B12,ShipSpeeds!$A$7:$I$888,4,FALSE)</f>
        <v>#N/A</v>
      </c>
      <c r="G12" s="8" t="e">
        <f>VLOOKUP($B12,ShipSpeeds!$A$7:$I$888,5,FALSE)</f>
        <v>#N/A</v>
      </c>
      <c r="H12" s="8" t="e">
        <f>VLOOKUP($B12,ShipSpeeds!$A$7:$I$888,6,FALSE)</f>
        <v>#N/A</v>
      </c>
      <c r="I12" s="8" t="e">
        <f>VLOOKUP($B12,ShipSpeeds!$A$7:$I$888,7,FALSE)</f>
        <v>#N/A</v>
      </c>
      <c r="J12" s="8" t="e">
        <f>VLOOKUP($B12,ShipSpeeds!$A$7:$I$888,8,FALSE)</f>
        <v>#N/A</v>
      </c>
      <c r="K12" s="8" t="e">
        <f>VLOOKUP($B12,ShipSpeeds!$A$7:$I$888,9,FALSE)</f>
        <v>#N/A</v>
      </c>
      <c r="L12" s="47" t="e">
        <f>VLOOKUP($B12,ShipSpeeds!$A$7:$I$888,2,FALSE)</f>
        <v>#N/A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</v>
      </c>
      <c r="C13" s="29">
        <f t="shared" si="1"/>
        <v>0</v>
      </c>
      <c r="D13" s="8" t="e">
        <f>VLOOKUP($B13,ShipSpeeds!$A$7:$I$888,2,FALSE)</f>
        <v>#N/A</v>
      </c>
      <c r="E13" s="8" t="e">
        <f>VLOOKUP($B13,ShipSpeeds!$A$7:$I$888,3,FALSE)</f>
        <v>#N/A</v>
      </c>
      <c r="F13" s="8" t="e">
        <f>VLOOKUP($B13,ShipSpeeds!$A$7:$I$888,4,FALSE)</f>
        <v>#N/A</v>
      </c>
      <c r="G13" s="8" t="e">
        <f>VLOOKUP($B13,ShipSpeeds!$A$7:$I$888,5,FALSE)</f>
        <v>#N/A</v>
      </c>
      <c r="H13" s="8" t="e">
        <f>VLOOKUP($B13,ShipSpeeds!$A$7:$I$888,6,FALSE)</f>
        <v>#N/A</v>
      </c>
      <c r="I13" s="8" t="e">
        <f>VLOOKUP($B13,ShipSpeeds!$A$7:$I$888,7,FALSE)</f>
        <v>#N/A</v>
      </c>
      <c r="J13" s="8" t="e">
        <f>VLOOKUP($B13,ShipSpeeds!$A$7:$I$888,8,FALSE)</f>
        <v>#N/A</v>
      </c>
      <c r="K13" s="8" t="e">
        <f>VLOOKUP($B13,ShipSpeeds!$A$7:$I$888,9,FALSE)</f>
        <v>#N/A</v>
      </c>
      <c r="L13" s="47" t="e">
        <f>VLOOKUP($B13,ShipSpeeds!$A$7:$I$888,2,FALSE)</f>
        <v>#N/A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</v>
      </c>
      <c r="C14" s="29">
        <f t="shared" si="1"/>
        <v>0</v>
      </c>
      <c r="D14" s="8" t="e">
        <f>VLOOKUP($B14,ShipSpeeds!$A$7:$I$888,2,FALSE)</f>
        <v>#N/A</v>
      </c>
      <c r="E14" s="8" t="e">
        <f>VLOOKUP($B14,ShipSpeeds!$A$7:$I$888,3,FALSE)</f>
        <v>#N/A</v>
      </c>
      <c r="F14" s="8" t="e">
        <f>VLOOKUP($B14,ShipSpeeds!$A$7:$I$888,4,FALSE)</f>
        <v>#N/A</v>
      </c>
      <c r="G14" s="8" t="e">
        <f>VLOOKUP($B14,ShipSpeeds!$A$7:$I$888,5,FALSE)</f>
        <v>#N/A</v>
      </c>
      <c r="H14" s="8" t="e">
        <f>VLOOKUP($B14,ShipSpeeds!$A$7:$I$888,6,FALSE)</f>
        <v>#N/A</v>
      </c>
      <c r="I14" s="8" t="e">
        <f>VLOOKUP($B14,ShipSpeeds!$A$7:$I$888,7,FALSE)</f>
        <v>#N/A</v>
      </c>
      <c r="J14" s="8" t="e">
        <f>VLOOKUP($B14,ShipSpeeds!$A$7:$I$888,8,FALSE)</f>
        <v>#N/A</v>
      </c>
      <c r="K14" s="8" t="e">
        <f>VLOOKUP($B14,ShipSpeeds!$A$7:$I$888,9,FALSE)</f>
        <v>#N/A</v>
      </c>
      <c r="L14" s="47" t="e">
        <f>VLOOKUP($B14,ShipSpeeds!$A$7:$I$888,2,FALSE)</f>
        <v>#N/A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</v>
      </c>
      <c r="C15" s="29">
        <f t="shared" si="1"/>
        <v>0</v>
      </c>
      <c r="D15" s="8" t="e">
        <f>VLOOKUP($B15,ShipSpeeds!$A$7:$I$888,2,FALSE)</f>
        <v>#N/A</v>
      </c>
      <c r="E15" s="8" t="e">
        <f>VLOOKUP($B15,ShipSpeeds!$A$7:$I$888,3,FALSE)</f>
        <v>#N/A</v>
      </c>
      <c r="F15" s="8" t="e">
        <f>VLOOKUP($B15,ShipSpeeds!$A$7:$I$888,4,FALSE)</f>
        <v>#N/A</v>
      </c>
      <c r="G15" s="8" t="e">
        <f>VLOOKUP($B15,ShipSpeeds!$A$7:$I$888,5,FALSE)</f>
        <v>#N/A</v>
      </c>
      <c r="H15" s="8" t="e">
        <f>VLOOKUP($B15,ShipSpeeds!$A$7:$I$888,6,FALSE)</f>
        <v>#N/A</v>
      </c>
      <c r="I15" s="8" t="e">
        <f>VLOOKUP($B15,ShipSpeeds!$A$7:$I$888,7,FALSE)</f>
        <v>#N/A</v>
      </c>
      <c r="J15" s="8" t="e">
        <f>VLOOKUP($B15,ShipSpeeds!$A$7:$I$888,8,FALSE)</f>
        <v>#N/A</v>
      </c>
      <c r="K15" s="8" t="e">
        <f>VLOOKUP($B15,ShipSpeeds!$A$7:$I$888,9,FALSE)</f>
        <v>#N/A</v>
      </c>
      <c r="L15" s="47" t="e">
        <f>VLOOKUP($B15,ShipSpeeds!$A$7:$I$888,2,FALSE)</f>
        <v>#N/A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</v>
      </c>
      <c r="C16" s="29">
        <f t="shared" si="1"/>
        <v>0</v>
      </c>
      <c r="D16" s="8" t="e">
        <f>VLOOKUP($B16,ShipSpeeds!$A$7:$I$888,2,FALSE)</f>
        <v>#N/A</v>
      </c>
      <c r="E16" s="8" t="e">
        <f>VLOOKUP($B16,ShipSpeeds!$A$7:$I$888,3,FALSE)</f>
        <v>#N/A</v>
      </c>
      <c r="F16" s="8" t="e">
        <f>VLOOKUP($B16,ShipSpeeds!$A$7:$I$888,4,FALSE)</f>
        <v>#N/A</v>
      </c>
      <c r="G16" s="8" t="e">
        <f>VLOOKUP($B16,ShipSpeeds!$A$7:$I$888,5,FALSE)</f>
        <v>#N/A</v>
      </c>
      <c r="H16" s="8" t="e">
        <f>VLOOKUP($B16,ShipSpeeds!$A$7:$I$888,6,FALSE)</f>
        <v>#N/A</v>
      </c>
      <c r="I16" s="8" t="e">
        <f>VLOOKUP($B16,ShipSpeeds!$A$7:$I$888,7,FALSE)</f>
        <v>#N/A</v>
      </c>
      <c r="J16" s="8" t="e">
        <f>VLOOKUP($B16,ShipSpeeds!$A$7:$I$888,8,FALSE)</f>
        <v>#N/A</v>
      </c>
      <c r="K16" s="8" t="e">
        <f>VLOOKUP($B16,ShipSpeeds!$A$7:$I$888,9,FALSE)</f>
        <v>#N/A</v>
      </c>
      <c r="L16" s="47" t="e">
        <f>VLOOKUP($B16,ShipSpeeds!$A$7:$I$888,2,FALSE)</f>
        <v>#N/A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</v>
      </c>
      <c r="C17" s="29">
        <f t="shared" si="1"/>
        <v>0</v>
      </c>
      <c r="D17" s="8" t="e">
        <f>VLOOKUP($B17,ShipSpeeds!$A$7:$I$888,2,FALSE)</f>
        <v>#N/A</v>
      </c>
      <c r="E17" s="8" t="e">
        <f>VLOOKUP($B17,ShipSpeeds!$A$7:$I$888,3,FALSE)</f>
        <v>#N/A</v>
      </c>
      <c r="F17" s="8" t="e">
        <f>VLOOKUP($B17,ShipSpeeds!$A$7:$I$888,4,FALSE)</f>
        <v>#N/A</v>
      </c>
      <c r="G17" s="8" t="e">
        <f>VLOOKUP($B17,ShipSpeeds!$A$7:$I$888,5,FALSE)</f>
        <v>#N/A</v>
      </c>
      <c r="H17" s="8" t="e">
        <f>VLOOKUP($B17,ShipSpeeds!$A$7:$I$888,6,FALSE)</f>
        <v>#N/A</v>
      </c>
      <c r="I17" s="8" t="e">
        <f>VLOOKUP($B17,ShipSpeeds!$A$7:$I$888,7,FALSE)</f>
        <v>#N/A</v>
      </c>
      <c r="J17" s="8" t="e">
        <f>VLOOKUP($B17,ShipSpeeds!$A$7:$I$888,8,FALSE)</f>
        <v>#N/A</v>
      </c>
      <c r="K17" s="8" t="e">
        <f>VLOOKUP($B17,ShipSpeeds!$A$7:$I$888,9,FALSE)</f>
        <v>#N/A</v>
      </c>
      <c r="L17" s="47" t="e">
        <f>VLOOKUP($B17,ShipSpeeds!$A$7:$I$888,2,FALSE)</f>
        <v>#N/A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</v>
      </c>
      <c r="C18" s="29">
        <f t="shared" si="1"/>
        <v>0</v>
      </c>
      <c r="D18" s="8" t="e">
        <f>VLOOKUP($B18,ShipSpeeds!$A$7:$I$888,2,FALSE)</f>
        <v>#N/A</v>
      </c>
      <c r="E18" s="8" t="e">
        <f>VLOOKUP($B18,ShipSpeeds!$A$7:$I$888,3,FALSE)</f>
        <v>#N/A</v>
      </c>
      <c r="F18" s="8" t="e">
        <f>VLOOKUP($B18,ShipSpeeds!$A$7:$I$888,4,FALSE)</f>
        <v>#N/A</v>
      </c>
      <c r="G18" s="8" t="e">
        <f>VLOOKUP($B18,ShipSpeeds!$A$7:$I$888,5,FALSE)</f>
        <v>#N/A</v>
      </c>
      <c r="H18" s="8" t="e">
        <f>VLOOKUP($B18,ShipSpeeds!$A$7:$I$888,6,FALSE)</f>
        <v>#N/A</v>
      </c>
      <c r="I18" s="8" t="e">
        <f>VLOOKUP($B18,ShipSpeeds!$A$7:$I$888,7,FALSE)</f>
        <v>#N/A</v>
      </c>
      <c r="J18" s="8" t="e">
        <f>VLOOKUP($B18,ShipSpeeds!$A$7:$I$888,8,FALSE)</f>
        <v>#N/A</v>
      </c>
      <c r="K18" s="8" t="e">
        <f>VLOOKUP($B18,ShipSpeeds!$A$7:$I$888,9,FALSE)</f>
        <v>#N/A</v>
      </c>
      <c r="L18" s="47" t="e">
        <f>VLOOKUP($B18,ShipSpeeds!$A$7:$I$888,2,FALSE)</f>
        <v>#N/A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</v>
      </c>
      <c r="C19" s="29">
        <f t="shared" si="1"/>
        <v>0</v>
      </c>
      <c r="D19" s="8" t="e">
        <f>VLOOKUP($B19,ShipSpeeds!$A$7:$I$888,2,FALSE)</f>
        <v>#N/A</v>
      </c>
      <c r="E19" s="8" t="e">
        <f>VLOOKUP($B19,ShipSpeeds!$A$7:$I$888,3,FALSE)</f>
        <v>#N/A</v>
      </c>
      <c r="F19" s="8" t="e">
        <f>VLOOKUP($B19,ShipSpeeds!$A$7:$I$888,4,FALSE)</f>
        <v>#N/A</v>
      </c>
      <c r="G19" s="8" t="e">
        <f>VLOOKUP($B19,ShipSpeeds!$A$7:$I$888,5,FALSE)</f>
        <v>#N/A</v>
      </c>
      <c r="H19" s="8" t="e">
        <f>VLOOKUP($B19,ShipSpeeds!$A$7:$I$888,6,FALSE)</f>
        <v>#N/A</v>
      </c>
      <c r="I19" s="8" t="e">
        <f>VLOOKUP($B19,ShipSpeeds!$A$7:$I$888,7,FALSE)</f>
        <v>#N/A</v>
      </c>
      <c r="J19" s="8" t="e">
        <f>VLOOKUP($B19,ShipSpeeds!$A$7:$I$888,8,FALSE)</f>
        <v>#N/A</v>
      </c>
      <c r="K19" s="8" t="e">
        <f>VLOOKUP($B19,ShipSpeeds!$A$7:$I$888,9,FALSE)</f>
        <v>#N/A</v>
      </c>
      <c r="L19" s="47" t="e">
        <f>VLOOKUP($B19,ShipSpeeds!$A$7:$I$888,2,FALSE)</f>
        <v>#N/A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</v>
      </c>
      <c r="C20" s="29">
        <f t="shared" si="1"/>
        <v>0</v>
      </c>
      <c r="D20" s="8" t="e">
        <f>VLOOKUP($B20,ShipSpeeds!$A$7:$I$888,2,FALSE)</f>
        <v>#N/A</v>
      </c>
      <c r="E20" s="8" t="e">
        <f>VLOOKUP($B20,ShipSpeeds!$A$7:$I$888,3,FALSE)</f>
        <v>#N/A</v>
      </c>
      <c r="F20" s="8" t="e">
        <f>VLOOKUP($B20,ShipSpeeds!$A$7:$I$888,4,FALSE)</f>
        <v>#N/A</v>
      </c>
      <c r="G20" s="8" t="e">
        <f>VLOOKUP($B20,ShipSpeeds!$A$7:$I$888,5,FALSE)</f>
        <v>#N/A</v>
      </c>
      <c r="H20" s="8" t="e">
        <f>VLOOKUP($B20,ShipSpeeds!$A$7:$I$888,6,FALSE)</f>
        <v>#N/A</v>
      </c>
      <c r="I20" s="8" t="e">
        <f>VLOOKUP($B20,ShipSpeeds!$A$7:$I$888,7,FALSE)</f>
        <v>#N/A</v>
      </c>
      <c r="J20" s="8" t="e">
        <f>VLOOKUP($B20,ShipSpeeds!$A$7:$I$888,8,FALSE)</f>
        <v>#N/A</v>
      </c>
      <c r="K20" s="8" t="e">
        <f>VLOOKUP($B20,ShipSpeeds!$A$7:$I$888,9,FALSE)</f>
        <v>#N/A</v>
      </c>
      <c r="L20" s="47" t="e">
        <f>VLOOKUP($B20,ShipSpeeds!$A$7:$I$888,2,FALSE)</f>
        <v>#N/A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</v>
      </c>
      <c r="C21" s="29">
        <f t="shared" si="1"/>
        <v>0</v>
      </c>
      <c r="D21" s="8" t="e">
        <f>VLOOKUP($B21,ShipSpeeds!$A$7:$I$888,2,FALSE)</f>
        <v>#N/A</v>
      </c>
      <c r="E21" s="8" t="e">
        <f>VLOOKUP($B21,ShipSpeeds!$A$7:$I$888,3,FALSE)</f>
        <v>#N/A</v>
      </c>
      <c r="F21" s="8" t="e">
        <f>VLOOKUP($B21,ShipSpeeds!$A$7:$I$888,4,FALSE)</f>
        <v>#N/A</v>
      </c>
      <c r="G21" s="8" t="e">
        <f>VLOOKUP($B21,ShipSpeeds!$A$7:$I$888,5,FALSE)</f>
        <v>#N/A</v>
      </c>
      <c r="H21" s="8" t="e">
        <f>VLOOKUP($B21,ShipSpeeds!$A$7:$I$888,6,FALSE)</f>
        <v>#N/A</v>
      </c>
      <c r="I21" s="8" t="e">
        <f>VLOOKUP($B21,ShipSpeeds!$A$7:$I$888,7,FALSE)</f>
        <v>#N/A</v>
      </c>
      <c r="J21" s="8" t="e">
        <f>VLOOKUP($B21,ShipSpeeds!$A$7:$I$888,8,FALSE)</f>
        <v>#N/A</v>
      </c>
      <c r="K21" s="8" t="e">
        <f>VLOOKUP($B21,ShipSpeeds!$A$7:$I$888,9,FALSE)</f>
        <v>#N/A</v>
      </c>
      <c r="L21" s="47" t="e">
        <f>VLOOKUP($B21,ShipSpeeds!$A$7:$I$888,2,FALSE)</f>
        <v>#N/A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</v>
      </c>
      <c r="C22" s="29">
        <f t="shared" si="1"/>
        <v>0</v>
      </c>
      <c r="D22" s="8" t="e">
        <f>VLOOKUP($B22,ShipSpeeds!$A$7:$I$888,2,FALSE)</f>
        <v>#N/A</v>
      </c>
      <c r="E22" s="8" t="e">
        <f>VLOOKUP($B22,ShipSpeeds!$A$7:$I$888,3,FALSE)</f>
        <v>#N/A</v>
      </c>
      <c r="F22" s="8" t="e">
        <f>VLOOKUP($B22,ShipSpeeds!$A$7:$I$888,4,FALSE)</f>
        <v>#N/A</v>
      </c>
      <c r="G22" s="8" t="e">
        <f>VLOOKUP($B22,ShipSpeeds!$A$7:$I$888,5,FALSE)</f>
        <v>#N/A</v>
      </c>
      <c r="H22" s="8" t="e">
        <f>VLOOKUP($B22,ShipSpeeds!$A$7:$I$888,6,FALSE)</f>
        <v>#N/A</v>
      </c>
      <c r="I22" s="8" t="e">
        <f>VLOOKUP($B22,ShipSpeeds!$A$7:$I$888,7,FALSE)</f>
        <v>#N/A</v>
      </c>
      <c r="J22" s="8" t="e">
        <f>VLOOKUP($B22,ShipSpeeds!$A$7:$I$888,8,FALSE)</f>
        <v>#N/A</v>
      </c>
      <c r="K22" s="8" t="e">
        <f>VLOOKUP($B22,ShipSpeeds!$A$7:$I$888,9,FALSE)</f>
        <v>#N/A</v>
      </c>
      <c r="L22" s="47" t="e">
        <f>VLOOKUP($B22,ShipSpeeds!$A$7:$I$888,2,FALSE)</f>
        <v>#N/A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</v>
      </c>
      <c r="C23" s="29">
        <f t="shared" si="1"/>
        <v>0</v>
      </c>
      <c r="D23" s="8" t="e">
        <f>VLOOKUP($B23,ShipSpeeds!$A$7:$I$888,2,FALSE)</f>
        <v>#N/A</v>
      </c>
      <c r="E23" s="8" t="e">
        <f>VLOOKUP($B23,ShipSpeeds!$A$7:$I$888,3,FALSE)</f>
        <v>#N/A</v>
      </c>
      <c r="F23" s="8" t="e">
        <f>VLOOKUP($B23,ShipSpeeds!$A$7:$I$888,4,FALSE)</f>
        <v>#N/A</v>
      </c>
      <c r="G23" s="8" t="e">
        <f>VLOOKUP($B23,ShipSpeeds!$A$7:$I$888,5,FALSE)</f>
        <v>#N/A</v>
      </c>
      <c r="H23" s="8" t="e">
        <f>VLOOKUP($B23,ShipSpeeds!$A$7:$I$888,6,FALSE)</f>
        <v>#N/A</v>
      </c>
      <c r="I23" s="8" t="e">
        <f>VLOOKUP($B23,ShipSpeeds!$A$7:$I$888,7,FALSE)</f>
        <v>#N/A</v>
      </c>
      <c r="J23" s="8" t="e">
        <f>VLOOKUP($B23,ShipSpeeds!$A$7:$I$888,8,FALSE)</f>
        <v>#N/A</v>
      </c>
      <c r="K23" s="8" t="e">
        <f>VLOOKUP($B23,ShipSpeeds!$A$7:$I$888,9,FALSE)</f>
        <v>#N/A</v>
      </c>
      <c r="L23" s="47" t="e">
        <f>VLOOKUP($B23,ShipSpeeds!$A$7:$I$888,2,FALSE)</f>
        <v>#N/A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</v>
      </c>
      <c r="C24" s="29">
        <f t="shared" si="1"/>
        <v>0</v>
      </c>
      <c r="D24" s="8" t="e">
        <f>VLOOKUP($B24,ShipSpeeds!$A$7:$I$888,2,FALSE)</f>
        <v>#N/A</v>
      </c>
      <c r="E24" s="8" t="e">
        <f>VLOOKUP($B24,ShipSpeeds!$A$7:$I$888,3,FALSE)</f>
        <v>#N/A</v>
      </c>
      <c r="F24" s="8" t="e">
        <f>VLOOKUP($B24,ShipSpeeds!$A$7:$I$888,4,FALSE)</f>
        <v>#N/A</v>
      </c>
      <c r="G24" s="8" t="e">
        <f>VLOOKUP($B24,ShipSpeeds!$A$7:$I$888,5,FALSE)</f>
        <v>#N/A</v>
      </c>
      <c r="H24" s="8" t="e">
        <f>VLOOKUP($B24,ShipSpeeds!$A$7:$I$888,6,FALSE)</f>
        <v>#N/A</v>
      </c>
      <c r="I24" s="8" t="e">
        <f>VLOOKUP($B24,ShipSpeeds!$A$7:$I$888,7,FALSE)</f>
        <v>#N/A</v>
      </c>
      <c r="J24" s="8" t="e">
        <f>VLOOKUP($B24,ShipSpeeds!$A$7:$I$888,8,FALSE)</f>
        <v>#N/A</v>
      </c>
      <c r="K24" s="8" t="e">
        <f>VLOOKUP($B24,ShipSpeeds!$A$7:$I$888,9,FALSE)</f>
        <v>#N/A</v>
      </c>
      <c r="L24" s="47" t="e">
        <f>VLOOKUP($B24,ShipSpeeds!$A$7:$I$888,2,FALSE)</f>
        <v>#N/A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</v>
      </c>
      <c r="C25" s="29">
        <f t="shared" si="1"/>
        <v>0</v>
      </c>
      <c r="D25" s="8" t="e">
        <f>VLOOKUP($B25,ShipSpeeds!$A$7:$I$888,2,FALSE)</f>
        <v>#N/A</v>
      </c>
      <c r="E25" s="8" t="e">
        <f>VLOOKUP($B25,ShipSpeeds!$A$7:$I$888,3,FALSE)</f>
        <v>#N/A</v>
      </c>
      <c r="F25" s="8" t="e">
        <f>VLOOKUP($B25,ShipSpeeds!$A$7:$I$888,4,FALSE)</f>
        <v>#N/A</v>
      </c>
      <c r="G25" s="8" t="e">
        <f>VLOOKUP($B25,ShipSpeeds!$A$7:$I$888,5,FALSE)</f>
        <v>#N/A</v>
      </c>
      <c r="H25" s="8" t="e">
        <f>VLOOKUP($B25,ShipSpeeds!$A$7:$I$888,6,FALSE)</f>
        <v>#N/A</v>
      </c>
      <c r="I25" s="8" t="e">
        <f>VLOOKUP($B25,ShipSpeeds!$A$7:$I$888,7,FALSE)</f>
        <v>#N/A</v>
      </c>
      <c r="J25" s="8" t="e">
        <f>VLOOKUP($B25,ShipSpeeds!$A$7:$I$888,8,FALSE)</f>
        <v>#N/A</v>
      </c>
      <c r="K25" s="8" t="e">
        <f>VLOOKUP($B25,ShipSpeeds!$A$7:$I$888,9,FALSE)</f>
        <v>#N/A</v>
      </c>
      <c r="L25" s="47" t="e">
        <f>VLOOKUP($B25,ShipSpeeds!$A$7:$I$888,2,FALSE)</f>
        <v>#N/A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</v>
      </c>
      <c r="C26" s="29">
        <f t="shared" si="1"/>
        <v>0</v>
      </c>
      <c r="D26" s="8" t="e">
        <f>VLOOKUP($B26,ShipSpeeds!$A$7:$I$888,2,FALSE)</f>
        <v>#N/A</v>
      </c>
      <c r="E26" s="8" t="e">
        <f>VLOOKUP($B26,ShipSpeeds!$A$7:$I$888,3,FALSE)</f>
        <v>#N/A</v>
      </c>
      <c r="F26" s="8" t="e">
        <f>VLOOKUP($B26,ShipSpeeds!$A$7:$I$888,4,FALSE)</f>
        <v>#N/A</v>
      </c>
      <c r="G26" s="8" t="e">
        <f>VLOOKUP($B26,ShipSpeeds!$A$7:$I$888,5,FALSE)</f>
        <v>#N/A</v>
      </c>
      <c r="H26" s="8" t="e">
        <f>VLOOKUP($B26,ShipSpeeds!$A$7:$I$888,6,FALSE)</f>
        <v>#N/A</v>
      </c>
      <c r="I26" s="8" t="e">
        <f>VLOOKUP($B26,ShipSpeeds!$A$7:$I$888,7,FALSE)</f>
        <v>#N/A</v>
      </c>
      <c r="J26" s="8" t="e">
        <f>VLOOKUP($B26,ShipSpeeds!$A$7:$I$888,8,FALSE)</f>
        <v>#N/A</v>
      </c>
      <c r="K26" s="8" t="e">
        <f>VLOOKUP($B26,ShipSpeeds!$A$7:$I$888,9,FALSE)</f>
        <v>#N/A</v>
      </c>
      <c r="L26" s="47" t="e">
        <f>VLOOKUP($B26,ShipSpeeds!$A$7:$I$888,2,FALSE)</f>
        <v>#N/A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</v>
      </c>
      <c r="C27" s="29">
        <f t="shared" si="1"/>
        <v>0</v>
      </c>
      <c r="D27" s="8" t="e">
        <f>VLOOKUP($B27,ShipSpeeds!$A$7:$I$888,2,FALSE)</f>
        <v>#N/A</v>
      </c>
      <c r="E27" s="8" t="e">
        <f>VLOOKUP($B27,ShipSpeeds!$A$7:$I$888,3,FALSE)</f>
        <v>#N/A</v>
      </c>
      <c r="F27" s="8" t="e">
        <f>VLOOKUP($B27,ShipSpeeds!$A$7:$I$888,4,FALSE)</f>
        <v>#N/A</v>
      </c>
      <c r="G27" s="8" t="e">
        <f>VLOOKUP($B27,ShipSpeeds!$A$7:$I$888,5,FALSE)</f>
        <v>#N/A</v>
      </c>
      <c r="H27" s="8" t="e">
        <f>VLOOKUP($B27,ShipSpeeds!$A$7:$I$888,6,FALSE)</f>
        <v>#N/A</v>
      </c>
      <c r="I27" s="8" t="e">
        <f>VLOOKUP($B27,ShipSpeeds!$A$7:$I$888,7,FALSE)</f>
        <v>#N/A</v>
      </c>
      <c r="J27" s="8" t="e">
        <f>VLOOKUP($B27,ShipSpeeds!$A$7:$I$888,8,FALSE)</f>
        <v>#N/A</v>
      </c>
      <c r="K27" s="8" t="e">
        <f>VLOOKUP($B27,ShipSpeeds!$A$7:$I$888,9,FALSE)</f>
        <v>#N/A</v>
      </c>
      <c r="L27" s="47" t="e">
        <f>VLOOKUP($B27,ShipSpeeds!$A$7:$I$888,2,FALSE)</f>
        <v>#N/A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</v>
      </c>
      <c r="C28" s="29">
        <f t="shared" si="1"/>
        <v>0</v>
      </c>
      <c r="D28" s="8" t="e">
        <f>VLOOKUP($B28,ShipSpeeds!$A$7:$I$888,2,FALSE)</f>
        <v>#N/A</v>
      </c>
      <c r="E28" s="8" t="e">
        <f>VLOOKUP($B28,ShipSpeeds!$A$7:$I$888,3,FALSE)</f>
        <v>#N/A</v>
      </c>
      <c r="F28" s="8" t="e">
        <f>VLOOKUP($B28,ShipSpeeds!$A$7:$I$888,4,FALSE)</f>
        <v>#N/A</v>
      </c>
      <c r="G28" s="8" t="e">
        <f>VLOOKUP($B28,ShipSpeeds!$A$7:$I$888,5,FALSE)</f>
        <v>#N/A</v>
      </c>
      <c r="H28" s="8" t="e">
        <f>VLOOKUP($B28,ShipSpeeds!$A$7:$I$888,6,FALSE)</f>
        <v>#N/A</v>
      </c>
      <c r="I28" s="8" t="e">
        <f>VLOOKUP($B28,ShipSpeeds!$A$7:$I$888,7,FALSE)</f>
        <v>#N/A</v>
      </c>
      <c r="J28" s="8" t="e">
        <f>VLOOKUP($B28,ShipSpeeds!$A$7:$I$888,8,FALSE)</f>
        <v>#N/A</v>
      </c>
      <c r="K28" s="8" t="e">
        <f>VLOOKUP($B28,ShipSpeeds!$A$7:$I$888,9,FALSE)</f>
        <v>#N/A</v>
      </c>
      <c r="L28" s="47" t="e">
        <f>VLOOKUP($B28,ShipSpeeds!$A$7:$I$888,2,FALSE)</f>
        <v>#N/A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</v>
      </c>
      <c r="C29" s="29">
        <f t="shared" si="1"/>
        <v>0</v>
      </c>
      <c r="D29" s="8" t="e">
        <f>VLOOKUP($B29,ShipSpeeds!$A$7:$I$888,2,FALSE)</f>
        <v>#N/A</v>
      </c>
      <c r="E29" s="8" t="e">
        <f>VLOOKUP($B29,ShipSpeeds!$A$7:$I$888,3,FALSE)</f>
        <v>#N/A</v>
      </c>
      <c r="F29" s="8" t="e">
        <f>VLOOKUP($B29,ShipSpeeds!$A$7:$I$888,4,FALSE)</f>
        <v>#N/A</v>
      </c>
      <c r="G29" s="8" t="e">
        <f>VLOOKUP($B29,ShipSpeeds!$A$7:$I$888,5,FALSE)</f>
        <v>#N/A</v>
      </c>
      <c r="H29" s="8" t="e">
        <f>VLOOKUP($B29,ShipSpeeds!$A$7:$I$888,6,FALSE)</f>
        <v>#N/A</v>
      </c>
      <c r="I29" s="8" t="e">
        <f>VLOOKUP($B29,ShipSpeeds!$A$7:$I$888,7,FALSE)</f>
        <v>#N/A</v>
      </c>
      <c r="J29" s="8" t="e">
        <f>VLOOKUP($B29,ShipSpeeds!$A$7:$I$888,8,FALSE)</f>
        <v>#N/A</v>
      </c>
      <c r="K29" s="8" t="e">
        <f>VLOOKUP($B29,ShipSpeeds!$A$7:$I$888,9,FALSE)</f>
        <v>#N/A</v>
      </c>
      <c r="L29" s="47" t="e">
        <f>VLOOKUP($B29,ShipSpeeds!$A$7:$I$888,2,FALSE)</f>
        <v>#N/A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</v>
      </c>
      <c r="C30" s="29">
        <f t="shared" si="1"/>
        <v>0</v>
      </c>
      <c r="D30" s="8" t="e">
        <f>VLOOKUP($B30,ShipSpeeds!$A$7:$I$888,2,FALSE)</f>
        <v>#N/A</v>
      </c>
      <c r="E30" s="8" t="e">
        <f>VLOOKUP($B30,ShipSpeeds!$A$7:$I$888,3,FALSE)</f>
        <v>#N/A</v>
      </c>
      <c r="F30" s="8" t="e">
        <f>VLOOKUP($B30,ShipSpeeds!$A$7:$I$888,4,FALSE)</f>
        <v>#N/A</v>
      </c>
      <c r="G30" s="8" t="e">
        <f>VLOOKUP($B30,ShipSpeeds!$A$7:$I$888,5,FALSE)</f>
        <v>#N/A</v>
      </c>
      <c r="H30" s="8" t="e">
        <f>VLOOKUP($B30,ShipSpeeds!$A$7:$I$888,6,FALSE)</f>
        <v>#N/A</v>
      </c>
      <c r="I30" s="8" t="e">
        <f>VLOOKUP($B30,ShipSpeeds!$A$7:$I$888,7,FALSE)</f>
        <v>#N/A</v>
      </c>
      <c r="J30" s="8" t="e">
        <f>VLOOKUP($B30,ShipSpeeds!$A$7:$I$888,8,FALSE)</f>
        <v>#N/A</v>
      </c>
      <c r="K30" s="8" t="e">
        <f>VLOOKUP($B30,ShipSpeeds!$A$7:$I$888,9,FALSE)</f>
        <v>#N/A</v>
      </c>
      <c r="L30" s="47" t="e">
        <f>VLOOKUP($B30,ShipSpeeds!$A$7:$I$888,2,FALSE)</f>
        <v>#N/A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</v>
      </c>
      <c r="C31" s="29">
        <f t="shared" si="1"/>
        <v>0</v>
      </c>
      <c r="D31" s="8" t="e">
        <f>VLOOKUP($B31,ShipSpeeds!$A$7:$I$888,2,FALSE)</f>
        <v>#N/A</v>
      </c>
      <c r="E31" s="8" t="e">
        <f>VLOOKUP($B31,ShipSpeeds!$A$7:$I$888,3,FALSE)</f>
        <v>#N/A</v>
      </c>
      <c r="F31" s="8" t="e">
        <f>VLOOKUP($B31,ShipSpeeds!$A$7:$I$888,4,FALSE)</f>
        <v>#N/A</v>
      </c>
      <c r="G31" s="8" t="e">
        <f>VLOOKUP($B31,ShipSpeeds!$A$7:$I$888,5,FALSE)</f>
        <v>#N/A</v>
      </c>
      <c r="H31" s="8" t="e">
        <f>VLOOKUP($B31,ShipSpeeds!$A$7:$I$888,6,FALSE)</f>
        <v>#N/A</v>
      </c>
      <c r="I31" s="8" t="e">
        <f>VLOOKUP($B31,ShipSpeeds!$A$7:$I$888,7,FALSE)</f>
        <v>#N/A</v>
      </c>
      <c r="J31" s="8" t="e">
        <f>VLOOKUP($B31,ShipSpeeds!$A$7:$I$888,8,FALSE)</f>
        <v>#N/A</v>
      </c>
      <c r="K31" s="8" t="e">
        <f>VLOOKUP($B31,ShipSpeeds!$A$7:$I$888,9,FALSE)</f>
        <v>#N/A</v>
      </c>
      <c r="L31" s="47" t="e">
        <f>VLOOKUP($B31,ShipSpeeds!$A$7:$I$888,2,FALSE)</f>
        <v>#N/A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</v>
      </c>
      <c r="C32" s="29">
        <f t="shared" si="1"/>
        <v>0</v>
      </c>
      <c r="D32" s="8" t="e">
        <f>VLOOKUP($B32,ShipSpeeds!$A$7:$I$888,2,FALSE)</f>
        <v>#N/A</v>
      </c>
      <c r="E32" s="8" t="e">
        <f>VLOOKUP($B32,ShipSpeeds!$A$7:$I$888,3,FALSE)</f>
        <v>#N/A</v>
      </c>
      <c r="F32" s="8" t="e">
        <f>VLOOKUP($B32,ShipSpeeds!$A$7:$I$888,4,FALSE)</f>
        <v>#N/A</v>
      </c>
      <c r="G32" s="8" t="e">
        <f>VLOOKUP($B32,ShipSpeeds!$A$7:$I$888,5,FALSE)</f>
        <v>#N/A</v>
      </c>
      <c r="H32" s="8" t="e">
        <f>VLOOKUP($B32,ShipSpeeds!$A$7:$I$888,6,FALSE)</f>
        <v>#N/A</v>
      </c>
      <c r="I32" s="8" t="e">
        <f>VLOOKUP($B32,ShipSpeeds!$A$7:$I$888,7,FALSE)</f>
        <v>#N/A</v>
      </c>
      <c r="J32" s="8" t="e">
        <f>VLOOKUP($B32,ShipSpeeds!$A$7:$I$888,8,FALSE)</f>
        <v>#N/A</v>
      </c>
      <c r="K32" s="8" t="e">
        <f>VLOOKUP($B32,ShipSpeeds!$A$7:$I$888,9,FALSE)</f>
        <v>#N/A</v>
      </c>
      <c r="L32" s="47" t="e">
        <f>VLOOKUP($B32,ShipSpeeds!$A$7:$I$888,2,FALSE)</f>
        <v>#N/A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</v>
      </c>
      <c r="C33" s="29">
        <f t="shared" si="1"/>
        <v>0</v>
      </c>
      <c r="D33" s="8" t="e">
        <f>VLOOKUP($B33,ShipSpeeds!$A$7:$I$888,2,FALSE)</f>
        <v>#N/A</v>
      </c>
      <c r="E33" s="8" t="e">
        <f>VLOOKUP($B33,ShipSpeeds!$A$7:$I$888,3,FALSE)</f>
        <v>#N/A</v>
      </c>
      <c r="F33" s="8" t="e">
        <f>VLOOKUP($B33,ShipSpeeds!$A$7:$I$888,4,FALSE)</f>
        <v>#N/A</v>
      </c>
      <c r="G33" s="8" t="e">
        <f>VLOOKUP($B33,ShipSpeeds!$A$7:$I$888,5,FALSE)</f>
        <v>#N/A</v>
      </c>
      <c r="H33" s="8" t="e">
        <f>VLOOKUP($B33,ShipSpeeds!$A$7:$I$888,6,FALSE)</f>
        <v>#N/A</v>
      </c>
      <c r="I33" s="8" t="e">
        <f>VLOOKUP($B33,ShipSpeeds!$A$7:$I$888,7,FALSE)</f>
        <v>#N/A</v>
      </c>
      <c r="J33" s="8" t="e">
        <f>VLOOKUP($B33,ShipSpeeds!$A$7:$I$888,8,FALSE)</f>
        <v>#N/A</v>
      </c>
      <c r="K33" s="8" t="e">
        <f>VLOOKUP($B33,ShipSpeeds!$A$7:$I$888,9,FALSE)</f>
        <v>#N/A</v>
      </c>
      <c r="L33" s="47" t="e">
        <f>VLOOKUP($B33,ShipSpeeds!$A$7:$I$888,2,FALSE)</f>
        <v>#N/A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</v>
      </c>
      <c r="C34" s="29">
        <f t="shared" si="1"/>
        <v>0</v>
      </c>
      <c r="D34" s="8" t="e">
        <f>VLOOKUP($B34,ShipSpeeds!$A$7:$I$888,2,FALSE)</f>
        <v>#N/A</v>
      </c>
      <c r="E34" s="8" t="e">
        <f>VLOOKUP($B34,ShipSpeeds!$A$7:$I$888,3,FALSE)</f>
        <v>#N/A</v>
      </c>
      <c r="F34" s="8" t="e">
        <f>VLOOKUP($B34,ShipSpeeds!$A$7:$I$888,4,FALSE)</f>
        <v>#N/A</v>
      </c>
      <c r="G34" s="8" t="e">
        <f>VLOOKUP($B34,ShipSpeeds!$A$7:$I$888,5,FALSE)</f>
        <v>#N/A</v>
      </c>
      <c r="H34" s="8" t="e">
        <f>VLOOKUP($B34,ShipSpeeds!$A$7:$I$888,6,FALSE)</f>
        <v>#N/A</v>
      </c>
      <c r="I34" s="8" t="e">
        <f>VLOOKUP($B34,ShipSpeeds!$A$7:$I$888,7,FALSE)</f>
        <v>#N/A</v>
      </c>
      <c r="J34" s="8" t="e">
        <f>VLOOKUP($B34,ShipSpeeds!$A$7:$I$888,8,FALSE)</f>
        <v>#N/A</v>
      </c>
      <c r="K34" s="8" t="e">
        <f>VLOOKUP($B34,ShipSpeeds!$A$7:$I$888,9,FALSE)</f>
        <v>#N/A</v>
      </c>
      <c r="L34" s="47" t="e">
        <f>VLOOKUP($B34,ShipSpeeds!$A$7:$I$888,2,FALSE)</f>
        <v>#N/A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</v>
      </c>
      <c r="C35" s="29">
        <f t="shared" si="1"/>
        <v>0</v>
      </c>
      <c r="D35" s="8" t="e">
        <f>VLOOKUP($B35,ShipSpeeds!$A$7:$I$888,2,FALSE)</f>
        <v>#N/A</v>
      </c>
      <c r="E35" s="8" t="e">
        <f>VLOOKUP($B35,ShipSpeeds!$A$7:$I$888,3,FALSE)</f>
        <v>#N/A</v>
      </c>
      <c r="F35" s="8" t="e">
        <f>VLOOKUP($B35,ShipSpeeds!$A$7:$I$888,4,FALSE)</f>
        <v>#N/A</v>
      </c>
      <c r="G35" s="8" t="e">
        <f>VLOOKUP($B35,ShipSpeeds!$A$7:$I$888,5,FALSE)</f>
        <v>#N/A</v>
      </c>
      <c r="H35" s="8" t="e">
        <f>VLOOKUP($B35,ShipSpeeds!$A$7:$I$888,6,FALSE)</f>
        <v>#N/A</v>
      </c>
      <c r="I35" s="8" t="e">
        <f>VLOOKUP($B35,ShipSpeeds!$A$7:$I$888,7,FALSE)</f>
        <v>#N/A</v>
      </c>
      <c r="J35" s="8" t="e">
        <f>VLOOKUP($B35,ShipSpeeds!$A$7:$I$888,8,FALSE)</f>
        <v>#N/A</v>
      </c>
      <c r="K35" s="8" t="e">
        <f>VLOOKUP($B35,ShipSpeeds!$A$7:$I$888,9,FALSE)</f>
        <v>#N/A</v>
      </c>
      <c r="L35" s="47" t="e">
        <f>VLOOKUP($B35,ShipSpeeds!$A$7:$I$888,2,FALSE)</f>
        <v>#N/A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</v>
      </c>
      <c r="C36" s="29">
        <f t="shared" si="1"/>
        <v>0</v>
      </c>
      <c r="D36" s="8" t="e">
        <f>VLOOKUP($B36,ShipSpeeds!$A$7:$I$888,2,FALSE)</f>
        <v>#N/A</v>
      </c>
      <c r="E36" s="8" t="e">
        <f>VLOOKUP($B36,ShipSpeeds!$A$7:$I$888,3,FALSE)</f>
        <v>#N/A</v>
      </c>
      <c r="F36" s="8" t="e">
        <f>VLOOKUP($B36,ShipSpeeds!$A$7:$I$888,4,FALSE)</f>
        <v>#N/A</v>
      </c>
      <c r="G36" s="8" t="e">
        <f>VLOOKUP($B36,ShipSpeeds!$A$7:$I$888,5,FALSE)</f>
        <v>#N/A</v>
      </c>
      <c r="H36" s="8" t="e">
        <f>VLOOKUP($B36,ShipSpeeds!$A$7:$I$888,6,FALSE)</f>
        <v>#N/A</v>
      </c>
      <c r="I36" s="8" t="e">
        <f>VLOOKUP($B36,ShipSpeeds!$A$7:$I$888,7,FALSE)</f>
        <v>#N/A</v>
      </c>
      <c r="J36" s="8" t="e">
        <f>VLOOKUP($B36,ShipSpeeds!$A$7:$I$888,8,FALSE)</f>
        <v>#N/A</v>
      </c>
      <c r="K36" s="8" t="e">
        <f>VLOOKUP($B36,ShipSpeeds!$A$7:$I$888,9,FALSE)</f>
        <v>#N/A</v>
      </c>
      <c r="L36" s="47" t="e">
        <f>VLOOKUP($B36,ShipSpeeds!$A$7:$I$888,2,FALSE)</f>
        <v>#N/A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</v>
      </c>
      <c r="C37" s="29">
        <f t="shared" si="1"/>
        <v>0</v>
      </c>
      <c r="D37" s="8" t="e">
        <f>VLOOKUP($B37,ShipSpeeds!$A$7:$I$888,2,FALSE)</f>
        <v>#N/A</v>
      </c>
      <c r="E37" s="8" t="e">
        <f>VLOOKUP($B37,ShipSpeeds!$A$7:$I$888,3,FALSE)</f>
        <v>#N/A</v>
      </c>
      <c r="F37" s="8" t="e">
        <f>VLOOKUP($B37,ShipSpeeds!$A$7:$I$888,4,FALSE)</f>
        <v>#N/A</v>
      </c>
      <c r="G37" s="8" t="e">
        <f>VLOOKUP($B37,ShipSpeeds!$A$7:$I$888,5,FALSE)</f>
        <v>#N/A</v>
      </c>
      <c r="H37" s="8" t="e">
        <f>VLOOKUP($B37,ShipSpeeds!$A$7:$I$888,6,FALSE)</f>
        <v>#N/A</v>
      </c>
      <c r="I37" s="8" t="e">
        <f>VLOOKUP($B37,ShipSpeeds!$A$7:$I$888,7,FALSE)</f>
        <v>#N/A</v>
      </c>
      <c r="J37" s="8" t="e">
        <f>VLOOKUP($B37,ShipSpeeds!$A$7:$I$888,8,FALSE)</f>
        <v>#N/A</v>
      </c>
      <c r="K37" s="8" t="e">
        <f>VLOOKUP($B37,ShipSpeeds!$A$7:$I$888,9,FALSE)</f>
        <v>#N/A</v>
      </c>
      <c r="L37" s="47" t="e">
        <f>VLOOKUP($B37,ShipSpeeds!$A$7:$I$888,2,FALSE)</f>
        <v>#N/A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</v>
      </c>
      <c r="C38" s="29">
        <f t="shared" si="1"/>
        <v>0</v>
      </c>
      <c r="D38" s="8" t="e">
        <f>VLOOKUP($B38,ShipSpeeds!$A$7:$I$888,2,FALSE)</f>
        <v>#N/A</v>
      </c>
      <c r="E38" s="8" t="e">
        <f>VLOOKUP($B38,ShipSpeeds!$A$7:$I$888,3,FALSE)</f>
        <v>#N/A</v>
      </c>
      <c r="F38" s="8" t="e">
        <f>VLOOKUP($B38,ShipSpeeds!$A$7:$I$888,4,FALSE)</f>
        <v>#N/A</v>
      </c>
      <c r="G38" s="8" t="e">
        <f>VLOOKUP($B38,ShipSpeeds!$A$7:$I$888,5,FALSE)</f>
        <v>#N/A</v>
      </c>
      <c r="H38" s="8" t="e">
        <f>VLOOKUP($B38,ShipSpeeds!$A$7:$I$888,6,FALSE)</f>
        <v>#N/A</v>
      </c>
      <c r="I38" s="8" t="e">
        <f>VLOOKUP($B38,ShipSpeeds!$A$7:$I$888,7,FALSE)</f>
        <v>#N/A</v>
      </c>
      <c r="J38" s="8" t="e">
        <f>VLOOKUP($B38,ShipSpeeds!$A$7:$I$888,8,FALSE)</f>
        <v>#N/A</v>
      </c>
      <c r="K38" s="8" t="e">
        <f>VLOOKUP($B38,ShipSpeeds!$A$7:$I$888,9,FALSE)</f>
        <v>#N/A</v>
      </c>
      <c r="L38" s="47" t="e">
        <f>VLOOKUP($B38,ShipSpeeds!$A$7:$I$888,2,FALSE)</f>
        <v>#N/A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</v>
      </c>
      <c r="C39" s="29">
        <f t="shared" si="1"/>
        <v>0</v>
      </c>
      <c r="D39" s="8" t="e">
        <f>VLOOKUP($B39,ShipSpeeds!$A$7:$I$888,2,FALSE)</f>
        <v>#N/A</v>
      </c>
      <c r="E39" s="8" t="e">
        <f>VLOOKUP($B39,ShipSpeeds!$A$7:$I$888,3,FALSE)</f>
        <v>#N/A</v>
      </c>
      <c r="F39" s="8" t="e">
        <f>VLOOKUP($B39,ShipSpeeds!$A$7:$I$888,4,FALSE)</f>
        <v>#N/A</v>
      </c>
      <c r="G39" s="8" t="e">
        <f>VLOOKUP($B39,ShipSpeeds!$A$7:$I$888,5,FALSE)</f>
        <v>#N/A</v>
      </c>
      <c r="H39" s="8" t="e">
        <f>VLOOKUP($B39,ShipSpeeds!$A$7:$I$888,6,FALSE)</f>
        <v>#N/A</v>
      </c>
      <c r="I39" s="8" t="e">
        <f>VLOOKUP($B39,ShipSpeeds!$A$7:$I$888,7,FALSE)</f>
        <v>#N/A</v>
      </c>
      <c r="J39" s="8" t="e">
        <f>VLOOKUP($B39,ShipSpeeds!$A$7:$I$888,8,FALSE)</f>
        <v>#N/A</v>
      </c>
      <c r="K39" s="8" t="e">
        <f>VLOOKUP($B39,ShipSpeeds!$A$7:$I$888,9,FALSE)</f>
        <v>#N/A</v>
      </c>
      <c r="L39" s="47" t="e">
        <f>VLOOKUP($B39,ShipSpeeds!$A$7:$I$888,2,FALSE)</f>
        <v>#N/A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</v>
      </c>
      <c r="C40" s="29">
        <f t="shared" si="1"/>
        <v>0</v>
      </c>
      <c r="D40" s="8" t="e">
        <f>VLOOKUP($B40,ShipSpeeds!$A$7:$I$888,2,FALSE)</f>
        <v>#N/A</v>
      </c>
      <c r="E40" s="8" t="e">
        <f>VLOOKUP($B40,ShipSpeeds!$A$7:$I$888,3,FALSE)</f>
        <v>#N/A</v>
      </c>
      <c r="F40" s="8" t="e">
        <f>VLOOKUP($B40,ShipSpeeds!$A$7:$I$888,4,FALSE)</f>
        <v>#N/A</v>
      </c>
      <c r="G40" s="8" t="e">
        <f>VLOOKUP($B40,ShipSpeeds!$A$7:$I$888,5,FALSE)</f>
        <v>#N/A</v>
      </c>
      <c r="H40" s="8" t="e">
        <f>VLOOKUP($B40,ShipSpeeds!$A$7:$I$888,6,FALSE)</f>
        <v>#N/A</v>
      </c>
      <c r="I40" s="8" t="e">
        <f>VLOOKUP($B40,ShipSpeeds!$A$7:$I$888,7,FALSE)</f>
        <v>#N/A</v>
      </c>
      <c r="J40" s="8" t="e">
        <f>VLOOKUP($B40,ShipSpeeds!$A$7:$I$888,8,FALSE)</f>
        <v>#N/A</v>
      </c>
      <c r="K40" s="8" t="e">
        <f>VLOOKUP($B40,ShipSpeeds!$A$7:$I$888,9,FALSE)</f>
        <v>#N/A</v>
      </c>
      <c r="L40" s="47" t="e">
        <f>VLOOKUP($B40,ShipSpeeds!$A$7:$I$888,2,FALSE)</f>
        <v>#N/A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</v>
      </c>
      <c r="C41" s="29">
        <f t="shared" si="1"/>
        <v>0</v>
      </c>
      <c r="D41" s="8" t="e">
        <f>VLOOKUP($B41,ShipSpeeds!$A$7:$I$888,2,FALSE)</f>
        <v>#N/A</v>
      </c>
      <c r="E41" s="8" t="e">
        <f>VLOOKUP($B41,ShipSpeeds!$A$7:$I$888,3,FALSE)</f>
        <v>#N/A</v>
      </c>
      <c r="F41" s="8" t="e">
        <f>VLOOKUP($B41,ShipSpeeds!$A$7:$I$888,4,FALSE)</f>
        <v>#N/A</v>
      </c>
      <c r="G41" s="8" t="e">
        <f>VLOOKUP($B41,ShipSpeeds!$A$7:$I$888,5,FALSE)</f>
        <v>#N/A</v>
      </c>
      <c r="H41" s="8" t="e">
        <f>VLOOKUP($B41,ShipSpeeds!$A$7:$I$888,6,FALSE)</f>
        <v>#N/A</v>
      </c>
      <c r="I41" s="8" t="e">
        <f>VLOOKUP($B41,ShipSpeeds!$A$7:$I$888,7,FALSE)</f>
        <v>#N/A</v>
      </c>
      <c r="J41" s="8" t="e">
        <f>VLOOKUP($B41,ShipSpeeds!$A$7:$I$888,8,FALSE)</f>
        <v>#N/A</v>
      </c>
      <c r="K41" s="8" t="e">
        <f>VLOOKUP($B41,ShipSpeeds!$A$7:$I$888,9,FALSE)</f>
        <v>#N/A</v>
      </c>
      <c r="L41" s="47" t="e">
        <f>VLOOKUP($B41,ShipSpeeds!$A$7:$I$888,2,FALSE)</f>
        <v>#N/A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</v>
      </c>
      <c r="C42" s="29">
        <f t="shared" si="1"/>
        <v>0</v>
      </c>
      <c r="D42" s="8" t="e">
        <f>VLOOKUP($B42,ShipSpeeds!$A$7:$I$888,2,FALSE)</f>
        <v>#N/A</v>
      </c>
      <c r="E42" s="8" t="e">
        <f>VLOOKUP($B42,ShipSpeeds!$A$7:$I$888,3,FALSE)</f>
        <v>#N/A</v>
      </c>
      <c r="F42" s="8" t="e">
        <f>VLOOKUP($B42,ShipSpeeds!$A$7:$I$888,4,FALSE)</f>
        <v>#N/A</v>
      </c>
      <c r="G42" s="8" t="e">
        <f>VLOOKUP($B42,ShipSpeeds!$A$7:$I$888,5,FALSE)</f>
        <v>#N/A</v>
      </c>
      <c r="H42" s="8" t="e">
        <f>VLOOKUP($B42,ShipSpeeds!$A$7:$I$888,6,FALSE)</f>
        <v>#N/A</v>
      </c>
      <c r="I42" s="8" t="e">
        <f>VLOOKUP($B42,ShipSpeeds!$A$7:$I$888,7,FALSE)</f>
        <v>#N/A</v>
      </c>
      <c r="J42" s="8" t="e">
        <f>VLOOKUP($B42,ShipSpeeds!$A$7:$I$888,8,FALSE)</f>
        <v>#N/A</v>
      </c>
      <c r="K42" s="8" t="e">
        <f>VLOOKUP($B42,ShipSpeeds!$A$7:$I$888,9,FALSE)</f>
        <v>#N/A</v>
      </c>
      <c r="L42" s="47" t="e">
        <f>VLOOKUP($B42,ShipSpeeds!$A$7:$I$888,2,FALSE)</f>
        <v>#N/A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</v>
      </c>
      <c r="C43" s="29" t="e">
        <f t="shared" si="1"/>
        <v>#N/A</v>
      </c>
      <c r="D43" s="8" t="e">
        <f>VLOOKUP($B43,ShipSpeeds!$A$7:$I$888,2,FALSE)</f>
        <v>#N/A</v>
      </c>
      <c r="E43" s="8" t="e">
        <f>VLOOKUP($B43,ShipSpeeds!$A$7:$I$888,3,FALSE)</f>
        <v>#N/A</v>
      </c>
      <c r="F43" s="8" t="e">
        <f>VLOOKUP($B43,ShipSpeeds!$A$7:$I$888,4,FALSE)</f>
        <v>#N/A</v>
      </c>
      <c r="G43" s="8" t="e">
        <f>VLOOKUP($B43,ShipSpeeds!$A$7:$I$888,5,FALSE)</f>
        <v>#N/A</v>
      </c>
      <c r="H43" s="8" t="e">
        <f>VLOOKUP($B43,ShipSpeeds!$A$7:$I$888,6,FALSE)</f>
        <v>#N/A</v>
      </c>
      <c r="I43" s="8" t="e">
        <f>VLOOKUP($B43,ShipSpeeds!$A$7:$I$888,7,FALSE)</f>
        <v>#N/A</v>
      </c>
      <c r="J43" s="8" t="e">
        <f>VLOOKUP($B43,ShipSpeeds!$A$7:$I$888,8,FALSE)</f>
        <v>#N/A</v>
      </c>
      <c r="K43" s="8" t="e">
        <f>VLOOKUP($B43,ShipSpeeds!$A$7:$I$888,9,FALSE)</f>
        <v>#N/A</v>
      </c>
      <c r="L43" s="47" t="e">
        <f>VLOOKUP($B43,ShipSpeeds!$A$7:$I$888,2,FALSE)</f>
        <v>#N/A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</v>
      </c>
      <c r="C44" s="29" t="e">
        <f t="shared" si="1"/>
        <v>#N/A</v>
      </c>
      <c r="D44" s="8" t="e">
        <f>VLOOKUP($B44,ShipSpeeds!$A$7:$I$888,2,FALSE)</f>
        <v>#N/A</v>
      </c>
      <c r="E44" s="8" t="e">
        <f>VLOOKUP($B44,ShipSpeeds!$A$7:$I$888,3,FALSE)</f>
        <v>#N/A</v>
      </c>
      <c r="F44" s="8" t="e">
        <f>VLOOKUP($B44,ShipSpeeds!$A$7:$I$888,4,FALSE)</f>
        <v>#N/A</v>
      </c>
      <c r="G44" s="8" t="e">
        <f>VLOOKUP($B44,ShipSpeeds!$A$7:$I$888,5,FALSE)</f>
        <v>#N/A</v>
      </c>
      <c r="H44" s="8" t="e">
        <f>VLOOKUP($B44,ShipSpeeds!$A$7:$I$888,6,FALSE)</f>
        <v>#N/A</v>
      </c>
      <c r="I44" s="8" t="e">
        <f>VLOOKUP($B44,ShipSpeeds!$A$7:$I$888,7,FALSE)</f>
        <v>#N/A</v>
      </c>
      <c r="J44" s="8" t="e">
        <f>VLOOKUP($B44,ShipSpeeds!$A$7:$I$888,8,FALSE)</f>
        <v>#N/A</v>
      </c>
      <c r="K44" s="8" t="e">
        <f>VLOOKUP($B44,ShipSpeeds!$A$7:$I$888,9,FALSE)</f>
        <v>#N/A</v>
      </c>
      <c r="L44" s="47" t="e">
        <f>VLOOKUP($B44,ShipSpeeds!$A$7:$I$888,2,FALSE)</f>
        <v>#N/A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200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203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202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163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163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163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163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163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163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163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163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163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163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163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163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163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163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163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163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163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163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163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163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163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163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163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163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163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163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163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163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163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163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163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163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163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163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163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163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163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163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163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163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163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163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163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163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163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163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163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163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163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163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163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163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163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163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163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163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163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163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163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163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163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163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163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163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163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163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163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163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163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163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163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163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163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163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163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163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163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163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163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163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163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163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163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163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163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163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163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163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163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163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163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163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163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163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163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163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163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163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163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163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163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163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163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163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163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163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163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163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163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163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163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163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163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163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163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163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163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163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163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163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163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163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163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163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163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163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163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163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163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163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163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163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163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163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163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163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163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163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163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163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163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163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163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163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163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163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163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163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163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163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163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163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163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163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163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163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163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163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163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163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163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163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163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163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163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163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163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163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163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163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163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163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163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163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163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163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163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163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163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163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163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163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163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163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163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163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163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163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163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163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163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163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163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163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163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163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163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163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163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163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163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163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163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163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163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163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163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163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163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163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163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163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163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163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163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163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163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163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163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163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163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163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163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163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163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163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163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163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163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163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163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163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163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163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163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163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163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163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163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163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163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163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163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163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163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163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163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163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163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163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163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163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163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163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163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163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163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163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163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163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163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163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163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163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163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163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163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163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163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163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163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163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163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163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163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163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163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163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163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163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163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163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163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163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163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163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163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163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163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163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163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163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163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163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163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163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163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163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163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163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163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163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163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163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163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163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163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163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163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163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163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163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163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163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163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163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163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163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163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163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163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163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163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163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163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163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163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163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163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163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163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163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163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163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163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163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163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163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163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163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163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163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163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163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163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163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163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163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163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163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163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163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163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163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163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163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163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163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163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163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163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163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163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163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163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163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163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163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163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163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163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163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163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163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163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163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163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163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163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163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163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163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163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163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163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163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163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163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163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163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163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163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163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163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163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163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163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163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163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163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163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163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163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163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163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163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163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163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163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163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163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163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163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163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163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163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163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163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163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163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163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163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163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163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163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163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163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163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163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163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163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163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163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163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163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163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163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163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163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163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163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163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163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163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163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163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163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163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163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163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163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163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163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163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163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163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163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163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163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163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163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163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163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163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163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163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163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163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163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163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163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163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163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163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163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163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163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163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163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163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163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163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163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163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163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163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163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163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163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163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163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163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163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163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163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163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163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163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163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163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163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163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163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163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163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163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163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163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163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163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163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163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163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163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163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163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163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163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163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163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163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163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163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163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163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163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163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163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163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163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163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163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163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163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163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163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163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163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163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163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163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163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163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163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163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163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163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163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163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163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163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163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163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163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163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163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163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163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163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163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163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163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163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163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163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163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163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163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163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163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163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163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163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163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163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163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163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163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163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163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163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163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163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163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163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163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163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163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163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163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163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163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163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163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163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163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163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163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163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163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163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163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163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163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163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163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163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163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163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163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163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163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163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163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163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163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163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163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163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163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163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163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163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163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163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163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163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163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163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163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163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163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163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163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163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163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163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163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163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163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163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163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163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163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163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163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163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163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163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163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163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163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163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163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163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163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163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163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163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163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163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163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163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163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163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163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163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163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163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163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163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163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163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163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163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163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163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163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163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163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163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163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163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163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163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163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163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163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163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163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163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163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163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163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163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163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163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163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163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163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163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163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163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163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163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163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163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163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163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163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163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163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163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163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163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163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163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163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163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163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163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163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163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163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163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163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163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163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163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163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163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163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163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163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163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163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163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163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163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163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163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163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163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163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163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163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163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163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163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163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163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163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163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163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163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163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163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163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163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163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163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163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163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163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163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163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163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163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163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163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163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163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163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163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163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163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163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163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163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163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163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163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163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163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163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163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163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163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163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163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163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163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163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163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163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163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163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163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163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163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163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163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163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163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163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163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163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163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163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163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163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163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163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163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163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163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163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163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163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163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163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163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163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163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163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163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163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163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163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163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163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163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163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163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163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163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163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163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163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163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163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163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163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163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163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163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163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163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163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163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163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163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163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163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163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163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163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163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163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163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163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163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163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163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163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163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163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163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163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163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163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163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163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163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163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163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163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163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163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163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163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workbookViewId="0">
      <selection activeCell="A6" sqref="A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199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137</v>
      </c>
      <c r="B9" t="s">
        <v>138</v>
      </c>
      <c r="C9" s="7">
        <v>31.664200000000001</v>
      </c>
      <c r="D9" s="7">
        <v>34.5473</v>
      </c>
    </row>
    <row r="10" spans="1:4" x14ac:dyDescent="0.25">
      <c r="A10" t="s">
        <v>140</v>
      </c>
      <c r="B10" t="s">
        <v>140</v>
      </c>
      <c r="C10" s="7">
        <v>36.543999999999997</v>
      </c>
      <c r="D10" s="7">
        <v>26.3553</v>
      </c>
    </row>
    <row r="11" spans="1:4" x14ac:dyDescent="0.25">
      <c r="A11" t="s">
        <v>128</v>
      </c>
      <c r="B11" t="s">
        <v>129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184</v>
      </c>
      <c r="B13" t="s">
        <v>185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148</v>
      </c>
      <c r="B15" t="s">
        <v>139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196</v>
      </c>
      <c r="B17" t="s">
        <v>196</v>
      </c>
      <c r="C17" s="7">
        <v>36.841500000000003</v>
      </c>
      <c r="D17" s="7">
        <v>10.324999999999999</v>
      </c>
    </row>
    <row r="18" spans="1:4" x14ac:dyDescent="0.25">
      <c r="A18" t="s">
        <v>197</v>
      </c>
      <c r="B18" t="s">
        <v>198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186</v>
      </c>
      <c r="B20" t="s">
        <v>189</v>
      </c>
      <c r="C20" s="7">
        <v>35.377299999999998</v>
      </c>
      <c r="D20" s="7">
        <v>23.5366</v>
      </c>
    </row>
    <row r="21" spans="1:4" x14ac:dyDescent="0.25">
      <c r="A21" t="s">
        <v>187</v>
      </c>
      <c r="B21" t="s">
        <v>188</v>
      </c>
      <c r="C21" s="7">
        <v>32.604064000000001</v>
      </c>
      <c r="D21" s="7">
        <v>23.133192999999999</v>
      </c>
    </row>
    <row r="22" spans="1:4" x14ac:dyDescent="0.25">
      <c r="A22" t="s">
        <v>190</v>
      </c>
      <c r="B22" t="s">
        <v>191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172</v>
      </c>
      <c r="B24" t="s">
        <v>173</v>
      </c>
      <c r="C24" s="7">
        <v>35.238819999999997</v>
      </c>
      <c r="D24" s="7">
        <v>23.579039999999999</v>
      </c>
    </row>
    <row r="25" spans="1:4" x14ac:dyDescent="0.25">
      <c r="A25" t="s">
        <v>157</v>
      </c>
      <c r="B25" t="s">
        <v>158</v>
      </c>
      <c r="C25" s="7">
        <v>40.381300000000003</v>
      </c>
      <c r="D25" s="7">
        <v>27.885000000000002</v>
      </c>
    </row>
    <row r="26" spans="1:4" x14ac:dyDescent="0.25">
      <c r="A26" t="s">
        <v>161</v>
      </c>
      <c r="B26" t="s">
        <v>161</v>
      </c>
      <c r="C26" s="7">
        <v>37.396799999999999</v>
      </c>
      <c r="D26" s="7">
        <v>25.264299999999999</v>
      </c>
    </row>
    <row r="27" spans="1:4" x14ac:dyDescent="0.25">
      <c r="A27" t="s">
        <v>151</v>
      </c>
      <c r="B27" t="s">
        <v>152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180</v>
      </c>
      <c r="B30" t="s">
        <v>181</v>
      </c>
      <c r="C30" s="7">
        <v>38.899003999999998</v>
      </c>
      <c r="D30" s="7">
        <v>17.089870000000001</v>
      </c>
    </row>
    <row r="31" spans="1:4" x14ac:dyDescent="0.25">
      <c r="A31" t="s">
        <v>166</v>
      </c>
      <c r="B31" t="s">
        <v>167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146</v>
      </c>
      <c r="B35" t="s">
        <v>147</v>
      </c>
      <c r="C35" s="7">
        <v>36.894199999999998</v>
      </c>
      <c r="D35" s="7">
        <v>27.2898</v>
      </c>
    </row>
    <row r="36" spans="1:4" x14ac:dyDescent="0.25">
      <c r="A36" t="s">
        <v>136</v>
      </c>
      <c r="B36" t="s">
        <v>135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177</v>
      </c>
      <c r="B38" t="s">
        <v>177</v>
      </c>
      <c r="C38" s="7">
        <v>32.637599999999999</v>
      </c>
      <c r="D38" s="7">
        <v>14.300800000000001</v>
      </c>
    </row>
    <row r="39" spans="1:4" x14ac:dyDescent="0.25">
      <c r="A39" t="s">
        <v>153</v>
      </c>
      <c r="B39" t="s">
        <v>154</v>
      </c>
      <c r="C39" s="7">
        <v>39.217734</v>
      </c>
      <c r="D39" s="7">
        <v>25.849311</v>
      </c>
    </row>
    <row r="40" spans="1:4" x14ac:dyDescent="0.25">
      <c r="A40" t="s">
        <v>130</v>
      </c>
      <c r="B40" t="s">
        <v>131</v>
      </c>
      <c r="C40" s="7">
        <v>31.2378</v>
      </c>
      <c r="D40" s="7">
        <v>27.866900000000001</v>
      </c>
    </row>
    <row r="41" spans="1:4" x14ac:dyDescent="0.25">
      <c r="A41" t="s">
        <v>195</v>
      </c>
      <c r="B41" t="s">
        <v>194</v>
      </c>
      <c r="C41" s="7">
        <v>37.793700000000001</v>
      </c>
      <c r="D41" s="7">
        <v>12.43</v>
      </c>
    </row>
    <row r="42" spans="1:4" x14ac:dyDescent="0.25">
      <c r="A42" t="s">
        <v>178</v>
      </c>
      <c r="B42" t="s">
        <v>179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144</v>
      </c>
      <c r="B44" t="s">
        <v>145</v>
      </c>
      <c r="C44" s="7">
        <v>37.060668999999997</v>
      </c>
      <c r="D44" s="7">
        <v>27.229953999999999</v>
      </c>
    </row>
    <row r="45" spans="1:4" x14ac:dyDescent="0.25">
      <c r="A45" t="s">
        <v>175</v>
      </c>
      <c r="B45" t="s">
        <v>176</v>
      </c>
      <c r="C45" s="7">
        <v>40.148181999999998</v>
      </c>
      <c r="D45" s="7">
        <v>18.490869</v>
      </c>
    </row>
    <row r="46" spans="1:4" x14ac:dyDescent="0.25">
      <c r="A46" t="s">
        <v>164</v>
      </c>
      <c r="B46" t="s">
        <v>165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174</v>
      </c>
      <c r="B49" t="s">
        <v>174</v>
      </c>
      <c r="C49" s="7">
        <v>38.243499999999997</v>
      </c>
      <c r="D49" s="7">
        <v>21.737500000000001</v>
      </c>
    </row>
    <row r="50" spans="1:4" x14ac:dyDescent="0.25">
      <c r="A50" t="s">
        <v>133</v>
      </c>
      <c r="B50" t="s">
        <v>134</v>
      </c>
      <c r="C50" s="7">
        <v>31.044191999999999</v>
      </c>
      <c r="D50" s="7">
        <v>32.543540999999998</v>
      </c>
    </row>
    <row r="51" spans="1:4" x14ac:dyDescent="0.25">
      <c r="A51" t="s">
        <v>192</v>
      </c>
      <c r="B51" t="s">
        <v>193</v>
      </c>
      <c r="C51" s="7">
        <v>31.759187000000001</v>
      </c>
      <c r="D51" s="7">
        <v>25.102018000000001</v>
      </c>
    </row>
    <row r="52" spans="1:4" x14ac:dyDescent="0.25">
      <c r="A52" t="s">
        <v>182</v>
      </c>
      <c r="B52" t="s">
        <v>183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126</v>
      </c>
      <c r="B58" t="s">
        <v>127</v>
      </c>
      <c r="C58" s="7">
        <v>35.314</v>
      </c>
      <c r="D58" s="7">
        <v>26.311399999999999</v>
      </c>
    </row>
    <row r="59" spans="1:4" x14ac:dyDescent="0.25">
      <c r="A59" t="s">
        <v>142</v>
      </c>
      <c r="B59" t="s">
        <v>143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155</v>
      </c>
      <c r="B62" t="s">
        <v>156</v>
      </c>
      <c r="C62" s="7">
        <v>39.989800000000002</v>
      </c>
      <c r="D62" s="7">
        <v>26.18375</v>
      </c>
    </row>
    <row r="63" spans="1:4" x14ac:dyDescent="0.25">
      <c r="A63" t="s">
        <v>132</v>
      </c>
      <c r="B63" t="s">
        <v>149</v>
      </c>
      <c r="C63" s="7">
        <v>37.477935000000002</v>
      </c>
      <c r="D63" s="7">
        <v>23.481248999999998</v>
      </c>
    </row>
    <row r="64" spans="1:4" x14ac:dyDescent="0.25">
      <c r="A64" t="s">
        <v>141</v>
      </c>
      <c r="B64" t="s">
        <v>150</v>
      </c>
      <c r="C64" s="7">
        <v>37.6524</v>
      </c>
      <c r="D64" s="7">
        <v>24.0227</v>
      </c>
    </row>
    <row r="65" spans="1:4" x14ac:dyDescent="0.25">
      <c r="A65" t="s">
        <v>171</v>
      </c>
      <c r="B65" t="s">
        <v>170</v>
      </c>
      <c r="C65" s="7">
        <v>36.401699999999998</v>
      </c>
      <c r="D65" s="7">
        <v>22.486699999999999</v>
      </c>
    </row>
    <row r="66" spans="1:4" x14ac:dyDescent="0.25">
      <c r="A66" t="s">
        <v>159</v>
      </c>
      <c r="B66" t="s">
        <v>160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169</v>
      </c>
      <c r="B69" t="s">
        <v>168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2020-03-24T13:18:00Z</dcterms:modified>
</cp:coreProperties>
</file>