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5A268660-95A1-4CBE-81E9-03B8C1B0332F}" xr6:coauthVersionLast="45" xr6:coauthVersionMax="45" xr10:uidLastSave="{00000000-0000-0000-0000-000000000000}"/>
  <bookViews>
    <workbookView xWindow="9105" yWindow="975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0" l="1"/>
  <c r="B1" i="11"/>
  <c r="B2" i="11"/>
  <c r="B2" i="10"/>
  <c r="A4" i="11"/>
  <c r="I7" i="14" l="1"/>
  <c r="H7" i="14"/>
  <c r="G7" i="14"/>
  <c r="F7" i="14"/>
  <c r="E7" i="14"/>
  <c r="D7" i="14"/>
  <c r="C7" i="14"/>
  <c r="B7" i="14"/>
  <c r="A4" i="10" l="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3" l="1"/>
  <c r="T44" i="12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R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<sst xmlns="http://schemas.openxmlformats.org/spreadsheetml/2006/main" count="4479" uniqueCount="206">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</sst>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8" sqref="E28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116</v>
      </c>
      <c r="B1" s="57" t="s">
        <v>120</v>
      </c>
      <c r="C1" s="57" t="s">
        <v>121</v>
      </c>
      <c r="D1" s="57" t="s">
        <v>122</v>
      </c>
      <c r="E1" s="57" t="s">
        <v>117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Alexandria</v>
      </c>
      <c r="C3" s="81" t="str">
        <f>IF(Segment2!$D$4="","",B4)</f>
        <v>Leptis Magna</v>
      </c>
      <c r="D3" s="81" t="str">
        <f>IF(Segment3!$D$4="","",C4)</f>
        <v>Zankle</v>
      </c>
      <c r="E3" s="57" t="str">
        <f>B3</f>
        <v>Alexandria</v>
      </c>
    </row>
    <row r="4" spans="1:5" s="57" customFormat="1" x14ac:dyDescent="0.25">
      <c r="A4" s="57" t="s">
        <v>25</v>
      </c>
      <c r="B4" s="81" t="str">
        <f>Segment1!$D$4</f>
        <v>Leptis Magna</v>
      </c>
      <c r="C4" s="81" t="str">
        <f>IF(Segment2!$D$4="","",Segment2!$D$4)</f>
        <v>Zankle</v>
      </c>
      <c r="D4" s="81" t="str">
        <f>IF(Segment3!$D$4="","",Segment3!$D$4)</f>
        <v>Portus</v>
      </c>
      <c r="E4" s="57" t="str">
        <f>IF(C4="",B4,IF(D4="",C4,D4))</f>
        <v>Portus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119</v>
      </c>
    </row>
    <row r="6" spans="1:5" x14ac:dyDescent="0.25">
      <c r="A6" s="58" t="s">
        <v>82</v>
      </c>
      <c r="B6" s="56">
        <f>Segment1!$E$14</f>
        <v>797.68753048077565</v>
      </c>
      <c r="C6" s="56">
        <f>IFERROR(Segment2!$E$14,0)</f>
        <v>339.17995652007875</v>
      </c>
      <c r="D6" s="56">
        <f>IFERROR(Segment3!$E$14,0)</f>
        <v>263.77010370496203</v>
      </c>
      <c r="E6" s="56">
        <f>SUM(B6:D6)</f>
        <v>1400.6375907058164</v>
      </c>
    </row>
    <row r="7" spans="1:5" x14ac:dyDescent="0.25">
      <c r="A7" s="57" t="s">
        <v>123</v>
      </c>
      <c r="B7" s="11">
        <f>Segment1!$A6</f>
        <v>3228</v>
      </c>
      <c r="C7" s="11">
        <f>Segment2!$A6</f>
        <v>3315</v>
      </c>
      <c r="D7" s="11">
        <f>Segment3!$A6</f>
        <v>3915</v>
      </c>
    </row>
    <row r="8" spans="1:5" x14ac:dyDescent="0.25">
      <c r="A8" s="57"/>
      <c r="B8" s="11">
        <f>Segment1!$A7</f>
        <v>3226</v>
      </c>
      <c r="C8" s="11">
        <f>Segment2!$A7</f>
        <v>3415</v>
      </c>
      <c r="D8" s="11">
        <f>Segment3!$A7</f>
        <v>4014</v>
      </c>
    </row>
    <row r="9" spans="1:5" x14ac:dyDescent="0.25">
      <c r="A9" s="57"/>
      <c r="B9" s="11">
        <f>Segment1!$A8</f>
        <v>3324</v>
      </c>
      <c r="C9" s="11">
        <f>Segment2!$A8</f>
        <v>3515</v>
      </c>
      <c r="D9" s="11">
        <f>Segment3!$A8</f>
        <v>4113</v>
      </c>
    </row>
    <row r="10" spans="1:5" x14ac:dyDescent="0.25">
      <c r="A10" s="57"/>
      <c r="B10" s="11">
        <f>Segment1!$A9</f>
        <v>3323</v>
      </c>
      <c r="C10" s="11">
        <f>Segment2!$A9</f>
        <v>3615</v>
      </c>
      <c r="D10" s="11">
        <f>Segment3!$A9</f>
        <v>4113</v>
      </c>
    </row>
    <row r="11" spans="1:5" x14ac:dyDescent="0.25">
      <c r="A11" s="57"/>
      <c r="B11" s="11">
        <f>Segment1!$A10</f>
        <v>3322</v>
      </c>
      <c r="C11" s="11">
        <f>Segment2!$A10</f>
        <v>3716</v>
      </c>
      <c r="D11" s="11">
        <f>Segment3!$A10</f>
        <v>4113</v>
      </c>
    </row>
    <row r="12" spans="1:5" x14ac:dyDescent="0.25">
      <c r="A12" s="57"/>
      <c r="B12" s="11">
        <f>Segment1!$A11</f>
        <v>3321</v>
      </c>
      <c r="C12" s="11">
        <f>Segment2!$A11</f>
        <v>3716</v>
      </c>
      <c r="D12" s="11">
        <f>Segment3!$A11</f>
        <v>4113</v>
      </c>
    </row>
    <row r="13" spans="1:5" x14ac:dyDescent="0.25">
      <c r="A13" s="57"/>
      <c r="B13" s="11">
        <f>Segment1!$A12</f>
        <v>3320</v>
      </c>
      <c r="C13" s="11">
        <f>Segment2!$A12</f>
        <v>3716</v>
      </c>
      <c r="D13" s="11">
        <f>Segment3!$A12</f>
        <v>4113</v>
      </c>
    </row>
    <row r="14" spans="1:5" x14ac:dyDescent="0.25">
      <c r="A14" s="57"/>
      <c r="B14" s="11">
        <f>Segment1!$A13</f>
        <v>3319</v>
      </c>
      <c r="C14" s="11">
        <f>Segment2!$A13</f>
        <v>3716</v>
      </c>
      <c r="D14" s="11">
        <f>Segment3!$A13</f>
        <v>4113</v>
      </c>
    </row>
    <row r="15" spans="1:5" x14ac:dyDescent="0.25">
      <c r="A15" s="57"/>
      <c r="B15" s="11">
        <f>Segment1!$A14</f>
        <v>3318</v>
      </c>
      <c r="C15" s="11">
        <f>Segment2!$A14</f>
        <v>3716</v>
      </c>
      <c r="D15" s="11">
        <f>Segment3!$A14</f>
        <v>4113</v>
      </c>
    </row>
    <row r="16" spans="1:5" x14ac:dyDescent="0.25">
      <c r="A16" s="57"/>
      <c r="B16" s="11">
        <f>Segment1!$A15</f>
        <v>3317</v>
      </c>
      <c r="C16" s="11">
        <f>Segment2!$A15</f>
        <v>3716</v>
      </c>
      <c r="D16" s="11">
        <f>Segment3!$A15</f>
        <v>4113</v>
      </c>
    </row>
    <row r="17" spans="1:5" x14ac:dyDescent="0.25">
      <c r="A17" s="57"/>
      <c r="B17" s="11">
        <f>Segment1!$A16</f>
        <v>3316</v>
      </c>
      <c r="C17" s="11">
        <f>Segment2!$A16</f>
        <v>3716</v>
      </c>
      <c r="D17" s="11">
        <f>Segment3!$A16</f>
        <v>4113</v>
      </c>
    </row>
    <row r="18" spans="1:5" x14ac:dyDescent="0.25">
      <c r="A18" s="57"/>
      <c r="B18" s="11">
        <f>Segment1!$A17</f>
        <v>3315</v>
      </c>
      <c r="C18" s="11">
        <f>Segment2!$A17</f>
        <v>3716</v>
      </c>
      <c r="D18" s="11">
        <f>Segment3!$A17</f>
        <v>4113</v>
      </c>
    </row>
    <row r="19" spans="1:5" x14ac:dyDescent="0.25">
      <c r="A19" s="57"/>
      <c r="B19" s="11">
        <f>Segment1!$A18</f>
        <v>3315</v>
      </c>
      <c r="C19" s="11">
        <f>Segment2!$A18</f>
        <v>3716</v>
      </c>
      <c r="D19" s="11">
        <f>Segment3!$A18</f>
        <v>4113</v>
      </c>
    </row>
    <row r="20" spans="1:5" x14ac:dyDescent="0.25">
      <c r="A20" s="57"/>
      <c r="B20" s="11">
        <f>Segment1!$A19</f>
        <v>3315</v>
      </c>
      <c r="C20" s="11">
        <f>Segment2!$A19</f>
        <v>3716</v>
      </c>
      <c r="D20" s="11">
        <f>Segment3!$A19</f>
        <v>4113</v>
      </c>
    </row>
    <row r="21" spans="1:5" x14ac:dyDescent="0.25">
      <c r="A21" s="57"/>
      <c r="B21" s="11">
        <f>Segment1!$A20</f>
        <v>3315</v>
      </c>
      <c r="C21" s="11">
        <f>Segment2!$A20</f>
        <v>3716</v>
      </c>
      <c r="D21" s="11">
        <f>Segment3!$A20</f>
        <v>4113</v>
      </c>
    </row>
    <row r="22" spans="1:5" x14ac:dyDescent="0.25">
      <c r="A22" s="57"/>
      <c r="B22" s="11">
        <f>Segment1!$A21</f>
        <v>3315</v>
      </c>
      <c r="C22" s="11">
        <f>Segment2!$A21</f>
        <v>3716</v>
      </c>
      <c r="D22" s="11">
        <f>Segment3!$A21</f>
        <v>4113</v>
      </c>
    </row>
    <row r="23" spans="1:5" x14ac:dyDescent="0.25">
      <c r="A23" s="57"/>
      <c r="B23" s="11">
        <f>Segment1!$A22</f>
        <v>3315</v>
      </c>
      <c r="C23" s="11">
        <f>Segment2!$A22</f>
        <v>3716</v>
      </c>
      <c r="D23" s="11">
        <f>Segment3!$A22</f>
        <v>4113</v>
      </c>
    </row>
    <row r="24" spans="1:5" x14ac:dyDescent="0.25">
      <c r="A24" s="57"/>
      <c r="B24" s="11">
        <f>Segment1!$A23</f>
        <v>3315</v>
      </c>
      <c r="C24" s="11">
        <f>Segment2!$A23</f>
        <v>3716</v>
      </c>
      <c r="D24" s="11">
        <f>Segment3!$A23</f>
        <v>4113</v>
      </c>
    </row>
    <row r="25" spans="1:5" x14ac:dyDescent="0.25">
      <c r="A25" s="57"/>
      <c r="B25" s="11">
        <f>Segment1!$A24</f>
        <v>3315</v>
      </c>
      <c r="C25" s="11">
        <f>Segment2!$A24</f>
        <v>3716</v>
      </c>
      <c r="D25" s="11">
        <f>Segment3!$A24</f>
        <v>4113</v>
      </c>
    </row>
    <row r="26" spans="1:5" x14ac:dyDescent="0.25">
      <c r="A26" s="58"/>
      <c r="B26" s="55">
        <f>Segment1!$A25</f>
        <v>3315</v>
      </c>
      <c r="C26" s="55">
        <f>Segment2!$A25</f>
        <v>3716</v>
      </c>
      <c r="D26" s="55">
        <f>Segment3!$A25</f>
        <v>4113</v>
      </c>
      <c r="E26" s="55"/>
    </row>
    <row r="27" spans="1:5" x14ac:dyDescent="0.25">
      <c r="A27" s="57" t="s">
        <v>61</v>
      </c>
      <c r="B27" s="65">
        <f>Segment1!$E$19</f>
        <v>821.58090185317747</v>
      </c>
      <c r="C27" s="65">
        <f>IFERROR(Segment2!$E$19,0)</f>
        <v>373.20929718508398</v>
      </c>
      <c r="D27" s="65">
        <f>IFERROR(Segment3!$E$19,0)</f>
        <v>264.18425587285941</v>
      </c>
      <c r="E27" s="65">
        <f t="shared" ref="E27:E28" si="0">SUM(B27:D27)</f>
        <v>1458.974454911121</v>
      </c>
    </row>
    <row r="28" spans="1:5" x14ac:dyDescent="0.25">
      <c r="A28" s="57" t="s">
        <v>85</v>
      </c>
      <c r="B28" s="65">
        <f>Segment1!$E$20</f>
        <v>280.64329713619338</v>
      </c>
      <c r="C28" s="65">
        <f>IFERROR(Segment2!$E$20,0)</f>
        <v>109.08728430395723</v>
      </c>
      <c r="D28" s="65">
        <f>IFERROR(Segment3!$E$20,0)</f>
        <v>99.893150211178423</v>
      </c>
      <c r="E28" s="65">
        <f t="shared" si="0"/>
        <v>489.62373165132902</v>
      </c>
    </row>
    <row r="29" spans="1:5" x14ac:dyDescent="0.25">
      <c r="A29" s="57" t="s">
        <v>88</v>
      </c>
      <c r="B29" s="48">
        <f>Segment1!$E$21</f>
        <v>2.9274916245531153</v>
      </c>
      <c r="C29" s="48">
        <f>IFERROR(Segment2!$E$21,0)</f>
        <v>3.4211989011036872</v>
      </c>
      <c r="D29" s="48">
        <f>IFERROR(Segment3!$E$21,0)</f>
        <v>2.6446683813090539</v>
      </c>
      <c r="E29" s="48">
        <f>E27/E28</f>
        <v>2.9797870499260979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I20" sqref="I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VLOOKUP(A4,Harbours!A4:D149,3,FALSE)</f>
        <v>31.194005000000001</v>
      </c>
      <c r="C4" s="8">
        <f>VLOOKUP(A4,Harbours!A4:D149,4,FALSE)</f>
        <v>29.874503000000001</v>
      </c>
      <c r="D4" s="12" t="s">
        <v>175</v>
      </c>
      <c r="E4" s="8">
        <f>VLOOKUP(D4,Harbours!A4:D149,3,FALSE)</f>
        <v>32.637599999999999</v>
      </c>
      <c r="F4" s="8">
        <f>VLOOKUP(D4,Harbours!A4:D149,4,FALSE)</f>
        <v>14.300800000000001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3228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3226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3324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3323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3322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3321</v>
      </c>
      <c r="B11" s="64" t="str">
        <f>VLOOKUP($A11,ShipSpeeds!$A$7:$J$888,10,FALSE)</f>
        <v>ok</v>
      </c>
      <c r="H11" s="14"/>
    </row>
    <row r="12" spans="1:10" x14ac:dyDescent="0.25">
      <c r="A12" s="3">
        <v>3320</v>
      </c>
      <c r="B12" s="64" t="str">
        <f>VLOOKUP($A12,ShipSpeeds!$A$7:$J$888,10,FALSE)</f>
        <v>ok</v>
      </c>
    </row>
    <row r="13" spans="1:10" ht="15.75" thickBot="1" x14ac:dyDescent="0.3">
      <c r="A13" s="3">
        <v>3319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3318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797.68753048077565</v>
      </c>
      <c r="G14" s="41"/>
      <c r="H14" s="14"/>
      <c r="I14" s="40"/>
      <c r="J14" s="14"/>
    </row>
    <row r="15" spans="1:10" ht="15.75" thickBot="1" x14ac:dyDescent="0.3">
      <c r="A15" s="3">
        <v>3317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280.32926035723608</v>
      </c>
      <c r="G15" s="41"/>
      <c r="H15" s="14"/>
      <c r="I15" s="40"/>
      <c r="J15" s="14"/>
    </row>
    <row r="16" spans="1:10" x14ac:dyDescent="0.25">
      <c r="A16" s="3">
        <v>3316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3315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3315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3315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821.58090185317747</v>
      </c>
      <c r="H19" s="14"/>
    </row>
    <row r="20" spans="1:8" x14ac:dyDescent="0.25">
      <c r="A20" s="3">
        <v>3315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280.64329713619338</v>
      </c>
      <c r="H20" s="14"/>
    </row>
    <row r="21" spans="1:8" ht="15.75" thickBot="1" x14ac:dyDescent="0.3">
      <c r="A21" s="3">
        <v>3315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2.9274916245531153</v>
      </c>
      <c r="H21" s="14"/>
    </row>
    <row r="22" spans="1:8" x14ac:dyDescent="0.25">
      <c r="A22" s="3">
        <v>3315</v>
      </c>
      <c r="B22" s="64" t="str">
        <f>VLOOKUP($A22,ShipSpeeds!$A$7:$J$888,10,FALSE)</f>
        <v>ok</v>
      </c>
      <c r="H22" s="14"/>
    </row>
    <row r="23" spans="1:8" x14ac:dyDescent="0.25">
      <c r="A23" s="3">
        <v>3315</v>
      </c>
      <c r="B23" s="64" t="str">
        <f>VLOOKUP($A23,ShipSpeeds!$A$7:$J$888,10,FALSE)</f>
        <v>ok</v>
      </c>
      <c r="H23" s="14"/>
    </row>
    <row r="24" spans="1:8" x14ac:dyDescent="0.25">
      <c r="A24" s="3">
        <v>3315</v>
      </c>
      <c r="B24" s="64" t="str">
        <f>VLOOKUP($A24,ShipSpeeds!$A$7:$J$888,10,FALSE)</f>
        <v>ok</v>
      </c>
      <c r="H24" s="14"/>
    </row>
    <row r="25" spans="1:8" x14ac:dyDescent="0.25">
      <c r="A25" s="3">
        <v>3315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297.27417054911461</v>
      </c>
      <c r="E29" s="37"/>
      <c r="F29" s="37">
        <f>F30</f>
        <v>32284</v>
      </c>
      <c r="G29" s="37"/>
      <c r="H29" s="37"/>
    </row>
    <row r="30" spans="1:8" s="3" customFormat="1" x14ac:dyDescent="0.25">
      <c r="A30" s="36">
        <f>A6</f>
        <v>3228</v>
      </c>
      <c r="B30" s="26">
        <f>INT(A30/100)</f>
        <v>32</v>
      </c>
      <c r="C30" s="26">
        <f>A30-B30*100</f>
        <v>28</v>
      </c>
      <c r="D30" s="30">
        <f>IFERROR(DEGREES(MOD(ATAN2(COS(RADIANS(B29))*SIN(RADIANS(B30))-SIN(RADIANS(B29))*COS(RADIANS(B30))*COS(RADIANS(C30-C29)),SIN(RADIANS(C30-C29))*COS(RADIANS(B30))),2*PI())),"")</f>
        <v>297.27417054911461</v>
      </c>
      <c r="E30" s="30">
        <f>ACOS(SIN(RADIANS(B29))*SIN(RADIANS(B30))+COS(RADIANS(B29))*COS(RADIANS(B30))*COS((RADIANS(C30-C29))))*6371/1.852</f>
        <v>107.38112229382169</v>
      </c>
      <c r="F30" s="26">
        <f>A30*10+$C$2</f>
        <v>32284</v>
      </c>
      <c r="G30" s="31">
        <f>IFERROR(Interpol1!C4,"")</f>
        <v>1.9478681695329541</v>
      </c>
      <c r="H30" s="30">
        <f>IFERROR(E30/G30,"")</f>
        <v>55.127510153610018</v>
      </c>
    </row>
    <row r="31" spans="1:8" s="3" customFormat="1" x14ac:dyDescent="0.25">
      <c r="A31" s="34">
        <f>A30</f>
        <v>3228</v>
      </c>
      <c r="B31" s="32">
        <f t="shared" ref="B31:B60" si="0">INT(A31/100)</f>
        <v>32</v>
      </c>
      <c r="C31" s="32">
        <f t="shared" ref="C31:C60" si="1">A31-B31*100</f>
        <v>28</v>
      </c>
      <c r="D31" s="35">
        <f>D32</f>
        <v>270.52995796457338</v>
      </c>
      <c r="E31" s="35">
        <f>E32</f>
        <v>50.916469401492584</v>
      </c>
      <c r="F31" s="32">
        <f t="shared" ref="F31:F60" si="2">A31*10+$C$2</f>
        <v>32284</v>
      </c>
      <c r="G31" s="33">
        <f>IFERROR(Interpol1!C5,"")</f>
        <v>2.9869105442341413</v>
      </c>
      <c r="H31" s="35">
        <f t="shared" ref="H31:H32" si="3">IFERROR(E31/G31,"")</f>
        <v>17.046533080738051</v>
      </c>
    </row>
    <row r="32" spans="1:8" s="3" customFormat="1" x14ac:dyDescent="0.25">
      <c r="A32" s="36">
        <f>A7</f>
        <v>3226</v>
      </c>
      <c r="B32" s="26">
        <f t="shared" si="0"/>
        <v>32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270.52995796457338</v>
      </c>
      <c r="E32" s="30">
        <f>ACOS(SIN(RADIANS(B31))*SIN(RADIANS(B32))+COS(RADIANS(B31))*COS(RADIANS(B32))*COS((RADIANS(C32-C31))))*6371/1.852/2</f>
        <v>50.916469401492584</v>
      </c>
      <c r="F32" s="26">
        <f t="shared" si="2"/>
        <v>32264</v>
      </c>
      <c r="G32" s="31">
        <f>IFERROR(Interpol1!C6,"")</f>
        <v>3.2669359802371756</v>
      </c>
      <c r="H32" s="30">
        <f t="shared" si="3"/>
        <v>15.585389401415853</v>
      </c>
    </row>
    <row r="33" spans="1:8" s="3" customFormat="1" x14ac:dyDescent="0.25">
      <c r="A33" s="34">
        <f>A32</f>
        <v>3226</v>
      </c>
      <c r="B33" s="32">
        <f t="shared" si="0"/>
        <v>32</v>
      </c>
      <c r="C33" s="32">
        <f t="shared" si="1"/>
        <v>26</v>
      </c>
      <c r="D33" s="35">
        <f>D34</f>
        <v>301.19583753647584</v>
      </c>
      <c r="E33" s="35">
        <f>E34</f>
        <v>58.865626177799676</v>
      </c>
      <c r="F33" s="32">
        <f t="shared" si="2"/>
        <v>32264</v>
      </c>
      <c r="G33" s="33">
        <f>IFERROR(Interpol1!C7,"")</f>
        <v>1.9844207501411661</v>
      </c>
      <c r="H33" s="35">
        <f t="shared" ref="H33:H70" si="4">IFERROR(E33/G33,"")</f>
        <v>29.663883616220069</v>
      </c>
    </row>
    <row r="34" spans="1:8" s="3" customFormat="1" x14ac:dyDescent="0.25">
      <c r="A34" s="36">
        <f>A8</f>
        <v>3324</v>
      </c>
      <c r="B34" s="26">
        <f t="shared" si="0"/>
        <v>33</v>
      </c>
      <c r="C34" s="26">
        <f t="shared" si="1"/>
        <v>24</v>
      </c>
      <c r="D34" s="30">
        <f>IFERROR(DEGREES(MOD(ATAN2(COS(RADIANS(B33))*SIN(RADIANS(B34))-SIN(RADIANS(B33))*COS(RADIANS(B34))*COS(RADIANS(C34-C33)),SIN(RADIANS(C34-C33))*COS(RADIANS(B34))),2*PI())),"")</f>
        <v>301.19583753647584</v>
      </c>
      <c r="E34" s="30">
        <f>ACOS(SIN(RADIANS(B33))*SIN(RADIANS(B34))+COS(RADIANS(B33))*COS(RADIANS(B34))*COS((RADIANS(C34-C33))))*6371/1.852/2</f>
        <v>58.865626177799676</v>
      </c>
      <c r="F34" s="26">
        <f t="shared" si="2"/>
        <v>33244</v>
      </c>
      <c r="G34" s="31">
        <f>IFERROR(Interpol1!C8,"")</f>
        <v>2.0243992750387969</v>
      </c>
      <c r="H34" s="30">
        <f t="shared" si="4"/>
        <v>29.078071160972698</v>
      </c>
    </row>
    <row r="35" spans="1:8" s="3" customFormat="1" x14ac:dyDescent="0.25">
      <c r="A35" s="34">
        <f>A34</f>
        <v>3324</v>
      </c>
      <c r="B35" s="32">
        <f t="shared" si="0"/>
        <v>33</v>
      </c>
      <c r="C35" s="32">
        <f t="shared" si="1"/>
        <v>24</v>
      </c>
      <c r="D35" s="35">
        <f>D36</f>
        <v>270.27232437981479</v>
      </c>
      <c r="E35" s="35">
        <f>E36</f>
        <v>25.176987356674964</v>
      </c>
      <c r="F35" s="32">
        <f t="shared" si="2"/>
        <v>33244</v>
      </c>
      <c r="G35" s="33">
        <f>IFERROR(Interpol1!C9,"")</f>
        <v>3.4751243555949558</v>
      </c>
      <c r="H35" s="35">
        <f t="shared" si="4"/>
        <v>7.2449169527242887</v>
      </c>
    </row>
    <row r="36" spans="1:8" s="3" customFormat="1" x14ac:dyDescent="0.25">
      <c r="A36" s="36">
        <f>A9</f>
        <v>3323</v>
      </c>
      <c r="B36" s="26">
        <f t="shared" si="0"/>
        <v>33</v>
      </c>
      <c r="C36" s="26">
        <f t="shared" si="1"/>
        <v>23</v>
      </c>
      <c r="D36" s="30">
        <f>IFERROR(DEGREES(MOD(ATAN2(COS(RADIANS(B35))*SIN(RADIANS(B36))-SIN(RADIANS(B35))*COS(RADIANS(B36))*COS(RADIANS(C36-C35)),SIN(RADIANS(C36-C35))*COS(RADIANS(B36))),2*PI())),"")</f>
        <v>270.27232437981479</v>
      </c>
      <c r="E36" s="30">
        <f>ACOS(SIN(RADIANS(B35))*SIN(RADIANS(B36))+COS(RADIANS(B35))*COS(RADIANS(B36))*COS((RADIANS(C36-C35))))*6371/1.852/2</f>
        <v>25.176987356674964</v>
      </c>
      <c r="F36" s="26">
        <f t="shared" si="2"/>
        <v>33234</v>
      </c>
      <c r="G36" s="31">
        <f>IFERROR(Interpol1!C10,"")</f>
        <v>3.4975971374126575</v>
      </c>
      <c r="H36" s="30">
        <f t="shared" si="4"/>
        <v>7.1983668694615881</v>
      </c>
    </row>
    <row r="37" spans="1:8" s="3" customFormat="1" x14ac:dyDescent="0.25">
      <c r="A37" s="34">
        <f>A36</f>
        <v>3323</v>
      </c>
      <c r="B37" s="32">
        <f t="shared" si="0"/>
        <v>33</v>
      </c>
      <c r="C37" s="32">
        <f t="shared" si="1"/>
        <v>23</v>
      </c>
      <c r="D37" s="35">
        <f>D38</f>
        <v>270.27232437981479</v>
      </c>
      <c r="E37" s="35">
        <f>E38</f>
        <v>25.176987356674964</v>
      </c>
      <c r="F37" s="32">
        <f t="shared" si="2"/>
        <v>33234</v>
      </c>
      <c r="G37" s="33">
        <f>IFERROR(Interpol1!C11,"")</f>
        <v>3.4975971374126575</v>
      </c>
      <c r="H37" s="35">
        <f t="shared" si="4"/>
        <v>7.1983668694615881</v>
      </c>
    </row>
    <row r="38" spans="1:8" s="3" customFormat="1" x14ac:dyDescent="0.25">
      <c r="A38" s="36">
        <f>A10</f>
        <v>3322</v>
      </c>
      <c r="B38" s="26">
        <f t="shared" si="0"/>
        <v>33</v>
      </c>
      <c r="C38" s="26">
        <f t="shared" si="1"/>
        <v>22</v>
      </c>
      <c r="D38" s="30">
        <f>IFERROR(DEGREES(MOD(ATAN2(COS(RADIANS(B37))*SIN(RADIANS(B38))-SIN(RADIANS(B37))*COS(RADIANS(B38))*COS(RADIANS(C38-C37)),SIN(RADIANS(C38-C37))*COS(RADIANS(B38))),2*PI())),"")</f>
        <v>270.27232437981479</v>
      </c>
      <c r="E38" s="30">
        <f>ACOS(SIN(RADIANS(B37))*SIN(RADIANS(B38))+COS(RADIANS(B37))*COS(RADIANS(B38))*COS((RADIANS(C38-C37))))*6371/1.852/2</f>
        <v>25.176987356674964</v>
      </c>
      <c r="F38" s="26">
        <f t="shared" si="2"/>
        <v>33224</v>
      </c>
      <c r="G38" s="31">
        <f>IFERROR(Interpol1!C12,"")</f>
        <v>3.3499294872015</v>
      </c>
      <c r="H38" s="30">
        <f t="shared" si="4"/>
        <v>7.5156768083818939</v>
      </c>
    </row>
    <row r="39" spans="1:8" s="3" customFormat="1" x14ac:dyDescent="0.25">
      <c r="A39" s="34">
        <f>A38</f>
        <v>3322</v>
      </c>
      <c r="B39" s="32">
        <f t="shared" si="0"/>
        <v>33</v>
      </c>
      <c r="C39" s="32">
        <f t="shared" si="1"/>
        <v>22</v>
      </c>
      <c r="D39" s="35">
        <f>D40</f>
        <v>270.27232437981479</v>
      </c>
      <c r="E39" s="35">
        <f>E40</f>
        <v>25.176987356674964</v>
      </c>
      <c r="F39" s="32">
        <f t="shared" si="2"/>
        <v>33224</v>
      </c>
      <c r="G39" s="33">
        <f>IFERROR(Interpol1!C13,"")</f>
        <v>3.3499294872015</v>
      </c>
      <c r="H39" s="35">
        <f t="shared" si="4"/>
        <v>7.5156768083818939</v>
      </c>
    </row>
    <row r="40" spans="1:8" s="3" customFormat="1" x14ac:dyDescent="0.25">
      <c r="A40" s="36">
        <f>A11</f>
        <v>3321</v>
      </c>
      <c r="B40" s="26">
        <f t="shared" ref="B40:B46" si="5">INT(A40/100)</f>
        <v>33</v>
      </c>
      <c r="C40" s="26">
        <f t="shared" ref="C40:C46" si="6">A40-B40*100</f>
        <v>21</v>
      </c>
      <c r="D40" s="30">
        <f>IFERROR(DEGREES(MOD(ATAN2(COS(RADIANS(B39))*SIN(RADIANS(B40))-SIN(RADIANS(B39))*COS(RADIANS(B40))*COS(RADIANS(C40-C39)),SIN(RADIANS(C40-C39))*COS(RADIANS(B40))),2*PI())),"")</f>
        <v>270.27232437981479</v>
      </c>
      <c r="E40" s="30">
        <f>ACOS(SIN(RADIANS(B39))*SIN(RADIANS(B40))+COS(RADIANS(B39))*COS(RADIANS(B40))*COS((RADIANS(C40-C39))))*6371/1.852/2</f>
        <v>25.176987356674964</v>
      </c>
      <c r="F40" s="26">
        <f t="shared" ref="F40:F46" si="7">A40*10+$C$2</f>
        <v>33214</v>
      </c>
      <c r="G40" s="31">
        <f>IFERROR(Interpol1!C14,"")</f>
        <v>3.4049655871981064</v>
      </c>
      <c r="H40" s="30">
        <f t="shared" si="4"/>
        <v>7.3941973015335867</v>
      </c>
    </row>
    <row r="41" spans="1:8" s="3" customFormat="1" x14ac:dyDescent="0.25">
      <c r="A41" s="34">
        <f>A40</f>
        <v>3321</v>
      </c>
      <c r="B41" s="32">
        <f t="shared" si="5"/>
        <v>33</v>
      </c>
      <c r="C41" s="32">
        <f t="shared" si="6"/>
        <v>21</v>
      </c>
      <c r="D41" s="35">
        <f>D42</f>
        <v>270.27232437981479</v>
      </c>
      <c r="E41" s="35">
        <f>E42</f>
        <v>25.176987356674964</v>
      </c>
      <c r="F41" s="32">
        <f t="shared" si="7"/>
        <v>33214</v>
      </c>
      <c r="G41" s="33">
        <f>IFERROR(Interpol1!C15,"")</f>
        <v>3.4049655871981064</v>
      </c>
      <c r="H41" s="35">
        <f t="shared" si="4"/>
        <v>7.3941973015335867</v>
      </c>
    </row>
    <row r="42" spans="1:8" s="3" customFormat="1" x14ac:dyDescent="0.25">
      <c r="A42" s="36">
        <f>A12</f>
        <v>3320</v>
      </c>
      <c r="B42" s="26">
        <f t="shared" si="5"/>
        <v>33</v>
      </c>
      <c r="C42" s="26">
        <f t="shared" si="6"/>
        <v>20</v>
      </c>
      <c r="D42" s="30">
        <f>IFERROR(DEGREES(MOD(ATAN2(COS(RADIANS(B41))*SIN(RADIANS(B42))-SIN(RADIANS(B41))*COS(RADIANS(B42))*COS(RADIANS(C42-C41)),SIN(RADIANS(C42-C41))*COS(RADIANS(B42))),2*PI())),"")</f>
        <v>270.27232437981479</v>
      </c>
      <c r="E42" s="30">
        <f>ACOS(SIN(RADIANS(B41))*SIN(RADIANS(B42))+COS(RADIANS(B41))*COS(RADIANS(B42))*COS((RADIANS(C42-C41))))*6371/1.852/2</f>
        <v>25.176987356674964</v>
      </c>
      <c r="F42" s="26">
        <f t="shared" si="7"/>
        <v>33204</v>
      </c>
      <c r="G42" s="31">
        <f>IFERROR(Interpol1!C16,"")</f>
        <v>3.7747596975283071</v>
      </c>
      <c r="H42" s="30">
        <f t="shared" si="4"/>
        <v>6.6698252005712373</v>
      </c>
    </row>
    <row r="43" spans="1:8" s="3" customFormat="1" x14ac:dyDescent="0.25">
      <c r="A43" s="34">
        <f>A42</f>
        <v>3320</v>
      </c>
      <c r="B43" s="32">
        <f t="shared" si="5"/>
        <v>33</v>
      </c>
      <c r="C43" s="32">
        <f t="shared" si="6"/>
        <v>20</v>
      </c>
      <c r="D43" s="35">
        <f>D44</f>
        <v>270.27232437981479</v>
      </c>
      <c r="E43" s="35">
        <f>E44</f>
        <v>25.176987356674964</v>
      </c>
      <c r="F43" s="32">
        <f t="shared" si="7"/>
        <v>33204</v>
      </c>
      <c r="G43" s="33">
        <f>IFERROR(Interpol1!C17,"")</f>
        <v>3.7747596975283071</v>
      </c>
      <c r="H43" s="35">
        <f t="shared" si="4"/>
        <v>6.6698252005712373</v>
      </c>
    </row>
    <row r="44" spans="1:8" s="3" customFormat="1" x14ac:dyDescent="0.25">
      <c r="A44" s="36">
        <f>A13</f>
        <v>3319</v>
      </c>
      <c r="B44" s="26">
        <f t="shared" si="5"/>
        <v>33</v>
      </c>
      <c r="C44" s="26">
        <f t="shared" si="6"/>
        <v>19</v>
      </c>
      <c r="D44" s="30">
        <f>IFERROR(DEGREES(MOD(ATAN2(COS(RADIANS(B43))*SIN(RADIANS(B44))-SIN(RADIANS(B43))*COS(RADIANS(B44))*COS(RADIANS(C44-C43)),SIN(RADIANS(C44-C43))*COS(RADIANS(B44))),2*PI())),"")</f>
        <v>270.27232437981479</v>
      </c>
      <c r="E44" s="30">
        <f>ACOS(SIN(RADIANS(B43))*SIN(RADIANS(B44))+COS(RADIANS(B43))*COS(RADIANS(B44))*COS((RADIANS(C44-C43))))*6371/1.852/2</f>
        <v>25.176987356674964</v>
      </c>
      <c r="F44" s="26">
        <f t="shared" si="7"/>
        <v>33194</v>
      </c>
      <c r="G44" s="31">
        <f>IFERROR(Interpol1!C18,"")</f>
        <v>3.7075032979404443</v>
      </c>
      <c r="H44" s="30">
        <f t="shared" si="4"/>
        <v>6.7908199490101699</v>
      </c>
    </row>
    <row r="45" spans="1:8" s="3" customFormat="1" x14ac:dyDescent="0.25">
      <c r="A45" s="34">
        <f>A44</f>
        <v>3319</v>
      </c>
      <c r="B45" s="32">
        <f t="shared" si="5"/>
        <v>33</v>
      </c>
      <c r="C45" s="32">
        <f t="shared" si="6"/>
        <v>19</v>
      </c>
      <c r="D45" s="35">
        <f>D46</f>
        <v>270.27232437981479</v>
      </c>
      <c r="E45" s="35">
        <f>E46</f>
        <v>25.176987356674964</v>
      </c>
      <c r="F45" s="32">
        <f t="shared" si="7"/>
        <v>33194</v>
      </c>
      <c r="G45" s="33">
        <f>IFERROR(Interpol1!C19,"")</f>
        <v>3.7075032979404443</v>
      </c>
      <c r="H45" s="35">
        <f t="shared" si="4"/>
        <v>6.7908199490101699</v>
      </c>
    </row>
    <row r="46" spans="1:8" s="3" customFormat="1" x14ac:dyDescent="0.25">
      <c r="A46" s="36">
        <f>A14</f>
        <v>3318</v>
      </c>
      <c r="B46" s="26">
        <f t="shared" si="5"/>
        <v>33</v>
      </c>
      <c r="C46" s="26">
        <f t="shared" si="6"/>
        <v>18</v>
      </c>
      <c r="D46" s="30">
        <f>IFERROR(DEGREES(MOD(ATAN2(COS(RADIANS(B45))*SIN(RADIANS(B46))-SIN(RADIANS(B45))*COS(RADIANS(B46))*COS(RADIANS(C46-C45)),SIN(RADIANS(C46-C45))*COS(RADIANS(B46))),2*PI())),"")</f>
        <v>270.27232437981479</v>
      </c>
      <c r="E46" s="30">
        <f>ACOS(SIN(RADIANS(B45))*SIN(RADIANS(B46))+COS(RADIANS(B45))*COS(RADIANS(B46))*COS((RADIANS(C46-C45))))*6371/1.852/2</f>
        <v>25.176987356674964</v>
      </c>
      <c r="F46" s="26">
        <f t="shared" si="7"/>
        <v>33184</v>
      </c>
      <c r="G46" s="31">
        <f>IFERROR(Interpol1!C20,"")</f>
        <v>3.6561801966991312</v>
      </c>
      <c r="H46" s="30">
        <f t="shared" si="4"/>
        <v>6.8861451028604188</v>
      </c>
    </row>
    <row r="47" spans="1:8" s="3" customFormat="1" x14ac:dyDescent="0.25">
      <c r="A47" s="34">
        <f>A46</f>
        <v>3318</v>
      </c>
      <c r="B47" s="32">
        <f t="shared" si="0"/>
        <v>33</v>
      </c>
      <c r="C47" s="32">
        <f t="shared" si="1"/>
        <v>18</v>
      </c>
      <c r="D47" s="35">
        <f>D48</f>
        <v>270.27232437981479</v>
      </c>
      <c r="E47" s="35">
        <f>E48</f>
        <v>25.176987356674964</v>
      </c>
      <c r="F47" s="32">
        <f t="shared" si="2"/>
        <v>33184</v>
      </c>
      <c r="G47" s="33">
        <f>IFERROR(Interpol1!C21,"")</f>
        <v>3.6561801966991312</v>
      </c>
      <c r="H47" s="35">
        <f t="shared" si="4"/>
        <v>6.8861451028604188</v>
      </c>
    </row>
    <row r="48" spans="1:8" s="3" customFormat="1" x14ac:dyDescent="0.25">
      <c r="A48" s="36">
        <f>A15</f>
        <v>3317</v>
      </c>
      <c r="B48" s="26">
        <f t="shared" si="0"/>
        <v>33</v>
      </c>
      <c r="C48" s="26">
        <f t="shared" si="1"/>
        <v>17</v>
      </c>
      <c r="D48" s="30">
        <f>IFERROR(DEGREES(MOD(ATAN2(COS(RADIANS(B47))*SIN(RADIANS(B48))-SIN(RADIANS(B47))*COS(RADIANS(B48))*COS(RADIANS(C48-C47)),SIN(RADIANS(C48-C47))*COS(RADIANS(B48))),2*PI())),"")</f>
        <v>270.27232437981479</v>
      </c>
      <c r="E48" s="30">
        <f>ACOS(SIN(RADIANS(B47))*SIN(RADIANS(B48))+COS(RADIANS(B47))*COS(RADIANS(B48))*COS((RADIANS(C48-C47))))*6371/1.852/2</f>
        <v>25.176987356674964</v>
      </c>
      <c r="F48" s="26">
        <f t="shared" si="2"/>
        <v>33174</v>
      </c>
      <c r="G48" s="31">
        <f>IFERROR(Interpol1!C22,"")</f>
        <v>3.7803455688059708</v>
      </c>
      <c r="H48" s="30">
        <f t="shared" si="4"/>
        <v>6.6599698092222726</v>
      </c>
    </row>
    <row r="49" spans="1:8" s="3" customFormat="1" x14ac:dyDescent="0.25">
      <c r="A49" s="34">
        <f>A48</f>
        <v>3317</v>
      </c>
      <c r="B49" s="32">
        <f t="shared" si="0"/>
        <v>33</v>
      </c>
      <c r="C49" s="32">
        <f t="shared" si="1"/>
        <v>17</v>
      </c>
      <c r="D49" s="35">
        <f>D50</f>
        <v>270.27232437981479</v>
      </c>
      <c r="E49" s="35">
        <f>E50</f>
        <v>25.176987356674964</v>
      </c>
      <c r="F49" s="32">
        <f t="shared" si="2"/>
        <v>33174</v>
      </c>
      <c r="G49" s="33">
        <f>IFERROR(Interpol1!C23,"")</f>
        <v>3.7803455688059708</v>
      </c>
      <c r="H49" s="35">
        <f t="shared" si="4"/>
        <v>6.6599698092222726</v>
      </c>
    </row>
    <row r="50" spans="1:8" s="3" customFormat="1" x14ac:dyDescent="0.25">
      <c r="A50" s="36">
        <f>A16</f>
        <v>3316</v>
      </c>
      <c r="B50" s="26">
        <f t="shared" si="0"/>
        <v>33</v>
      </c>
      <c r="C50" s="26">
        <f t="shared" si="1"/>
        <v>16</v>
      </c>
      <c r="D50" s="30">
        <f>IFERROR(DEGREES(MOD(ATAN2(COS(RADIANS(B49))*SIN(RADIANS(B50))-SIN(RADIANS(B49))*COS(RADIANS(B50))*COS(RADIANS(C50-C49)),SIN(RADIANS(C50-C49))*COS(RADIANS(B50))),2*PI())),"")</f>
        <v>270.27232437981479</v>
      </c>
      <c r="E50" s="30">
        <f>ACOS(SIN(RADIANS(B49))*SIN(RADIANS(B50))+COS(RADIANS(B49))*COS(RADIANS(B50))*COS((RADIANS(C50-C49))))*6371/1.852/2</f>
        <v>25.176987356674964</v>
      </c>
      <c r="F50" s="26">
        <f t="shared" si="2"/>
        <v>33164</v>
      </c>
      <c r="G50" s="31">
        <f>IFERROR(Interpol1!C24,"")</f>
        <v>3.9665431338891333</v>
      </c>
      <c r="H50" s="30">
        <f t="shared" si="4"/>
        <v>6.3473373430807305</v>
      </c>
    </row>
    <row r="51" spans="1:8" s="3" customFormat="1" x14ac:dyDescent="0.25">
      <c r="A51" s="34">
        <f>A50</f>
        <v>3316</v>
      </c>
      <c r="B51" s="32">
        <f t="shared" si="0"/>
        <v>33</v>
      </c>
      <c r="C51" s="32">
        <f t="shared" si="1"/>
        <v>16</v>
      </c>
      <c r="D51" s="35">
        <f>D52</f>
        <v>270.27232437981479</v>
      </c>
      <c r="E51" s="35">
        <f>E52</f>
        <v>25.176987356674964</v>
      </c>
      <c r="F51" s="32">
        <f t="shared" si="2"/>
        <v>33164</v>
      </c>
      <c r="G51" s="33">
        <f>IFERROR(Interpol1!C25,"")</f>
        <v>3.9665431338891333</v>
      </c>
      <c r="H51" s="35">
        <f t="shared" si="4"/>
        <v>6.3473373430807305</v>
      </c>
    </row>
    <row r="52" spans="1:8" s="3" customFormat="1" x14ac:dyDescent="0.25">
      <c r="A52" s="36">
        <f>A17</f>
        <v>3315</v>
      </c>
      <c r="B52" s="26">
        <f t="shared" ref="B52:B53" si="8">INT(A52/100)</f>
        <v>33</v>
      </c>
      <c r="C52" s="26">
        <f t="shared" ref="C52:C53" si="9">A52-B52*100</f>
        <v>15</v>
      </c>
      <c r="D52" s="30">
        <f>IFERROR(DEGREES(MOD(ATAN2(COS(RADIANS(B51))*SIN(RADIANS(B52))-SIN(RADIANS(B51))*COS(RADIANS(B52))*COS(RADIANS(C52-C51)),SIN(RADIANS(C52-C51))*COS(RADIANS(B52))),2*PI())),"")</f>
        <v>270.27232437981479</v>
      </c>
      <c r="E52" s="30">
        <f>ACOS(SIN(RADIANS(B51))*SIN(RADIANS(B52))+COS(RADIANS(B51))*COS(RADIANS(B52))*COS((RADIANS(C52-C51))))*6371/1.852/2</f>
        <v>25.176987356674964</v>
      </c>
      <c r="F52" s="26">
        <f t="shared" ref="F52:F53" si="10">A52*10+$C$2</f>
        <v>33154</v>
      </c>
      <c r="G52" s="31">
        <f>IFERROR(Interpol1!C26,"")</f>
        <v>4.0976649055838354</v>
      </c>
      <c r="H52" s="30">
        <f t="shared" si="4"/>
        <v>6.1442279778335722</v>
      </c>
    </row>
    <row r="53" spans="1:8" s="3" customFormat="1" x14ac:dyDescent="0.25">
      <c r="A53" s="34">
        <f>A52</f>
        <v>3315</v>
      </c>
      <c r="B53" s="32">
        <f t="shared" si="8"/>
        <v>33</v>
      </c>
      <c r="C53" s="32">
        <f t="shared" si="9"/>
        <v>15</v>
      </c>
      <c r="D53" s="35" t="str">
        <f>D54</f>
        <v/>
      </c>
      <c r="E53" s="35">
        <f>E54</f>
        <v>0</v>
      </c>
      <c r="F53" s="32">
        <f t="shared" si="10"/>
        <v>33154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3315</v>
      </c>
      <c r="B54" s="26">
        <f t="shared" si="0"/>
        <v>33</v>
      </c>
      <c r="C54" s="26">
        <f t="shared" si="1"/>
        <v>15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33154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3315</v>
      </c>
      <c r="B55" s="32">
        <f t="shared" si="0"/>
        <v>33</v>
      </c>
      <c r="C55" s="32">
        <f t="shared" si="1"/>
        <v>15</v>
      </c>
      <c r="D55" s="35" t="str">
        <f>D56</f>
        <v/>
      </c>
      <c r="E55" s="35">
        <f>E56</f>
        <v>0</v>
      </c>
      <c r="F55" s="32">
        <f t="shared" si="2"/>
        <v>33154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3315</v>
      </c>
      <c r="B56" s="26">
        <f t="shared" si="0"/>
        <v>33</v>
      </c>
      <c r="C56" s="26">
        <f t="shared" si="1"/>
        <v>15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33154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3315</v>
      </c>
      <c r="B57" s="32">
        <f t="shared" si="0"/>
        <v>33</v>
      </c>
      <c r="C57" s="32">
        <f t="shared" si="1"/>
        <v>15</v>
      </c>
      <c r="D57" s="35" t="str">
        <f>D58</f>
        <v/>
      </c>
      <c r="E57" s="35">
        <f>E58</f>
        <v>0</v>
      </c>
      <c r="F57" s="32">
        <f t="shared" si="2"/>
        <v>33154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3315</v>
      </c>
      <c r="B58" s="26">
        <f t="shared" si="0"/>
        <v>33</v>
      </c>
      <c r="C58" s="26">
        <f t="shared" si="1"/>
        <v>15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33154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3315</v>
      </c>
      <c r="B59" s="32">
        <f t="shared" si="0"/>
        <v>33</v>
      </c>
      <c r="C59" s="32">
        <f t="shared" si="1"/>
        <v>15</v>
      </c>
      <c r="D59" s="35" t="str">
        <f>D60</f>
        <v/>
      </c>
      <c r="E59" s="35">
        <f>E60</f>
        <v>0</v>
      </c>
      <c r="F59" s="32">
        <f t="shared" si="2"/>
        <v>33154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3315</v>
      </c>
      <c r="B60" s="26">
        <f t="shared" si="0"/>
        <v>33</v>
      </c>
      <c r="C60" s="26">
        <f t="shared" si="1"/>
        <v>15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33154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3315</v>
      </c>
      <c r="B61" s="32">
        <f t="shared" ref="B61:B69" si="11">INT(A61/100)</f>
        <v>33</v>
      </c>
      <c r="C61" s="32">
        <f t="shared" ref="C61:C69" si="12">A61-B61*100</f>
        <v>15</v>
      </c>
      <c r="D61" s="35" t="str">
        <f>D62</f>
        <v/>
      </c>
      <c r="E61" s="35">
        <f>E62</f>
        <v>0</v>
      </c>
      <c r="F61" s="32">
        <f t="shared" ref="F61:F69" si="13">A61*10+$C$2</f>
        <v>33154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3315</v>
      </c>
      <c r="B62" s="26">
        <f t="shared" si="11"/>
        <v>33</v>
      </c>
      <c r="C62" s="26">
        <f t="shared" si="12"/>
        <v>15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33154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3315</v>
      </c>
      <c r="B63" s="32">
        <f t="shared" si="11"/>
        <v>33</v>
      </c>
      <c r="C63" s="32">
        <f t="shared" si="12"/>
        <v>15</v>
      </c>
      <c r="D63" s="35" t="str">
        <f>D64</f>
        <v/>
      </c>
      <c r="E63" s="35">
        <f>E64</f>
        <v>0</v>
      </c>
      <c r="F63" s="32">
        <f t="shared" si="13"/>
        <v>33154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3315</v>
      </c>
      <c r="B64" s="26">
        <f t="shared" si="11"/>
        <v>33</v>
      </c>
      <c r="C64" s="26">
        <f t="shared" si="12"/>
        <v>15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33154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3315</v>
      </c>
      <c r="B65" s="32">
        <f t="shared" si="11"/>
        <v>33</v>
      </c>
      <c r="C65" s="32">
        <f t="shared" si="12"/>
        <v>15</v>
      </c>
      <c r="D65" s="35" t="str">
        <f>D66</f>
        <v/>
      </c>
      <c r="E65" s="35">
        <f>E66</f>
        <v>0</v>
      </c>
      <c r="F65" s="32">
        <f t="shared" si="13"/>
        <v>33154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3315</v>
      </c>
      <c r="B66" s="26">
        <f t="shared" si="11"/>
        <v>33</v>
      </c>
      <c r="C66" s="26">
        <f t="shared" si="12"/>
        <v>15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33154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3315</v>
      </c>
      <c r="B67" s="32">
        <f t="shared" si="11"/>
        <v>33</v>
      </c>
      <c r="C67" s="32">
        <f t="shared" si="12"/>
        <v>15</v>
      </c>
      <c r="D67" s="35" t="str">
        <f>D68</f>
        <v/>
      </c>
      <c r="E67" s="35">
        <f>E68</f>
        <v>0</v>
      </c>
      <c r="F67" s="32">
        <f t="shared" si="13"/>
        <v>33154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3315</v>
      </c>
      <c r="B68" s="26">
        <f t="shared" si="11"/>
        <v>33</v>
      </c>
      <c r="C68" s="26">
        <f t="shared" si="12"/>
        <v>15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33154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3315</v>
      </c>
      <c r="B69" s="32">
        <f t="shared" si="11"/>
        <v>33</v>
      </c>
      <c r="C69" s="32">
        <f t="shared" si="12"/>
        <v>15</v>
      </c>
      <c r="D69" s="35">
        <f>D70</f>
        <v>238.5257866691455</v>
      </c>
      <c r="E69" s="35">
        <f>E70</f>
        <v>20.724907990310783</v>
      </c>
      <c r="F69" s="32">
        <f t="shared" si="13"/>
        <v>33154</v>
      </c>
      <c r="G69" s="33">
        <f>IFERROR(Interpol1!C43,"")</f>
        <v>4.2174852196649635</v>
      </c>
      <c r="H69" s="35">
        <f t="shared" si="4"/>
        <v>4.9140440122175857</v>
      </c>
    </row>
    <row r="70" spans="1:11" x14ac:dyDescent="0.25">
      <c r="A70" s="39" t="s">
        <v>67</v>
      </c>
      <c r="B70" s="39">
        <f>E4</f>
        <v>32.637599999999999</v>
      </c>
      <c r="C70" s="39">
        <f>F4</f>
        <v>14.300800000000001</v>
      </c>
      <c r="D70" s="38">
        <f>DEGREES(MOD(ATAN2(COS(RADIANS(B69))*SIN(RADIANS(B70))-SIN(RADIANS(B69))*COS(RADIANS(B70))*COS(RADIANS(C70-C69)),SIN(RADIANS(C70-C69))*COS(RADIANS(B70))),2*PI()))</f>
        <v>238.5257866691455</v>
      </c>
      <c r="E70" s="38">
        <f>ACOS(SIN(RADIANS(B55))*SIN(RADIANS(B70))+COS(RADIANS(B55))*COS(RADIANS(B70))*COS((RADIANS(C70-C55))))*6371/1.852/2</f>
        <v>20.724907990310783</v>
      </c>
      <c r="F70" s="38">
        <f>F54</f>
        <v>33154</v>
      </c>
      <c r="G70" s="39">
        <f>IFERROR(Interpol1!C44,"")</f>
        <v>4.2174852196649635</v>
      </c>
      <c r="H70" s="38">
        <f t="shared" si="4"/>
        <v>4.9140440122175857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821.58090185317747</v>
      </c>
      <c r="F72" s="43"/>
      <c r="G72" s="46" t="s">
        <v>79</v>
      </c>
      <c r="H72" s="45">
        <f>SUM(H30:H70)</f>
        <v>280.64329713619338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I9" sqref="I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summer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Leptis Magna</v>
      </c>
      <c r="B4" s="8">
        <f>VLOOKUP(A4,Harbours!A4:D149,3,FALSE)</f>
        <v>32.637599999999999</v>
      </c>
      <c r="C4" s="8">
        <f>VLOOKUP(A4,Harbours!A4:D149,4,FALSE)</f>
        <v>14.300800000000001</v>
      </c>
      <c r="D4" s="12" t="s">
        <v>167</v>
      </c>
      <c r="E4" s="8">
        <f>VLOOKUP(D4,Harbours!A4:D149,3,FALSE)</f>
        <v>38.192864999999998</v>
      </c>
      <c r="F4" s="8">
        <f>VLOOKUP(D4,Harbours!A4:D149,4,FALSE)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3415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3515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3615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3716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3716</v>
      </c>
      <c r="B11" s="64" t="str">
        <f>VLOOKUP($A11,ShipSpeeds!$A$7:$J$888,10,FALSE)</f>
        <v>ok</v>
      </c>
      <c r="H11" s="14"/>
    </row>
    <row r="12" spans="1:10" x14ac:dyDescent="0.25">
      <c r="A12" s="3">
        <v>3716</v>
      </c>
      <c r="B12" s="64" t="str">
        <f>VLOOKUP($A12,ShipSpeeds!$A$7:$J$888,10,FALSE)</f>
        <v>ok</v>
      </c>
    </row>
    <row r="13" spans="1:10" ht="15.75" thickBot="1" x14ac:dyDescent="0.3">
      <c r="A13" s="3">
        <v>3716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3716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339.17995652007875</v>
      </c>
      <c r="G14" s="41"/>
      <c r="H14" s="14"/>
      <c r="I14" s="40"/>
      <c r="J14" s="14"/>
    </row>
    <row r="15" spans="1:10" ht="15.75" thickBot="1" x14ac:dyDescent="0.3">
      <c r="A15" s="3">
        <v>3716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10.111659362656329</v>
      </c>
      <c r="G15" s="41"/>
      <c r="H15" s="14"/>
      <c r="I15" s="40"/>
      <c r="J15" s="14"/>
    </row>
    <row r="16" spans="1:10" x14ac:dyDescent="0.25">
      <c r="A16" s="3">
        <v>3716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3716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3716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3716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373.20929718508398</v>
      </c>
      <c r="H19" s="14"/>
    </row>
    <row r="20" spans="1:8" x14ac:dyDescent="0.25">
      <c r="A20" s="3">
        <v>3716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109.08728430395723</v>
      </c>
      <c r="H20" s="14"/>
    </row>
    <row r="21" spans="1:8" ht="15.75" thickBot="1" x14ac:dyDescent="0.3">
      <c r="A21" s="3">
        <v>3716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3.4211989011036872</v>
      </c>
      <c r="H21" s="14"/>
    </row>
    <row r="22" spans="1:8" x14ac:dyDescent="0.25">
      <c r="A22" s="3">
        <v>3716</v>
      </c>
      <c r="B22" s="64" t="str">
        <f>VLOOKUP($A22,ShipSpeeds!$A$7:$J$888,10,FALSE)</f>
        <v>ok</v>
      </c>
      <c r="H22" s="14"/>
    </row>
    <row r="23" spans="1:8" x14ac:dyDescent="0.25">
      <c r="A23" s="3">
        <v>3716</v>
      </c>
      <c r="B23" s="64" t="str">
        <f>VLOOKUP($A23,ShipSpeeds!$A$7:$J$888,10,FALSE)</f>
        <v>ok</v>
      </c>
      <c r="H23" s="14"/>
    </row>
    <row r="24" spans="1:8" x14ac:dyDescent="0.25">
      <c r="A24" s="3">
        <v>3716</v>
      </c>
      <c r="B24" s="64" t="str">
        <f>VLOOKUP($A24,ShipSpeeds!$A$7:$J$888,10,FALSE)</f>
        <v>ok</v>
      </c>
      <c r="H24" s="14"/>
    </row>
    <row r="25" spans="1:8" x14ac:dyDescent="0.25">
      <c r="A25" s="3">
        <v>3716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32.637599999999999</v>
      </c>
      <c r="C29" s="39">
        <f>C4</f>
        <v>14.300800000000001</v>
      </c>
      <c r="D29" s="38">
        <f>D30</f>
        <v>58.146826247186326</v>
      </c>
      <c r="E29" s="37"/>
      <c r="F29" s="37">
        <f>F30</f>
        <v>33154</v>
      </c>
      <c r="G29" s="37"/>
      <c r="H29" s="37"/>
    </row>
    <row r="30" spans="1:8" s="3" customFormat="1" x14ac:dyDescent="0.25">
      <c r="A30" s="36">
        <f>A6</f>
        <v>3315</v>
      </c>
      <c r="B30" s="26">
        <f>INT(A30/100)</f>
        <v>33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58.146826247186326</v>
      </c>
      <c r="E30" s="30">
        <f>ACOS(SIN(RADIANS(B29))*SIN(RADIANS(B30))+COS(RADIANS(B29))*COS(RADIANS(B30))*COS((RADIANS(C30-C29))))*6371/1.852</f>
        <v>41.449815980621565</v>
      </c>
      <c r="F30" s="26">
        <f>A30*10+$C$2</f>
        <v>33154</v>
      </c>
      <c r="G30" s="31">
        <f>IFERROR(Interpol2!C4,"")</f>
        <v>3.4742786331361795</v>
      </c>
      <c r="H30" s="30">
        <f>IFERROR(E30/G30,"")</f>
        <v>11.930481218544477</v>
      </c>
    </row>
    <row r="31" spans="1:8" s="3" customFormat="1" x14ac:dyDescent="0.25">
      <c r="A31" s="34">
        <f>A30</f>
        <v>3315</v>
      </c>
      <c r="B31" s="32">
        <f t="shared" ref="B31:B69" si="0">INT(A31/100)</f>
        <v>33</v>
      </c>
      <c r="C31" s="32">
        <f t="shared" ref="C31:C69" si="1">A31-B31*100</f>
        <v>15</v>
      </c>
      <c r="D31" s="35">
        <f>D32</f>
        <v>0</v>
      </c>
      <c r="E31" s="35">
        <f>E32</f>
        <v>30.020228575741786</v>
      </c>
      <c r="F31" s="32">
        <f t="shared" ref="F31:F69" si="2">A31*10+$C$2</f>
        <v>33154</v>
      </c>
      <c r="G31" s="33">
        <f>IFERROR(Interpol2!C5,"")</f>
        <v>3.3336999999999999</v>
      </c>
      <c r="H31" s="35">
        <f t="shared" ref="H31:H70" si="3">IFERROR(E31/G31,"")</f>
        <v>9.005078014140981</v>
      </c>
    </row>
    <row r="32" spans="1:8" s="3" customFormat="1" x14ac:dyDescent="0.25">
      <c r="A32" s="36">
        <f>A7</f>
        <v>3415</v>
      </c>
      <c r="B32" s="26">
        <f t="shared" si="0"/>
        <v>34</v>
      </c>
      <c r="C32" s="26">
        <f t="shared" si="1"/>
        <v>15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34154</v>
      </c>
      <c r="G32" s="31">
        <f>IFERROR(Interpol2!C6,"")</f>
        <v>3.3527</v>
      </c>
      <c r="H32" s="30">
        <f t="shared" si="3"/>
        <v>8.9540455679726154</v>
      </c>
    </row>
    <row r="33" spans="1:8" s="3" customFormat="1" x14ac:dyDescent="0.25">
      <c r="A33" s="34">
        <f>A32</f>
        <v>3415</v>
      </c>
      <c r="B33" s="32">
        <f t="shared" si="0"/>
        <v>34</v>
      </c>
      <c r="C33" s="32">
        <f t="shared" si="1"/>
        <v>15</v>
      </c>
      <c r="D33" s="35">
        <f>D34</f>
        <v>0</v>
      </c>
      <c r="E33" s="35">
        <f>E34</f>
        <v>30.02022857575248</v>
      </c>
      <c r="F33" s="32">
        <f t="shared" si="2"/>
        <v>34154</v>
      </c>
      <c r="G33" s="33">
        <f>IFERROR(Interpol2!C7,"")</f>
        <v>3.3527</v>
      </c>
      <c r="H33" s="35">
        <f t="shared" si="3"/>
        <v>8.954045567975804</v>
      </c>
    </row>
    <row r="34" spans="1:8" s="3" customFormat="1" x14ac:dyDescent="0.25">
      <c r="A34" s="36">
        <f>A8</f>
        <v>3515</v>
      </c>
      <c r="B34" s="26">
        <f t="shared" si="0"/>
        <v>35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35154</v>
      </c>
      <c r="G34" s="31">
        <f>IFERROR(Interpol2!C8,"")</f>
        <v>3.2874000000000008</v>
      </c>
      <c r="H34" s="30">
        <f t="shared" si="3"/>
        <v>9.1319062407229037</v>
      </c>
    </row>
    <row r="35" spans="1:8" s="3" customFormat="1" x14ac:dyDescent="0.25">
      <c r="A35" s="34">
        <f>A34</f>
        <v>3515</v>
      </c>
      <c r="B35" s="32">
        <f t="shared" si="0"/>
        <v>35</v>
      </c>
      <c r="C35" s="32">
        <f t="shared" si="1"/>
        <v>15</v>
      </c>
      <c r="D35" s="35">
        <f>D36</f>
        <v>0</v>
      </c>
      <c r="E35" s="35">
        <f>E36</f>
        <v>30.020228575741786</v>
      </c>
      <c r="F35" s="32">
        <f t="shared" si="2"/>
        <v>35154</v>
      </c>
      <c r="G35" s="33">
        <f>IFERROR(Interpol2!C9,"")</f>
        <v>3.2874000000000008</v>
      </c>
      <c r="H35" s="35">
        <f t="shared" si="3"/>
        <v>9.1319062407196512</v>
      </c>
    </row>
    <row r="36" spans="1:8" s="3" customFormat="1" x14ac:dyDescent="0.25">
      <c r="A36" s="36">
        <f>A9</f>
        <v>3615</v>
      </c>
      <c r="B36" s="26">
        <f t="shared" si="0"/>
        <v>36</v>
      </c>
      <c r="C36" s="26">
        <f t="shared" si="1"/>
        <v>15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36154</v>
      </c>
      <c r="G36" s="31">
        <f>IFERROR(Interpol2!C10,"")</f>
        <v>3.5758000000000001</v>
      </c>
      <c r="H36" s="30">
        <f t="shared" si="3"/>
        <v>8.3953880462391037</v>
      </c>
    </row>
    <row r="37" spans="1:8" s="3" customFormat="1" x14ac:dyDescent="0.25">
      <c r="A37" s="34">
        <f>A36</f>
        <v>3615</v>
      </c>
      <c r="B37" s="32">
        <f t="shared" si="0"/>
        <v>36</v>
      </c>
      <c r="C37" s="32">
        <f t="shared" si="1"/>
        <v>15</v>
      </c>
      <c r="D37" s="35">
        <f>D38</f>
        <v>38.49793775467338</v>
      </c>
      <c r="E37" s="35">
        <f>E38</f>
        <v>38.516511310836421</v>
      </c>
      <c r="F37" s="32">
        <f t="shared" si="2"/>
        <v>36154</v>
      </c>
      <c r="G37" s="33">
        <f>IFERROR(Interpol2!C11,"")</f>
        <v>3.917405034343135</v>
      </c>
      <c r="H37" s="35">
        <f t="shared" si="3"/>
        <v>9.8321493369129787</v>
      </c>
    </row>
    <row r="38" spans="1:8" s="3" customFormat="1" x14ac:dyDescent="0.25">
      <c r="A38" s="36">
        <f>A10</f>
        <v>3716</v>
      </c>
      <c r="B38" s="26">
        <f t="shared" si="0"/>
        <v>37</v>
      </c>
      <c r="C38" s="26">
        <f t="shared" si="1"/>
        <v>16</v>
      </c>
      <c r="D38" s="30">
        <f>IFERROR(DEGREES(MOD(ATAN2(COS(RADIANS(B37))*SIN(RADIANS(B38))-SIN(RADIANS(B37))*COS(RADIANS(B38))*COS(RADIANS(C38-C37)),SIN(RADIANS(C38-C37))*COS(RADIANS(B38))),2*PI())),"")</f>
        <v>38.49793775467338</v>
      </c>
      <c r="E38" s="30">
        <f>ACOS(SIN(RADIANS(B37))*SIN(RADIANS(B38))+COS(RADIANS(B37))*COS(RADIANS(B38))*COS((RADIANS(C38-C37))))*6371/1.852/2</f>
        <v>38.516511310836421</v>
      </c>
      <c r="F38" s="26">
        <f t="shared" si="2"/>
        <v>37164</v>
      </c>
      <c r="G38" s="31">
        <f>IFERROR(Interpol2!C12,"")</f>
        <v>3.6487229129417957</v>
      </c>
      <c r="H38" s="30">
        <f t="shared" si="3"/>
        <v>10.556162314825476</v>
      </c>
    </row>
    <row r="39" spans="1:8" s="3" customFormat="1" x14ac:dyDescent="0.25">
      <c r="A39" s="34">
        <f>A38</f>
        <v>3716</v>
      </c>
      <c r="B39" s="32">
        <f t="shared" si="0"/>
        <v>37</v>
      </c>
      <c r="C39" s="32">
        <f t="shared" si="1"/>
        <v>16</v>
      </c>
      <c r="D39" s="35" t="str">
        <f>D40</f>
        <v/>
      </c>
      <c r="E39" s="35">
        <f>E40</f>
        <v>0</v>
      </c>
      <c r="F39" s="32">
        <f t="shared" si="2"/>
        <v>37164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3716</v>
      </c>
      <c r="B40" s="26">
        <f t="shared" si="0"/>
        <v>37</v>
      </c>
      <c r="C40" s="26">
        <f t="shared" si="1"/>
        <v>16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37164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3716</v>
      </c>
      <c r="B41" s="32">
        <f t="shared" si="0"/>
        <v>37</v>
      </c>
      <c r="C41" s="32">
        <f t="shared" si="1"/>
        <v>16</v>
      </c>
      <c r="D41" s="35" t="str">
        <f>D42</f>
        <v/>
      </c>
      <c r="E41" s="35">
        <f>E42</f>
        <v>0</v>
      </c>
      <c r="F41" s="32">
        <f t="shared" si="2"/>
        <v>37164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3716</v>
      </c>
      <c r="B42" s="26">
        <f t="shared" si="0"/>
        <v>37</v>
      </c>
      <c r="C42" s="26">
        <f t="shared" si="1"/>
        <v>16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37164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3716</v>
      </c>
      <c r="B43" s="32">
        <f t="shared" si="0"/>
        <v>37</v>
      </c>
      <c r="C43" s="32">
        <f t="shared" si="1"/>
        <v>16</v>
      </c>
      <c r="D43" s="35" t="str">
        <f>D44</f>
        <v/>
      </c>
      <c r="E43" s="35">
        <f>E44</f>
        <v>0</v>
      </c>
      <c r="F43" s="32">
        <f t="shared" si="2"/>
        <v>37164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3716</v>
      </c>
      <c r="B44" s="26">
        <f t="shared" si="0"/>
        <v>37</v>
      </c>
      <c r="C44" s="26">
        <f t="shared" si="1"/>
        <v>16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37164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3716</v>
      </c>
      <c r="B45" s="32">
        <f t="shared" si="0"/>
        <v>37</v>
      </c>
      <c r="C45" s="32">
        <f t="shared" si="1"/>
        <v>16</v>
      </c>
      <c r="D45" s="35" t="str">
        <f>D46</f>
        <v/>
      </c>
      <c r="E45" s="35">
        <f>E46</f>
        <v>0</v>
      </c>
      <c r="F45" s="32">
        <f t="shared" si="2"/>
        <v>37164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3716</v>
      </c>
      <c r="B46" s="26">
        <f t="shared" si="0"/>
        <v>37</v>
      </c>
      <c r="C46" s="26">
        <f t="shared" si="1"/>
        <v>16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37164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3716</v>
      </c>
      <c r="B47" s="32">
        <f t="shared" si="0"/>
        <v>37</v>
      </c>
      <c r="C47" s="32">
        <f t="shared" si="1"/>
        <v>16</v>
      </c>
      <c r="D47" s="35" t="str">
        <f>D48</f>
        <v/>
      </c>
      <c r="E47" s="35">
        <f>E48</f>
        <v>0</v>
      </c>
      <c r="F47" s="32">
        <f t="shared" si="2"/>
        <v>37164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3716</v>
      </c>
      <c r="B48" s="26">
        <f t="shared" si="0"/>
        <v>37</v>
      </c>
      <c r="C48" s="26">
        <f t="shared" si="1"/>
        <v>16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37164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3716</v>
      </c>
      <c r="B49" s="32">
        <f t="shared" si="0"/>
        <v>37</v>
      </c>
      <c r="C49" s="32">
        <f t="shared" si="1"/>
        <v>16</v>
      </c>
      <c r="D49" s="35" t="str">
        <f>D50</f>
        <v/>
      </c>
      <c r="E49" s="35">
        <f>E50</f>
        <v>0</v>
      </c>
      <c r="F49" s="32">
        <f t="shared" si="2"/>
        <v>37164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3716</v>
      </c>
      <c r="B50" s="26">
        <f t="shared" si="0"/>
        <v>37</v>
      </c>
      <c r="C50" s="26">
        <f t="shared" si="1"/>
        <v>16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37164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3716</v>
      </c>
      <c r="B51" s="32">
        <f t="shared" si="0"/>
        <v>37</v>
      </c>
      <c r="C51" s="32">
        <f t="shared" si="1"/>
        <v>16</v>
      </c>
      <c r="D51" s="35" t="str">
        <f>D52</f>
        <v/>
      </c>
      <c r="E51" s="35">
        <f>E52</f>
        <v>0</v>
      </c>
      <c r="F51" s="32">
        <f t="shared" si="2"/>
        <v>37164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3716</v>
      </c>
      <c r="B52" s="26">
        <f t="shared" si="0"/>
        <v>37</v>
      </c>
      <c r="C52" s="26">
        <f t="shared" si="1"/>
        <v>16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37164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3716</v>
      </c>
      <c r="B53" s="32">
        <f t="shared" si="0"/>
        <v>37</v>
      </c>
      <c r="C53" s="32">
        <f t="shared" si="1"/>
        <v>16</v>
      </c>
      <c r="D53" s="35" t="str">
        <f>D54</f>
        <v/>
      </c>
      <c r="E53" s="35">
        <f>E54</f>
        <v>0</v>
      </c>
      <c r="F53" s="32">
        <f t="shared" si="2"/>
        <v>37164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3716</v>
      </c>
      <c r="B54" s="26">
        <f t="shared" si="0"/>
        <v>37</v>
      </c>
      <c r="C54" s="26">
        <f t="shared" si="1"/>
        <v>16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37164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3716</v>
      </c>
      <c r="B55" s="32">
        <f t="shared" si="0"/>
        <v>37</v>
      </c>
      <c r="C55" s="32">
        <f t="shared" si="1"/>
        <v>16</v>
      </c>
      <c r="D55" s="35" t="str">
        <f>D56</f>
        <v/>
      </c>
      <c r="E55" s="35">
        <f>E56</f>
        <v>0</v>
      </c>
      <c r="F55" s="32">
        <f t="shared" si="2"/>
        <v>37164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3716</v>
      </c>
      <c r="B56" s="26">
        <f t="shared" si="0"/>
        <v>37</v>
      </c>
      <c r="C56" s="26">
        <f t="shared" si="1"/>
        <v>16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37164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3716</v>
      </c>
      <c r="B57" s="32">
        <f t="shared" si="0"/>
        <v>37</v>
      </c>
      <c r="C57" s="32">
        <f t="shared" si="1"/>
        <v>16</v>
      </c>
      <c r="D57" s="35" t="str">
        <f>D58</f>
        <v/>
      </c>
      <c r="E57" s="35">
        <f>E58</f>
        <v>0</v>
      </c>
      <c r="F57" s="32">
        <f t="shared" si="2"/>
        <v>37164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3716</v>
      </c>
      <c r="B58" s="26">
        <f t="shared" si="0"/>
        <v>37</v>
      </c>
      <c r="C58" s="26">
        <f t="shared" si="1"/>
        <v>16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37164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3716</v>
      </c>
      <c r="B59" s="32">
        <f t="shared" si="0"/>
        <v>37</v>
      </c>
      <c r="C59" s="32">
        <f t="shared" si="1"/>
        <v>16</v>
      </c>
      <c r="D59" s="35" t="str">
        <f>D60</f>
        <v/>
      </c>
      <c r="E59" s="35">
        <f>E60</f>
        <v>0</v>
      </c>
      <c r="F59" s="32">
        <f t="shared" si="2"/>
        <v>37164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3716</v>
      </c>
      <c r="B60" s="26">
        <f t="shared" si="0"/>
        <v>37</v>
      </c>
      <c r="C60" s="26">
        <f t="shared" si="1"/>
        <v>16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37164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3716</v>
      </c>
      <c r="B61" s="32">
        <f t="shared" si="0"/>
        <v>37</v>
      </c>
      <c r="C61" s="32">
        <f t="shared" si="1"/>
        <v>16</v>
      </c>
      <c r="D61" s="35" t="str">
        <f>D62</f>
        <v/>
      </c>
      <c r="E61" s="35">
        <f>E62</f>
        <v>0</v>
      </c>
      <c r="F61" s="32">
        <f t="shared" si="2"/>
        <v>37164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3716</v>
      </c>
      <c r="B62" s="26">
        <f t="shared" si="0"/>
        <v>37</v>
      </c>
      <c r="C62" s="26">
        <f t="shared" si="1"/>
        <v>16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37164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3716</v>
      </c>
      <c r="B63" s="32">
        <f t="shared" si="0"/>
        <v>37</v>
      </c>
      <c r="C63" s="32">
        <f t="shared" si="1"/>
        <v>16</v>
      </c>
      <c r="D63" s="35" t="str">
        <f>D64</f>
        <v/>
      </c>
      <c r="E63" s="35">
        <f>E64</f>
        <v>0</v>
      </c>
      <c r="F63" s="32">
        <f t="shared" si="2"/>
        <v>37164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3716</v>
      </c>
      <c r="B64" s="26">
        <f t="shared" si="0"/>
        <v>37</v>
      </c>
      <c r="C64" s="26">
        <f t="shared" si="1"/>
        <v>16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37164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3716</v>
      </c>
      <c r="B65" s="32">
        <f t="shared" si="0"/>
        <v>37</v>
      </c>
      <c r="C65" s="32">
        <f t="shared" si="1"/>
        <v>16</v>
      </c>
      <c r="D65" s="35" t="str">
        <f>D66</f>
        <v/>
      </c>
      <c r="E65" s="35">
        <f>E66</f>
        <v>0</v>
      </c>
      <c r="F65" s="32">
        <f t="shared" si="2"/>
        <v>37164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3716</v>
      </c>
      <c r="B66" s="26">
        <f t="shared" si="0"/>
        <v>37</v>
      </c>
      <c r="C66" s="26">
        <f t="shared" si="1"/>
        <v>16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37164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3716</v>
      </c>
      <c r="B67" s="32">
        <f t="shared" si="0"/>
        <v>37</v>
      </c>
      <c r="C67" s="32">
        <f t="shared" si="1"/>
        <v>16</v>
      </c>
      <c r="D67" s="35" t="str">
        <f>D68</f>
        <v/>
      </c>
      <c r="E67" s="35">
        <f>E68</f>
        <v>0</v>
      </c>
      <c r="F67" s="32">
        <f t="shared" si="2"/>
        <v>37164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3716</v>
      </c>
      <c r="B68" s="26">
        <f t="shared" si="0"/>
        <v>37</v>
      </c>
      <c r="C68" s="26">
        <f t="shared" si="1"/>
        <v>16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37164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3716</v>
      </c>
      <c r="B69" s="32">
        <f t="shared" si="0"/>
        <v>37</v>
      </c>
      <c r="C69" s="32">
        <f t="shared" si="1"/>
        <v>16</v>
      </c>
      <c r="D69" s="35">
        <f>D70</f>
        <v>343.8706510182688</v>
      </c>
      <c r="E69" s="35">
        <f>E70</f>
        <v>37.302543564158718</v>
      </c>
      <c r="F69" s="32">
        <f t="shared" si="2"/>
        <v>37164</v>
      </c>
      <c r="G69" s="33">
        <f>IFERROR(Interpol2!C43,"")</f>
        <v>3.2162741648539139</v>
      </c>
      <c r="H69" s="35">
        <f t="shared" si="3"/>
        <v>11.598060877951626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343.8706510182688</v>
      </c>
      <c r="E70" s="38">
        <f>ACOS(SIN(RADIANS(B55))*SIN(RADIANS(B70))+COS(RADIANS(B55))*COS(RADIANS(B70))*COS((RADIANS(C70-C55))))*6371/1.852/2</f>
        <v>37.302543564158718</v>
      </c>
      <c r="F70" s="38">
        <f>F54</f>
        <v>37164</v>
      </c>
      <c r="G70" s="39">
        <f>IFERROR(Interpol2!C44,"")</f>
        <v>3.2162741648539139</v>
      </c>
      <c r="H70" s="38">
        <f t="shared" si="3"/>
        <v>11.598060877951626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373.20929718508398</v>
      </c>
      <c r="F72" s="43"/>
      <c r="G72" s="46" t="s">
        <v>79</v>
      </c>
      <c r="H72" s="45">
        <f>SUM(H30:H70)</f>
        <v>109.08728430395723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B1" sqref="B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summer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>Zankle</v>
      </c>
      <c r="B4" s="8">
        <f>VLOOKUP(A4,Harbours!A4:D149,3,FALSE)</f>
        <v>38.192864999999998</v>
      </c>
      <c r="C4" s="8">
        <f>VLOOKUP(A4,Harbours!A4:D149,4,FALSE)</f>
        <v>15.560810999999999</v>
      </c>
      <c r="D4" s="67" t="s">
        <v>107</v>
      </c>
      <c r="E4" s="8">
        <f>VLOOKUP(D4,Harbours!A4:D149,3,FALSE)</f>
        <v>41.779696000000001</v>
      </c>
      <c r="F4" s="8">
        <f>VLOOKUP(D4,Harbours!A4:D149,4,FALSE)</f>
        <v>12.248161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4113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4113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4113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4113</v>
      </c>
      <c r="B11" s="64" t="str">
        <f>VLOOKUP($A11,ShipSpeeds!$A$7:$J$888,10,FALSE)</f>
        <v>ok</v>
      </c>
      <c r="H11" s="14"/>
    </row>
    <row r="12" spans="1:10" x14ac:dyDescent="0.25">
      <c r="A12" s="3">
        <v>4113</v>
      </c>
      <c r="B12" s="64" t="str">
        <f>VLOOKUP($A12,ShipSpeeds!$A$7:$J$888,10,FALSE)</f>
        <v>ok</v>
      </c>
    </row>
    <row r="13" spans="1:10" ht="15.75" thickBot="1" x14ac:dyDescent="0.3">
      <c r="A13" s="3">
        <v>4113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4113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263.77010370496203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325.76877151225887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4113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264.18425587285941</v>
      </c>
      <c r="H19" s="14"/>
    </row>
    <row r="20" spans="1:8" x14ac:dyDescent="0.25">
      <c r="A20" s="3">
        <v>4113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99.893150211178423</v>
      </c>
      <c r="H20" s="14"/>
    </row>
    <row r="21" spans="1:8" ht="15.75" thickBot="1" x14ac:dyDescent="0.3">
      <c r="A21" s="3">
        <v>4113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2.6446683813090539</v>
      </c>
      <c r="H21" s="14"/>
    </row>
    <row r="22" spans="1:8" x14ac:dyDescent="0.25">
      <c r="A22" s="3">
        <v>4113</v>
      </c>
      <c r="B22" s="64" t="str">
        <f>VLOOKUP($A22,ShipSpeeds!$A$7:$J$888,10,FALSE)</f>
        <v>ok</v>
      </c>
      <c r="H22" s="14"/>
    </row>
    <row r="23" spans="1:8" x14ac:dyDescent="0.25">
      <c r="A23" s="3">
        <v>4113</v>
      </c>
      <c r="B23" s="64" t="str">
        <f>VLOOKUP($A23,ShipSpeeds!$A$7:$J$888,10,FALSE)</f>
        <v>ok</v>
      </c>
      <c r="H23" s="14"/>
    </row>
    <row r="24" spans="1:8" x14ac:dyDescent="0.25">
      <c r="A24" s="3">
        <v>4113</v>
      </c>
      <c r="B24" s="64" t="str">
        <f>VLOOKUP($A24,ShipSpeeds!$A$7:$J$888,10,FALSE)</f>
        <v>ok</v>
      </c>
      <c r="H24" s="14"/>
    </row>
    <row r="25" spans="1:8" x14ac:dyDescent="0.25">
      <c r="A25" s="3">
        <v>4113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IFERROR(Interpol3!C4,"")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40144</v>
      </c>
      <c r="G33" s="33">
        <f>IFERROR(Interpol3!C7,"")</f>
        <v>2.5232435368606336</v>
      </c>
      <c r="H33" s="35">
        <f t="shared" si="3"/>
        <v>14.946204654281171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41134</v>
      </c>
      <c r="G34" s="31">
        <f>IFERROR(Interpol3!C8,"")</f>
        <v>3.0516866572467261</v>
      </c>
      <c r="H34" s="30">
        <f t="shared" si="3"/>
        <v>12.35805589835242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>
        <f>D70</f>
        <v>324.36507536257625</v>
      </c>
      <c r="E69" s="35">
        <f>E70</f>
        <v>28.889083196991024</v>
      </c>
      <c r="F69" s="32">
        <f t="shared" si="2"/>
        <v>41134</v>
      </c>
      <c r="G69" s="33">
        <f>IFERROR(Interpol3!C43,"")</f>
        <v>3.0696080573111417</v>
      </c>
      <c r="H69" s="35">
        <f t="shared" si="3"/>
        <v>9.4113263509924288</v>
      </c>
    </row>
    <row r="70" spans="1:11" x14ac:dyDescent="0.25">
      <c r="A70" s="39" t="s">
        <v>67</v>
      </c>
      <c r="B70" s="39">
        <f>E4</f>
        <v>41.779696000000001</v>
      </c>
      <c r="C70" s="39">
        <f>F4</f>
        <v>12.248161</v>
      </c>
      <c r="D70" s="38">
        <f>DEGREES(MOD(ATAN2(COS(RADIANS(B69))*SIN(RADIANS(B70))-SIN(RADIANS(B69))*COS(RADIANS(B70))*COS(RADIANS(C70-C69)),SIN(RADIANS(C70-C69))*COS(RADIANS(B70))),2*PI()))</f>
        <v>324.36507536257625</v>
      </c>
      <c r="E70" s="38">
        <f>ACOS(SIN(RADIANS(B55))*SIN(RADIANS(B70))+COS(RADIANS(B55))*COS(RADIANS(B70))*COS((RADIANS(C70-C55))))*6371/1.852/2</f>
        <v>28.889083196991024</v>
      </c>
      <c r="F70" s="38">
        <f>F54</f>
        <v>41134</v>
      </c>
      <c r="G70" s="39">
        <f>IFERROR(Interpol3!C44,"")</f>
        <v>3.0696080573111417</v>
      </c>
      <c r="H70" s="38">
        <f t="shared" si="3"/>
        <v>9.4113263509924288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264.18425587285941</v>
      </c>
      <c r="F72" s="43"/>
      <c r="G72" s="46" t="s">
        <v>79</v>
      </c>
      <c r="H72" s="45">
        <f>SUM(H30:H70)</f>
        <v>99.893150211178423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297.27417054911461</v>
      </c>
      <c r="B4" s="24">
        <f>Segment1!F30</f>
        <v>32284</v>
      </c>
      <c r="C4" s="29">
        <f>SUM(M4:T4)</f>
        <v>1.9478681695329541</v>
      </c>
      <c r="D4" s="8">
        <f>VLOOKUP($B4,ShipSpeeds!$A$7:$I$888,2,FALSE)</f>
        <v>3.1647000000000003</v>
      </c>
      <c r="E4" s="8">
        <f>VLOOKUP($B4,ShipSpeeds!$A$7:$I$888,3,FALSE)</f>
        <v>4.5239000000000003</v>
      </c>
      <c r="F4" s="8">
        <f>VLOOKUP($B4,ShipSpeeds!$A$7:$I$888,4,FALSE)</f>
        <v>5.2179000000000002</v>
      </c>
      <c r="G4" s="8">
        <f>VLOOKUP($B4,ShipSpeeds!$A$7:$I$888,5,FALSE)</f>
        <v>4.7563999999999993</v>
      </c>
      <c r="H4" s="8">
        <f>VLOOKUP($B4,ShipSpeeds!$A$7:$I$888,6,FALSE)</f>
        <v>5.2365000000000004</v>
      </c>
      <c r="I4" s="8">
        <f>VLOOKUP($B4,ShipSpeeds!$A$7:$I$888,7,FALSE)</f>
        <v>4.4484000000000004</v>
      </c>
      <c r="J4" s="8">
        <f>VLOOKUP($B4,ShipSpeeds!$A$7:$I$888,8,FALSE)</f>
        <v>3.0075000000000003</v>
      </c>
      <c r="K4" s="8">
        <f>VLOOKUP($B4,ShipSpeeds!$A$7:$I$888,9,FALSE)</f>
        <v>1.2592000000000001</v>
      </c>
      <c r="L4" s="47">
        <f>VLOOKUP($B4,ShipSpeeds!$A$7:$I$888,2,FALSE)</f>
        <v>3.1647000000000003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1.9478681695329541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270.52995796457338</v>
      </c>
      <c r="B5" s="24">
        <f>Segment1!F31</f>
        <v>32284</v>
      </c>
      <c r="C5" s="29">
        <f t="shared" ref="C5:C44" si="1">SUM(M5:T5)</f>
        <v>2.9869105442341413</v>
      </c>
      <c r="D5" s="8">
        <f>VLOOKUP($B5,ShipSpeeds!$A$7:$I$888,2,FALSE)</f>
        <v>3.1647000000000003</v>
      </c>
      <c r="E5" s="8">
        <f>VLOOKUP($B5,ShipSpeeds!$A$7:$I$888,3,FALSE)</f>
        <v>4.5239000000000003</v>
      </c>
      <c r="F5" s="8">
        <f>VLOOKUP($B5,ShipSpeeds!$A$7:$I$888,4,FALSE)</f>
        <v>5.2179000000000002</v>
      </c>
      <c r="G5" s="8">
        <f>VLOOKUP($B5,ShipSpeeds!$A$7:$I$888,5,FALSE)</f>
        <v>4.7563999999999993</v>
      </c>
      <c r="H5" s="8">
        <f>VLOOKUP($B5,ShipSpeeds!$A$7:$I$888,6,FALSE)</f>
        <v>5.2365000000000004</v>
      </c>
      <c r="I5" s="8">
        <f>VLOOKUP($B5,ShipSpeeds!$A$7:$I$888,7,FALSE)</f>
        <v>4.4484000000000004</v>
      </c>
      <c r="J5" s="8">
        <f>VLOOKUP($B5,ShipSpeeds!$A$7:$I$888,8,FALSE)</f>
        <v>3.0075000000000003</v>
      </c>
      <c r="K5" s="8">
        <f>VLOOKUP($B5,ShipSpeeds!$A$7:$I$888,9,FALSE)</f>
        <v>1.2592000000000001</v>
      </c>
      <c r="L5" s="47">
        <f>VLOOKUP($B5,ShipSpeeds!$A$7:$I$888,2,FALSE)</f>
        <v>3.1647000000000003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2.9869105442341413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270.52995796457338</v>
      </c>
      <c r="B6" s="24">
        <f>Segment1!F32</f>
        <v>32264</v>
      </c>
      <c r="C6" s="29">
        <f t="shared" si="1"/>
        <v>3.2669359802371756</v>
      </c>
      <c r="D6" s="8">
        <f>VLOOKUP($B6,ShipSpeeds!$A$7:$I$888,2,FALSE)</f>
        <v>2.8132000000000006</v>
      </c>
      <c r="E6" s="8">
        <f>VLOOKUP($B6,ShipSpeeds!$A$7:$I$888,3,FALSE)</f>
        <v>4.2515999999999998</v>
      </c>
      <c r="F6" s="8">
        <f>VLOOKUP($B6,ShipSpeeds!$A$7:$I$888,4,FALSE)</f>
        <v>5.0937999999999999</v>
      </c>
      <c r="G6" s="8">
        <f>VLOOKUP($B6,ShipSpeeds!$A$7:$I$888,5,FALSE)</f>
        <v>4.7435</v>
      </c>
      <c r="H6" s="8">
        <f>VLOOKUP($B6,ShipSpeeds!$A$7:$I$888,6,FALSE)</f>
        <v>5.1529000000000007</v>
      </c>
      <c r="I6" s="8">
        <f>VLOOKUP($B6,ShipSpeeds!$A$7:$I$888,7,FALSE)</f>
        <v>4.5814000000000004</v>
      </c>
      <c r="J6" s="8">
        <f>VLOOKUP($B6,ShipSpeeds!$A$7:$I$888,8,FALSE)</f>
        <v>3.2891000000000004</v>
      </c>
      <c r="K6" s="8">
        <f>VLOOKUP($B6,ShipSpeeds!$A$7:$I$888,9,FALSE)</f>
        <v>1.4070999999999998</v>
      </c>
      <c r="L6" s="47">
        <f>VLOOKUP($B6,ShipSpeeds!$A$7:$I$888,2,FALSE)</f>
        <v>2.8132000000000006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3.2669359802371756</v>
      </c>
      <c r="T6" s="47">
        <f t="shared" si="8"/>
        <v>0</v>
      </c>
    </row>
    <row r="7" spans="1:20" s="3" customFormat="1" x14ac:dyDescent="0.25">
      <c r="A7" s="13">
        <f>Segment1!D33</f>
        <v>301.19583753647584</v>
      </c>
      <c r="B7" s="24">
        <f>Segment1!F33</f>
        <v>32264</v>
      </c>
      <c r="C7" s="29">
        <f t="shared" si="1"/>
        <v>1.9844207501411661</v>
      </c>
      <c r="D7" s="8">
        <f>VLOOKUP($B7,ShipSpeeds!$A$7:$I$888,2,FALSE)</f>
        <v>2.8132000000000006</v>
      </c>
      <c r="E7" s="8">
        <f>VLOOKUP($B7,ShipSpeeds!$A$7:$I$888,3,FALSE)</f>
        <v>4.2515999999999998</v>
      </c>
      <c r="F7" s="8">
        <f>VLOOKUP($B7,ShipSpeeds!$A$7:$I$888,4,FALSE)</f>
        <v>5.0937999999999999</v>
      </c>
      <c r="G7" s="8">
        <f>VLOOKUP($B7,ShipSpeeds!$A$7:$I$888,5,FALSE)</f>
        <v>4.7435</v>
      </c>
      <c r="H7" s="8">
        <f>VLOOKUP($B7,ShipSpeeds!$A$7:$I$888,6,FALSE)</f>
        <v>5.1529000000000007</v>
      </c>
      <c r="I7" s="8">
        <f>VLOOKUP($B7,ShipSpeeds!$A$7:$I$888,7,FALSE)</f>
        <v>4.5814000000000004</v>
      </c>
      <c r="J7" s="8">
        <f>VLOOKUP($B7,ShipSpeeds!$A$7:$I$888,8,FALSE)</f>
        <v>3.2891000000000004</v>
      </c>
      <c r="K7" s="8">
        <f>VLOOKUP($B7,ShipSpeeds!$A$7:$I$888,9,FALSE)</f>
        <v>1.4070999999999998</v>
      </c>
      <c r="L7" s="47">
        <f>VLOOKUP($B7,ShipSpeeds!$A$7:$I$888,2,FALSE)</f>
        <v>2.8132000000000006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1.9844207501411661</v>
      </c>
      <c r="T7" s="47">
        <f t="shared" si="8"/>
        <v>0</v>
      </c>
    </row>
    <row r="8" spans="1:20" s="3" customFormat="1" x14ac:dyDescent="0.25">
      <c r="A8" s="13">
        <f>Segment1!D34</f>
        <v>301.19583753647584</v>
      </c>
      <c r="B8" s="24">
        <f>Segment1!F34</f>
        <v>33244</v>
      </c>
      <c r="C8" s="29">
        <f t="shared" si="1"/>
        <v>2.0243992750387969</v>
      </c>
      <c r="D8" s="8">
        <f>VLOOKUP($B8,ShipSpeeds!$A$7:$I$888,2,FALSE)</f>
        <v>2.7141000000000002</v>
      </c>
      <c r="E8" s="8">
        <f>VLOOKUP($B8,ShipSpeeds!$A$7:$I$888,3,FALSE)</f>
        <v>4.1997</v>
      </c>
      <c r="F8" s="8">
        <f>VLOOKUP($B8,ShipSpeeds!$A$7:$I$888,4,FALSE)</f>
        <v>5.2016</v>
      </c>
      <c r="G8" s="8">
        <f>VLOOKUP($B8,ShipSpeeds!$A$7:$I$888,5,FALSE)</f>
        <v>4.8320999999999996</v>
      </c>
      <c r="H8" s="8">
        <f>VLOOKUP($B8,ShipSpeeds!$A$7:$I$888,6,FALSE)</f>
        <v>5.2883000000000004</v>
      </c>
      <c r="I8" s="8">
        <f>VLOOKUP($B8,ShipSpeeds!$A$7:$I$888,7,FALSE)</f>
        <v>4.7225999999999999</v>
      </c>
      <c r="J8" s="8">
        <f>VLOOKUP($B8,ShipSpeeds!$A$7:$I$888,8,FALSE)</f>
        <v>3.4879000000000002</v>
      </c>
      <c r="K8" s="8">
        <f>VLOOKUP($B8,ShipSpeeds!$A$7:$I$888,9,FALSE)</f>
        <v>1.3768</v>
      </c>
      <c r="L8" s="47">
        <f>VLOOKUP($B8,ShipSpeeds!$A$7:$I$888,2,FALSE)</f>
        <v>2.7141000000000002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2.0243992750387969</v>
      </c>
      <c r="T8" s="47">
        <f t="shared" si="8"/>
        <v>0</v>
      </c>
    </row>
    <row r="9" spans="1:20" s="3" customFormat="1" x14ac:dyDescent="0.25">
      <c r="A9" s="13">
        <f>Segment1!D35</f>
        <v>270.27232437981479</v>
      </c>
      <c r="B9" s="24">
        <f>Segment1!F35</f>
        <v>33244</v>
      </c>
      <c r="C9" s="29">
        <f t="shared" si="1"/>
        <v>3.4751243555949558</v>
      </c>
      <c r="D9" s="8">
        <f>VLOOKUP($B9,ShipSpeeds!$A$7:$I$888,2,FALSE)</f>
        <v>2.7141000000000002</v>
      </c>
      <c r="E9" s="8">
        <f>VLOOKUP($B9,ShipSpeeds!$A$7:$I$888,3,FALSE)</f>
        <v>4.1997</v>
      </c>
      <c r="F9" s="8">
        <f>VLOOKUP($B9,ShipSpeeds!$A$7:$I$888,4,FALSE)</f>
        <v>5.2016</v>
      </c>
      <c r="G9" s="8">
        <f>VLOOKUP($B9,ShipSpeeds!$A$7:$I$888,5,FALSE)</f>
        <v>4.8320999999999996</v>
      </c>
      <c r="H9" s="8">
        <f>VLOOKUP($B9,ShipSpeeds!$A$7:$I$888,6,FALSE)</f>
        <v>5.2883000000000004</v>
      </c>
      <c r="I9" s="8">
        <f>VLOOKUP($B9,ShipSpeeds!$A$7:$I$888,7,FALSE)</f>
        <v>4.7225999999999999</v>
      </c>
      <c r="J9" s="8">
        <f>VLOOKUP($B9,ShipSpeeds!$A$7:$I$888,8,FALSE)</f>
        <v>3.4879000000000002</v>
      </c>
      <c r="K9" s="8">
        <f>VLOOKUP($B9,ShipSpeeds!$A$7:$I$888,9,FALSE)</f>
        <v>1.3768</v>
      </c>
      <c r="L9" s="47">
        <f>VLOOKUP($B9,ShipSpeeds!$A$7:$I$888,2,FALSE)</f>
        <v>2.7141000000000002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3.4751243555949558</v>
      </c>
      <c r="T9" s="47">
        <f t="shared" si="8"/>
        <v>0</v>
      </c>
    </row>
    <row r="10" spans="1:20" s="3" customFormat="1" x14ac:dyDescent="0.25">
      <c r="A10" s="13">
        <f>Segment1!D36</f>
        <v>270.27232437981479</v>
      </c>
      <c r="B10" s="24">
        <f>Segment1!F36</f>
        <v>33234</v>
      </c>
      <c r="C10" s="29">
        <f t="shared" si="1"/>
        <v>3.4975971374126575</v>
      </c>
      <c r="D10" s="8">
        <f>VLOOKUP($B10,ShipSpeeds!$A$7:$I$888,2,FALSE)</f>
        <v>2.7035999999999998</v>
      </c>
      <c r="E10" s="8">
        <f>VLOOKUP($B10,ShipSpeeds!$A$7:$I$888,3,FALSE)</f>
        <v>4.1330999999999998</v>
      </c>
      <c r="F10" s="8">
        <f>VLOOKUP($B10,ShipSpeeds!$A$7:$I$888,4,FALSE)</f>
        <v>5.1861999999999995</v>
      </c>
      <c r="G10" s="8">
        <f>VLOOKUP($B10,ShipSpeeds!$A$7:$I$888,5,FALSE)</f>
        <v>4.8866999999999994</v>
      </c>
      <c r="H10" s="8">
        <f>VLOOKUP($B10,ShipSpeeds!$A$7:$I$888,6,FALSE)</f>
        <v>5.3155999999999999</v>
      </c>
      <c r="I10" s="8">
        <f>VLOOKUP($B10,ShipSpeeds!$A$7:$I$888,7,FALSE)</f>
        <v>4.7122999999999999</v>
      </c>
      <c r="J10" s="8">
        <f>VLOOKUP($B10,ShipSpeeds!$A$7:$I$888,8,FALSE)</f>
        <v>3.5100000000000002</v>
      </c>
      <c r="K10" s="8">
        <f>VLOOKUP($B10,ShipSpeeds!$A$7:$I$888,9,FALSE)</f>
        <v>1.4605000000000001</v>
      </c>
      <c r="L10" s="47">
        <f>VLOOKUP($B10,ShipSpeeds!$A$7:$I$888,2,FALSE)</f>
        <v>2.7035999999999998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3.4975971374126575</v>
      </c>
      <c r="T10" s="47">
        <f t="shared" si="8"/>
        <v>0</v>
      </c>
    </row>
    <row r="11" spans="1:20" s="3" customFormat="1" x14ac:dyDescent="0.25">
      <c r="A11" s="13">
        <f>Segment1!D37</f>
        <v>270.27232437981479</v>
      </c>
      <c r="B11" s="24">
        <f>Segment1!F37</f>
        <v>33234</v>
      </c>
      <c r="C11" s="29">
        <f t="shared" si="1"/>
        <v>3.4975971374126575</v>
      </c>
      <c r="D11" s="8">
        <f>VLOOKUP($B11,ShipSpeeds!$A$7:$I$888,2,FALSE)</f>
        <v>2.7035999999999998</v>
      </c>
      <c r="E11" s="8">
        <f>VLOOKUP($B11,ShipSpeeds!$A$7:$I$888,3,FALSE)</f>
        <v>4.1330999999999998</v>
      </c>
      <c r="F11" s="8">
        <f>VLOOKUP($B11,ShipSpeeds!$A$7:$I$888,4,FALSE)</f>
        <v>5.1861999999999995</v>
      </c>
      <c r="G11" s="8">
        <f>VLOOKUP($B11,ShipSpeeds!$A$7:$I$888,5,FALSE)</f>
        <v>4.8866999999999994</v>
      </c>
      <c r="H11" s="8">
        <f>VLOOKUP($B11,ShipSpeeds!$A$7:$I$888,6,FALSE)</f>
        <v>5.3155999999999999</v>
      </c>
      <c r="I11" s="8">
        <f>VLOOKUP($B11,ShipSpeeds!$A$7:$I$888,7,FALSE)</f>
        <v>4.7122999999999999</v>
      </c>
      <c r="J11" s="8">
        <f>VLOOKUP($B11,ShipSpeeds!$A$7:$I$888,8,FALSE)</f>
        <v>3.5100000000000002</v>
      </c>
      <c r="K11" s="8">
        <f>VLOOKUP($B11,ShipSpeeds!$A$7:$I$888,9,FALSE)</f>
        <v>1.4605000000000001</v>
      </c>
      <c r="L11" s="47">
        <f>VLOOKUP($B11,ShipSpeeds!$A$7:$I$888,2,FALSE)</f>
        <v>2.7035999999999998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3.4975971374126575</v>
      </c>
      <c r="T11" s="47">
        <f t="shared" si="8"/>
        <v>0</v>
      </c>
    </row>
    <row r="12" spans="1:20" s="3" customFormat="1" x14ac:dyDescent="0.25">
      <c r="A12" s="13">
        <f>Segment1!D38</f>
        <v>270.27232437981479</v>
      </c>
      <c r="B12" s="24">
        <f>Segment1!F38</f>
        <v>33224</v>
      </c>
      <c r="C12" s="29">
        <f t="shared" si="1"/>
        <v>3.3499294872015</v>
      </c>
      <c r="D12" s="8">
        <f>VLOOKUP($B12,ShipSpeeds!$A$7:$I$888,2,FALSE)</f>
        <v>2.7612000000000005</v>
      </c>
      <c r="E12" s="8">
        <f>VLOOKUP($B12,ShipSpeeds!$A$7:$I$888,3,FALSE)</f>
        <v>3.9582000000000006</v>
      </c>
      <c r="F12" s="8">
        <f>VLOOKUP($B12,ShipSpeeds!$A$7:$I$888,4,FALSE)</f>
        <v>4.7675999999999998</v>
      </c>
      <c r="G12" s="8">
        <f>VLOOKUP($B12,ShipSpeeds!$A$7:$I$888,5,FALSE)</f>
        <v>4.6660000000000004</v>
      </c>
      <c r="H12" s="8">
        <f>VLOOKUP($B12,ShipSpeeds!$A$7:$I$888,6,FALSE)</f>
        <v>4.9251999999999994</v>
      </c>
      <c r="I12" s="8">
        <f>VLOOKUP($B12,ShipSpeeds!$A$7:$I$888,7,FALSE)</f>
        <v>4.4672000000000001</v>
      </c>
      <c r="J12" s="8">
        <f>VLOOKUP($B12,ShipSpeeds!$A$7:$I$888,8,FALSE)</f>
        <v>3.3588000000000005</v>
      </c>
      <c r="K12" s="8">
        <f>VLOOKUP($B12,ShipSpeeds!$A$7:$I$888,9,FALSE)</f>
        <v>1.893</v>
      </c>
      <c r="L12" s="47">
        <f>VLOOKUP($B12,ShipSpeeds!$A$7:$I$888,2,FALSE)</f>
        <v>2.7612000000000005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3.3499294872015</v>
      </c>
      <c r="T12" s="47">
        <f t="shared" si="8"/>
        <v>0</v>
      </c>
    </row>
    <row r="13" spans="1:20" s="3" customFormat="1" x14ac:dyDescent="0.25">
      <c r="A13" s="13">
        <f>Segment1!D39</f>
        <v>270.27232437981479</v>
      </c>
      <c r="B13" s="24">
        <f>Segment1!F39</f>
        <v>33224</v>
      </c>
      <c r="C13" s="29">
        <f t="shared" si="1"/>
        <v>3.3499294872015</v>
      </c>
      <c r="D13" s="8">
        <f>VLOOKUP($B13,ShipSpeeds!$A$7:$I$888,2,FALSE)</f>
        <v>2.7612000000000005</v>
      </c>
      <c r="E13" s="8">
        <f>VLOOKUP($B13,ShipSpeeds!$A$7:$I$888,3,FALSE)</f>
        <v>3.9582000000000006</v>
      </c>
      <c r="F13" s="8">
        <f>VLOOKUP($B13,ShipSpeeds!$A$7:$I$888,4,FALSE)</f>
        <v>4.7675999999999998</v>
      </c>
      <c r="G13" s="8">
        <f>VLOOKUP($B13,ShipSpeeds!$A$7:$I$888,5,FALSE)</f>
        <v>4.6660000000000004</v>
      </c>
      <c r="H13" s="8">
        <f>VLOOKUP($B13,ShipSpeeds!$A$7:$I$888,6,FALSE)</f>
        <v>4.9251999999999994</v>
      </c>
      <c r="I13" s="8">
        <f>VLOOKUP($B13,ShipSpeeds!$A$7:$I$888,7,FALSE)</f>
        <v>4.4672000000000001</v>
      </c>
      <c r="J13" s="8">
        <f>VLOOKUP($B13,ShipSpeeds!$A$7:$I$888,8,FALSE)</f>
        <v>3.3588000000000005</v>
      </c>
      <c r="K13" s="8">
        <f>VLOOKUP($B13,ShipSpeeds!$A$7:$I$888,9,FALSE)</f>
        <v>1.893</v>
      </c>
      <c r="L13" s="47">
        <f>VLOOKUP($B13,ShipSpeeds!$A$7:$I$888,2,FALSE)</f>
        <v>2.7612000000000005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3.3499294872015</v>
      </c>
      <c r="T13" s="47">
        <f t="shared" si="8"/>
        <v>0</v>
      </c>
    </row>
    <row r="14" spans="1:20" s="3" customFormat="1" x14ac:dyDescent="0.25">
      <c r="A14" s="13">
        <f>Segment1!D40</f>
        <v>270.27232437981479</v>
      </c>
      <c r="B14" s="24">
        <f>Segment1!F40</f>
        <v>33214</v>
      </c>
      <c r="C14" s="29">
        <f t="shared" si="1"/>
        <v>3.4049655871981064</v>
      </c>
      <c r="D14" s="8">
        <f>VLOOKUP($B14,ShipSpeeds!$A$7:$I$888,2,FALSE)</f>
        <v>2.6708999999999996</v>
      </c>
      <c r="E14" s="8">
        <f>VLOOKUP($B14,ShipSpeeds!$A$7:$I$888,3,FALSE)</f>
        <v>3.4385000000000003</v>
      </c>
      <c r="F14" s="8">
        <f>VLOOKUP($B14,ShipSpeeds!$A$7:$I$888,4,FALSE)</f>
        <v>4.1627999999999998</v>
      </c>
      <c r="G14" s="8">
        <f>VLOOKUP($B14,ShipSpeeds!$A$7:$I$888,5,FALSE)</f>
        <v>4.3189000000000002</v>
      </c>
      <c r="H14" s="8">
        <f>VLOOKUP($B14,ShipSpeeds!$A$7:$I$888,6,FALSE)</f>
        <v>4.5238999999999994</v>
      </c>
      <c r="I14" s="8">
        <f>VLOOKUP($B14,ShipSpeeds!$A$7:$I$888,7,FALSE)</f>
        <v>4.2080000000000002</v>
      </c>
      <c r="J14" s="8">
        <f>VLOOKUP($B14,ShipSpeeds!$A$7:$I$888,8,FALSE)</f>
        <v>3.4111999999999996</v>
      </c>
      <c r="K14" s="8">
        <f>VLOOKUP($B14,ShipSpeeds!$A$7:$I$888,9,FALSE)</f>
        <v>2.3810000000000002</v>
      </c>
      <c r="L14" s="47">
        <f>VLOOKUP($B14,ShipSpeeds!$A$7:$I$888,2,FALSE)</f>
        <v>2.6708999999999996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3.4049655871981064</v>
      </c>
      <c r="T14" s="47">
        <f t="shared" si="8"/>
        <v>0</v>
      </c>
    </row>
    <row r="15" spans="1:20" s="3" customFormat="1" x14ac:dyDescent="0.25">
      <c r="A15" s="13">
        <f>Segment1!D41</f>
        <v>270.27232437981479</v>
      </c>
      <c r="B15" s="24">
        <f>Segment1!F41</f>
        <v>33214</v>
      </c>
      <c r="C15" s="29">
        <f t="shared" si="1"/>
        <v>3.4049655871981064</v>
      </c>
      <c r="D15" s="8">
        <f>VLOOKUP($B15,ShipSpeeds!$A$7:$I$888,2,FALSE)</f>
        <v>2.6708999999999996</v>
      </c>
      <c r="E15" s="8">
        <f>VLOOKUP($B15,ShipSpeeds!$A$7:$I$888,3,FALSE)</f>
        <v>3.4385000000000003</v>
      </c>
      <c r="F15" s="8">
        <f>VLOOKUP($B15,ShipSpeeds!$A$7:$I$888,4,FALSE)</f>
        <v>4.1627999999999998</v>
      </c>
      <c r="G15" s="8">
        <f>VLOOKUP($B15,ShipSpeeds!$A$7:$I$888,5,FALSE)</f>
        <v>4.3189000000000002</v>
      </c>
      <c r="H15" s="8">
        <f>VLOOKUP($B15,ShipSpeeds!$A$7:$I$888,6,FALSE)</f>
        <v>4.5238999999999994</v>
      </c>
      <c r="I15" s="8">
        <f>VLOOKUP($B15,ShipSpeeds!$A$7:$I$888,7,FALSE)</f>
        <v>4.2080000000000002</v>
      </c>
      <c r="J15" s="8">
        <f>VLOOKUP($B15,ShipSpeeds!$A$7:$I$888,8,FALSE)</f>
        <v>3.4111999999999996</v>
      </c>
      <c r="K15" s="8">
        <f>VLOOKUP($B15,ShipSpeeds!$A$7:$I$888,9,FALSE)</f>
        <v>2.3810000000000002</v>
      </c>
      <c r="L15" s="47">
        <f>VLOOKUP($B15,ShipSpeeds!$A$7:$I$888,2,FALSE)</f>
        <v>2.6708999999999996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3.4049655871981064</v>
      </c>
      <c r="T15" s="47">
        <f t="shared" si="8"/>
        <v>0</v>
      </c>
    </row>
    <row r="16" spans="1:20" s="3" customFormat="1" x14ac:dyDescent="0.25">
      <c r="A16" s="13">
        <f>Segment1!D42</f>
        <v>270.27232437981479</v>
      </c>
      <c r="B16" s="24">
        <f>Segment1!F42</f>
        <v>33204</v>
      </c>
      <c r="C16" s="29">
        <f t="shared" si="1"/>
        <v>3.7747596975283071</v>
      </c>
      <c r="D16" s="8">
        <f>VLOOKUP($B16,ShipSpeeds!$A$7:$I$888,2,FALSE)</f>
        <v>2.6219000000000001</v>
      </c>
      <c r="E16" s="8">
        <f>VLOOKUP($B16,ShipSpeeds!$A$7:$I$888,3,FALSE)</f>
        <v>3.2801000000000005</v>
      </c>
      <c r="F16" s="8">
        <f>VLOOKUP($B16,ShipSpeeds!$A$7:$I$888,4,FALSE)</f>
        <v>4.1171000000000006</v>
      </c>
      <c r="G16" s="8">
        <f>VLOOKUP($B16,ShipSpeeds!$A$7:$I$888,5,FALSE)</f>
        <v>4.4724000000000004</v>
      </c>
      <c r="H16" s="8">
        <f>VLOOKUP($B16,ShipSpeeds!$A$7:$I$888,6,FALSE)</f>
        <v>4.600200000000001</v>
      </c>
      <c r="I16" s="8">
        <f>VLOOKUP($B16,ShipSpeeds!$A$7:$I$888,7,FALSE)</f>
        <v>4.4119999999999999</v>
      </c>
      <c r="J16" s="8">
        <f>VLOOKUP($B16,ShipSpeeds!$A$7:$I$888,8,FALSE)</f>
        <v>3.7807000000000004</v>
      </c>
      <c r="K16" s="8">
        <f>VLOOKUP($B16,ShipSpeeds!$A$7:$I$888,9,FALSE)</f>
        <v>2.7991000000000001</v>
      </c>
      <c r="L16" s="47">
        <f>VLOOKUP($B16,ShipSpeeds!$A$7:$I$888,2,FALSE)</f>
        <v>2.6219000000000001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3.7747596975283071</v>
      </c>
      <c r="T16" s="47">
        <f t="shared" si="8"/>
        <v>0</v>
      </c>
    </row>
    <row r="17" spans="1:20" s="3" customFormat="1" x14ac:dyDescent="0.25">
      <c r="A17" s="13">
        <f>Segment1!D43</f>
        <v>270.27232437981479</v>
      </c>
      <c r="B17" s="24">
        <f>Segment1!F43</f>
        <v>33204</v>
      </c>
      <c r="C17" s="29">
        <f t="shared" si="1"/>
        <v>3.7747596975283071</v>
      </c>
      <c r="D17" s="8">
        <f>VLOOKUP($B17,ShipSpeeds!$A$7:$I$888,2,FALSE)</f>
        <v>2.6219000000000001</v>
      </c>
      <c r="E17" s="8">
        <f>VLOOKUP($B17,ShipSpeeds!$A$7:$I$888,3,FALSE)</f>
        <v>3.2801000000000005</v>
      </c>
      <c r="F17" s="8">
        <f>VLOOKUP($B17,ShipSpeeds!$A$7:$I$888,4,FALSE)</f>
        <v>4.1171000000000006</v>
      </c>
      <c r="G17" s="8">
        <f>VLOOKUP($B17,ShipSpeeds!$A$7:$I$888,5,FALSE)</f>
        <v>4.4724000000000004</v>
      </c>
      <c r="H17" s="8">
        <f>VLOOKUP($B17,ShipSpeeds!$A$7:$I$888,6,FALSE)</f>
        <v>4.600200000000001</v>
      </c>
      <c r="I17" s="8">
        <f>VLOOKUP($B17,ShipSpeeds!$A$7:$I$888,7,FALSE)</f>
        <v>4.4119999999999999</v>
      </c>
      <c r="J17" s="8">
        <f>VLOOKUP($B17,ShipSpeeds!$A$7:$I$888,8,FALSE)</f>
        <v>3.7807000000000004</v>
      </c>
      <c r="K17" s="8">
        <f>VLOOKUP($B17,ShipSpeeds!$A$7:$I$888,9,FALSE)</f>
        <v>2.7991000000000001</v>
      </c>
      <c r="L17" s="47">
        <f>VLOOKUP($B17,ShipSpeeds!$A$7:$I$888,2,FALSE)</f>
        <v>2.6219000000000001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3.7747596975283071</v>
      </c>
      <c r="T17" s="47">
        <f t="shared" si="8"/>
        <v>0</v>
      </c>
    </row>
    <row r="18" spans="1:20" s="3" customFormat="1" x14ac:dyDescent="0.25">
      <c r="A18" s="13">
        <f>Segment1!D44</f>
        <v>270.27232437981479</v>
      </c>
      <c r="B18" s="24">
        <f>Segment1!F44</f>
        <v>33194</v>
      </c>
      <c r="C18" s="29">
        <f t="shared" si="1"/>
        <v>3.7075032979404443</v>
      </c>
      <c r="D18" s="8">
        <f>VLOOKUP($B18,ShipSpeeds!$A$7:$I$888,2,FALSE)</f>
        <v>2.7399</v>
      </c>
      <c r="E18" s="8">
        <f>VLOOKUP($B18,ShipSpeeds!$A$7:$I$888,3,FALSE)</f>
        <v>3.2934999999999999</v>
      </c>
      <c r="F18" s="8">
        <f>VLOOKUP($B18,ShipSpeeds!$A$7:$I$888,4,FALSE)</f>
        <v>3.9489000000000001</v>
      </c>
      <c r="G18" s="8">
        <f>VLOOKUP($B18,ShipSpeeds!$A$7:$I$888,5,FALSE)</f>
        <v>4.2212999999999994</v>
      </c>
      <c r="H18" s="8">
        <f>VLOOKUP($B18,ShipSpeeds!$A$7:$I$888,6,FALSE)</f>
        <v>4.346000000000001</v>
      </c>
      <c r="I18" s="8">
        <f>VLOOKUP($B18,ShipSpeeds!$A$7:$I$888,7,FALSE)</f>
        <v>4.2425999999999995</v>
      </c>
      <c r="J18" s="8">
        <f>VLOOKUP($B18,ShipSpeeds!$A$7:$I$888,8,FALSE)</f>
        <v>3.7126000000000001</v>
      </c>
      <c r="K18" s="8">
        <f>VLOOKUP($B18,ShipSpeeds!$A$7:$I$888,9,FALSE)</f>
        <v>2.8704000000000005</v>
      </c>
      <c r="L18" s="47">
        <f>VLOOKUP($B18,ShipSpeeds!$A$7:$I$888,2,FALSE)</f>
        <v>2.7399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3.7075032979404443</v>
      </c>
      <c r="T18" s="47">
        <f t="shared" si="8"/>
        <v>0</v>
      </c>
    </row>
    <row r="19" spans="1:20" s="3" customFormat="1" x14ac:dyDescent="0.25">
      <c r="A19" s="13">
        <f>Segment1!D45</f>
        <v>270.27232437981479</v>
      </c>
      <c r="B19" s="24">
        <f>Segment1!F45</f>
        <v>33194</v>
      </c>
      <c r="C19" s="29">
        <f t="shared" si="1"/>
        <v>3.7075032979404443</v>
      </c>
      <c r="D19" s="8">
        <f>VLOOKUP($B19,ShipSpeeds!$A$7:$I$888,2,FALSE)</f>
        <v>2.7399</v>
      </c>
      <c r="E19" s="8">
        <f>VLOOKUP($B19,ShipSpeeds!$A$7:$I$888,3,FALSE)</f>
        <v>3.2934999999999999</v>
      </c>
      <c r="F19" s="8">
        <f>VLOOKUP($B19,ShipSpeeds!$A$7:$I$888,4,FALSE)</f>
        <v>3.9489000000000001</v>
      </c>
      <c r="G19" s="8">
        <f>VLOOKUP($B19,ShipSpeeds!$A$7:$I$888,5,FALSE)</f>
        <v>4.2212999999999994</v>
      </c>
      <c r="H19" s="8">
        <f>VLOOKUP($B19,ShipSpeeds!$A$7:$I$888,6,FALSE)</f>
        <v>4.346000000000001</v>
      </c>
      <c r="I19" s="8">
        <f>VLOOKUP($B19,ShipSpeeds!$A$7:$I$888,7,FALSE)</f>
        <v>4.2425999999999995</v>
      </c>
      <c r="J19" s="8">
        <f>VLOOKUP($B19,ShipSpeeds!$A$7:$I$888,8,FALSE)</f>
        <v>3.7126000000000001</v>
      </c>
      <c r="K19" s="8">
        <f>VLOOKUP($B19,ShipSpeeds!$A$7:$I$888,9,FALSE)</f>
        <v>2.8704000000000005</v>
      </c>
      <c r="L19" s="47">
        <f>VLOOKUP($B19,ShipSpeeds!$A$7:$I$888,2,FALSE)</f>
        <v>2.7399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3.7075032979404443</v>
      </c>
      <c r="T19" s="47">
        <f t="shared" si="8"/>
        <v>0</v>
      </c>
    </row>
    <row r="20" spans="1:20" s="3" customFormat="1" x14ac:dyDescent="0.25">
      <c r="A20" s="13">
        <f>Segment1!D46</f>
        <v>270.27232437981479</v>
      </c>
      <c r="B20" s="24">
        <f>Segment1!F46</f>
        <v>33184</v>
      </c>
      <c r="C20" s="29">
        <f t="shared" si="1"/>
        <v>3.6561801966991312</v>
      </c>
      <c r="D20" s="8">
        <f>VLOOKUP($B20,ShipSpeeds!$A$7:$I$888,2,FALSE)</f>
        <v>2.9555000000000002</v>
      </c>
      <c r="E20" s="8">
        <f>VLOOKUP($B20,ShipSpeeds!$A$7:$I$888,3,FALSE)</f>
        <v>3.3256000000000001</v>
      </c>
      <c r="F20" s="8">
        <f>VLOOKUP($B20,ShipSpeeds!$A$7:$I$888,4,FALSE)</f>
        <v>3.7658</v>
      </c>
      <c r="G20" s="8">
        <f>VLOOKUP($B20,ShipSpeeds!$A$7:$I$888,5,FALSE)</f>
        <v>3.9328000000000003</v>
      </c>
      <c r="H20" s="8">
        <f>VLOOKUP($B20,ShipSpeeds!$A$7:$I$888,6,FALSE)</f>
        <v>4.0842999999999998</v>
      </c>
      <c r="I20" s="8">
        <f>VLOOKUP($B20,ShipSpeeds!$A$7:$I$888,7,FALSE)</f>
        <v>4.0405999999999995</v>
      </c>
      <c r="J20" s="8">
        <f>VLOOKUP($B20,ShipSpeeds!$A$7:$I$888,8,FALSE)</f>
        <v>3.66</v>
      </c>
      <c r="K20" s="8">
        <f>VLOOKUP($B20,ShipSpeeds!$A$7:$I$888,9,FALSE)</f>
        <v>3.0288000000000004</v>
      </c>
      <c r="L20" s="47">
        <f>VLOOKUP($B20,ShipSpeeds!$A$7:$I$888,2,FALSE)</f>
        <v>2.9555000000000002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3.6561801966991312</v>
      </c>
      <c r="T20" s="47">
        <f t="shared" si="8"/>
        <v>0</v>
      </c>
    </row>
    <row r="21" spans="1:20" s="3" customFormat="1" x14ac:dyDescent="0.25">
      <c r="A21" s="13">
        <f>Segment1!D47</f>
        <v>270.27232437981479</v>
      </c>
      <c r="B21" s="24">
        <f>Segment1!F47</f>
        <v>33184</v>
      </c>
      <c r="C21" s="29">
        <f t="shared" si="1"/>
        <v>3.6561801966991312</v>
      </c>
      <c r="D21" s="8">
        <f>VLOOKUP($B21,ShipSpeeds!$A$7:$I$888,2,FALSE)</f>
        <v>2.9555000000000002</v>
      </c>
      <c r="E21" s="8">
        <f>VLOOKUP($B21,ShipSpeeds!$A$7:$I$888,3,FALSE)</f>
        <v>3.3256000000000001</v>
      </c>
      <c r="F21" s="8">
        <f>VLOOKUP($B21,ShipSpeeds!$A$7:$I$888,4,FALSE)</f>
        <v>3.7658</v>
      </c>
      <c r="G21" s="8">
        <f>VLOOKUP($B21,ShipSpeeds!$A$7:$I$888,5,FALSE)</f>
        <v>3.9328000000000003</v>
      </c>
      <c r="H21" s="8">
        <f>VLOOKUP($B21,ShipSpeeds!$A$7:$I$888,6,FALSE)</f>
        <v>4.0842999999999998</v>
      </c>
      <c r="I21" s="8">
        <f>VLOOKUP($B21,ShipSpeeds!$A$7:$I$888,7,FALSE)</f>
        <v>4.0405999999999995</v>
      </c>
      <c r="J21" s="8">
        <f>VLOOKUP($B21,ShipSpeeds!$A$7:$I$888,8,FALSE)</f>
        <v>3.66</v>
      </c>
      <c r="K21" s="8">
        <f>VLOOKUP($B21,ShipSpeeds!$A$7:$I$888,9,FALSE)</f>
        <v>3.0288000000000004</v>
      </c>
      <c r="L21" s="47">
        <f>VLOOKUP($B21,ShipSpeeds!$A$7:$I$888,2,FALSE)</f>
        <v>2.9555000000000002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3.6561801966991312</v>
      </c>
      <c r="T21" s="47">
        <f t="shared" si="8"/>
        <v>0</v>
      </c>
    </row>
    <row r="22" spans="1:20" s="3" customFormat="1" x14ac:dyDescent="0.25">
      <c r="A22" s="13">
        <f>Segment1!D48</f>
        <v>270.27232437981479</v>
      </c>
      <c r="B22" s="24">
        <f>Segment1!F48</f>
        <v>33174</v>
      </c>
      <c r="C22" s="29">
        <f t="shared" si="1"/>
        <v>3.7803455688059708</v>
      </c>
      <c r="D22" s="8">
        <f>VLOOKUP($B22,ShipSpeeds!$A$7:$I$888,2,FALSE)</f>
        <v>3.1754000000000002</v>
      </c>
      <c r="E22" s="8">
        <f>VLOOKUP($B22,ShipSpeeds!$A$7:$I$888,3,FALSE)</f>
        <v>3.3552000000000004</v>
      </c>
      <c r="F22" s="8">
        <f>VLOOKUP($B22,ShipSpeeds!$A$7:$I$888,4,FALSE)</f>
        <v>3.6067</v>
      </c>
      <c r="G22" s="8">
        <f>VLOOKUP($B22,ShipSpeeds!$A$7:$I$888,5,FALSE)</f>
        <v>3.6499000000000006</v>
      </c>
      <c r="H22" s="8">
        <f>VLOOKUP($B22,ShipSpeeds!$A$7:$I$888,6,FALSE)</f>
        <v>3.8991999999999996</v>
      </c>
      <c r="I22" s="8">
        <f>VLOOKUP($B22,ShipSpeeds!$A$7:$I$888,7,FALSE)</f>
        <v>3.9958</v>
      </c>
      <c r="J22" s="8">
        <f>VLOOKUP($B22,ShipSpeeds!$A$7:$I$888,8,FALSE)</f>
        <v>3.7837000000000005</v>
      </c>
      <c r="K22" s="8">
        <f>VLOOKUP($B22,ShipSpeeds!$A$7:$I$888,9,FALSE)</f>
        <v>3.2293999999999996</v>
      </c>
      <c r="L22" s="47">
        <f>VLOOKUP($B22,ShipSpeeds!$A$7:$I$888,2,FALSE)</f>
        <v>3.1754000000000002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3.7803455688059708</v>
      </c>
      <c r="T22" s="47">
        <f t="shared" si="8"/>
        <v>0</v>
      </c>
    </row>
    <row r="23" spans="1:20" s="3" customFormat="1" x14ac:dyDescent="0.25">
      <c r="A23" s="13">
        <f>Segment1!D49</f>
        <v>270.27232437981479</v>
      </c>
      <c r="B23" s="24">
        <f>Segment1!F49</f>
        <v>33174</v>
      </c>
      <c r="C23" s="29">
        <f t="shared" si="1"/>
        <v>3.7803455688059708</v>
      </c>
      <c r="D23" s="8">
        <f>VLOOKUP($B23,ShipSpeeds!$A$7:$I$888,2,FALSE)</f>
        <v>3.1754000000000002</v>
      </c>
      <c r="E23" s="8">
        <f>VLOOKUP($B23,ShipSpeeds!$A$7:$I$888,3,FALSE)</f>
        <v>3.3552000000000004</v>
      </c>
      <c r="F23" s="8">
        <f>VLOOKUP($B23,ShipSpeeds!$A$7:$I$888,4,FALSE)</f>
        <v>3.6067</v>
      </c>
      <c r="G23" s="8">
        <f>VLOOKUP($B23,ShipSpeeds!$A$7:$I$888,5,FALSE)</f>
        <v>3.6499000000000006</v>
      </c>
      <c r="H23" s="8">
        <f>VLOOKUP($B23,ShipSpeeds!$A$7:$I$888,6,FALSE)</f>
        <v>3.8991999999999996</v>
      </c>
      <c r="I23" s="8">
        <f>VLOOKUP($B23,ShipSpeeds!$A$7:$I$888,7,FALSE)</f>
        <v>3.9958</v>
      </c>
      <c r="J23" s="8">
        <f>VLOOKUP($B23,ShipSpeeds!$A$7:$I$888,8,FALSE)</f>
        <v>3.7837000000000005</v>
      </c>
      <c r="K23" s="8">
        <f>VLOOKUP($B23,ShipSpeeds!$A$7:$I$888,9,FALSE)</f>
        <v>3.2293999999999996</v>
      </c>
      <c r="L23" s="47">
        <f>VLOOKUP($B23,ShipSpeeds!$A$7:$I$888,2,FALSE)</f>
        <v>3.1754000000000002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3.7803455688059708</v>
      </c>
      <c r="T23" s="47">
        <f t="shared" si="8"/>
        <v>0</v>
      </c>
    </row>
    <row r="24" spans="1:20" s="3" customFormat="1" x14ac:dyDescent="0.25">
      <c r="A24" s="13">
        <f>Segment1!D50</f>
        <v>270.27232437981479</v>
      </c>
      <c r="B24" s="24">
        <f>Segment1!F50</f>
        <v>33164</v>
      </c>
      <c r="C24" s="29">
        <f t="shared" si="1"/>
        <v>3.9665431338891333</v>
      </c>
      <c r="D24" s="8">
        <f>VLOOKUP($B24,ShipSpeeds!$A$7:$I$888,2,FALSE)</f>
        <v>3.2878000000000003</v>
      </c>
      <c r="E24" s="8">
        <f>VLOOKUP($B24,ShipSpeeds!$A$7:$I$888,3,FALSE)</f>
        <v>3.4075999999999995</v>
      </c>
      <c r="F24" s="8">
        <f>VLOOKUP($B24,ShipSpeeds!$A$7:$I$888,4,FALSE)</f>
        <v>3.5122</v>
      </c>
      <c r="G24" s="8">
        <f>VLOOKUP($B24,ShipSpeeds!$A$7:$I$888,5,FALSE)</f>
        <v>3.4548999999999999</v>
      </c>
      <c r="H24" s="8">
        <f>VLOOKUP($B24,ShipSpeeds!$A$7:$I$888,6,FALSE)</f>
        <v>3.8586</v>
      </c>
      <c r="I24" s="8">
        <f>VLOOKUP($B24,ShipSpeeds!$A$7:$I$888,7,FALSE)</f>
        <v>4.1272000000000002</v>
      </c>
      <c r="J24" s="8">
        <f>VLOOKUP($B24,ShipSpeeds!$A$7:$I$888,8,FALSE)</f>
        <v>3.9703000000000004</v>
      </c>
      <c r="K24" s="8">
        <f>VLOOKUP($B24,ShipSpeeds!$A$7:$I$888,9,FALSE)</f>
        <v>3.3494999999999999</v>
      </c>
      <c r="L24" s="47">
        <f>VLOOKUP($B24,ShipSpeeds!$A$7:$I$888,2,FALSE)</f>
        <v>3.2878000000000003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3.9665431338891333</v>
      </c>
      <c r="T24" s="47">
        <f t="shared" si="8"/>
        <v>0</v>
      </c>
    </row>
    <row r="25" spans="1:20" s="26" customFormat="1" x14ac:dyDescent="0.25">
      <c r="A25" s="13">
        <f>Segment1!D51</f>
        <v>270.27232437981479</v>
      </c>
      <c r="B25" s="24">
        <f>Segment1!F51</f>
        <v>33164</v>
      </c>
      <c r="C25" s="29">
        <f t="shared" si="1"/>
        <v>3.9665431338891333</v>
      </c>
      <c r="D25" s="8">
        <f>VLOOKUP($B25,ShipSpeeds!$A$7:$I$888,2,FALSE)</f>
        <v>3.2878000000000003</v>
      </c>
      <c r="E25" s="8">
        <f>VLOOKUP($B25,ShipSpeeds!$A$7:$I$888,3,FALSE)</f>
        <v>3.4075999999999995</v>
      </c>
      <c r="F25" s="8">
        <f>VLOOKUP($B25,ShipSpeeds!$A$7:$I$888,4,FALSE)</f>
        <v>3.5122</v>
      </c>
      <c r="G25" s="8">
        <f>VLOOKUP($B25,ShipSpeeds!$A$7:$I$888,5,FALSE)</f>
        <v>3.4548999999999999</v>
      </c>
      <c r="H25" s="8">
        <f>VLOOKUP($B25,ShipSpeeds!$A$7:$I$888,6,FALSE)</f>
        <v>3.8586</v>
      </c>
      <c r="I25" s="8">
        <f>VLOOKUP($B25,ShipSpeeds!$A$7:$I$888,7,FALSE)</f>
        <v>4.1272000000000002</v>
      </c>
      <c r="J25" s="8">
        <f>VLOOKUP($B25,ShipSpeeds!$A$7:$I$888,8,FALSE)</f>
        <v>3.9703000000000004</v>
      </c>
      <c r="K25" s="8">
        <f>VLOOKUP($B25,ShipSpeeds!$A$7:$I$888,9,FALSE)</f>
        <v>3.3494999999999999</v>
      </c>
      <c r="L25" s="47">
        <f>VLOOKUP($B25,ShipSpeeds!$A$7:$I$888,2,FALSE)</f>
        <v>3.2878000000000003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3.9665431338891333</v>
      </c>
      <c r="T25" s="47">
        <f t="shared" si="8"/>
        <v>0</v>
      </c>
    </row>
    <row r="26" spans="1:20" s="26" customFormat="1" x14ac:dyDescent="0.25">
      <c r="A26" s="13">
        <f>Segment1!D52</f>
        <v>270.27232437981479</v>
      </c>
      <c r="B26" s="24">
        <f>Segment1!F52</f>
        <v>33154</v>
      </c>
      <c r="C26" s="29">
        <f t="shared" si="1"/>
        <v>4.0976649055838354</v>
      </c>
      <c r="D26" s="8">
        <f>VLOOKUP($B26,ShipSpeeds!$A$7:$I$888,2,FALSE)</f>
        <v>3.3336999999999999</v>
      </c>
      <c r="E26" s="8">
        <f>VLOOKUP($B26,ShipSpeeds!$A$7:$I$888,3,FALSE)</f>
        <v>3.4745999999999997</v>
      </c>
      <c r="F26" s="8">
        <f>VLOOKUP($B26,ShipSpeeds!$A$7:$I$888,4,FALSE)</f>
        <v>3.4735</v>
      </c>
      <c r="G26" s="8">
        <f>VLOOKUP($B26,ShipSpeeds!$A$7:$I$888,5,FALSE)</f>
        <v>3.3874999999999997</v>
      </c>
      <c r="H26" s="8">
        <f>VLOOKUP($B26,ShipSpeeds!$A$7:$I$888,6,FALSE)</f>
        <v>3.8848000000000003</v>
      </c>
      <c r="I26" s="8">
        <f>VLOOKUP($B26,ShipSpeeds!$A$7:$I$888,7,FALSE)</f>
        <v>4.2671999999999999</v>
      </c>
      <c r="J26" s="8">
        <f>VLOOKUP($B26,ShipSpeeds!$A$7:$I$888,8,FALSE)</f>
        <v>4.1018000000000008</v>
      </c>
      <c r="K26" s="8">
        <f>VLOOKUP($B26,ShipSpeeds!$A$7:$I$888,9,FALSE)</f>
        <v>3.4184999999999999</v>
      </c>
      <c r="L26" s="47">
        <f>VLOOKUP($B26,ShipSpeeds!$A$7:$I$888,2,FALSE)</f>
        <v>3.3336999999999999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4.0976649055838354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33154</v>
      </c>
      <c r="C27" s="29">
        <f t="shared" si="1"/>
        <v>0</v>
      </c>
      <c r="D27" s="8">
        <f>VLOOKUP($B27,ShipSpeeds!$A$7:$I$888,2,FALSE)</f>
        <v>3.3336999999999999</v>
      </c>
      <c r="E27" s="8">
        <f>VLOOKUP($B27,ShipSpeeds!$A$7:$I$888,3,FALSE)</f>
        <v>3.4745999999999997</v>
      </c>
      <c r="F27" s="8">
        <f>VLOOKUP($B27,ShipSpeeds!$A$7:$I$888,4,FALSE)</f>
        <v>3.4735</v>
      </c>
      <c r="G27" s="8">
        <f>VLOOKUP($B27,ShipSpeeds!$A$7:$I$888,5,FALSE)</f>
        <v>3.3874999999999997</v>
      </c>
      <c r="H27" s="8">
        <f>VLOOKUP($B27,ShipSpeeds!$A$7:$I$888,6,FALSE)</f>
        <v>3.8848000000000003</v>
      </c>
      <c r="I27" s="8">
        <f>VLOOKUP($B27,ShipSpeeds!$A$7:$I$888,7,FALSE)</f>
        <v>4.2671999999999999</v>
      </c>
      <c r="J27" s="8">
        <f>VLOOKUP($B27,ShipSpeeds!$A$7:$I$888,8,FALSE)</f>
        <v>4.1018000000000008</v>
      </c>
      <c r="K27" s="8">
        <f>VLOOKUP($B27,ShipSpeeds!$A$7:$I$888,9,FALSE)</f>
        <v>3.4184999999999999</v>
      </c>
      <c r="L27" s="47">
        <f>VLOOKUP($B27,ShipSpeeds!$A$7:$I$888,2,FALSE)</f>
        <v>3.3336999999999999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33154</v>
      </c>
      <c r="C28" s="29">
        <f t="shared" si="1"/>
        <v>0</v>
      </c>
      <c r="D28" s="8">
        <f>VLOOKUP($B28,ShipSpeeds!$A$7:$I$888,2,FALSE)</f>
        <v>3.3336999999999999</v>
      </c>
      <c r="E28" s="8">
        <f>VLOOKUP($B28,ShipSpeeds!$A$7:$I$888,3,FALSE)</f>
        <v>3.4745999999999997</v>
      </c>
      <c r="F28" s="8">
        <f>VLOOKUP($B28,ShipSpeeds!$A$7:$I$888,4,FALSE)</f>
        <v>3.4735</v>
      </c>
      <c r="G28" s="8">
        <f>VLOOKUP($B28,ShipSpeeds!$A$7:$I$888,5,FALSE)</f>
        <v>3.3874999999999997</v>
      </c>
      <c r="H28" s="8">
        <f>VLOOKUP($B28,ShipSpeeds!$A$7:$I$888,6,FALSE)</f>
        <v>3.8848000000000003</v>
      </c>
      <c r="I28" s="8">
        <f>VLOOKUP($B28,ShipSpeeds!$A$7:$I$888,7,FALSE)</f>
        <v>4.2671999999999999</v>
      </c>
      <c r="J28" s="8">
        <f>VLOOKUP($B28,ShipSpeeds!$A$7:$I$888,8,FALSE)</f>
        <v>4.1018000000000008</v>
      </c>
      <c r="K28" s="8">
        <f>VLOOKUP($B28,ShipSpeeds!$A$7:$I$888,9,FALSE)</f>
        <v>3.4184999999999999</v>
      </c>
      <c r="L28" s="47">
        <f>VLOOKUP($B28,ShipSpeeds!$A$7:$I$888,2,FALSE)</f>
        <v>3.3336999999999999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33154</v>
      </c>
      <c r="C29" s="29">
        <f t="shared" si="1"/>
        <v>0</v>
      </c>
      <c r="D29" s="8">
        <f>VLOOKUP($B29,ShipSpeeds!$A$7:$I$888,2,FALSE)</f>
        <v>3.3336999999999999</v>
      </c>
      <c r="E29" s="8">
        <f>VLOOKUP($B29,ShipSpeeds!$A$7:$I$888,3,FALSE)</f>
        <v>3.4745999999999997</v>
      </c>
      <c r="F29" s="8">
        <f>VLOOKUP($B29,ShipSpeeds!$A$7:$I$888,4,FALSE)</f>
        <v>3.4735</v>
      </c>
      <c r="G29" s="8">
        <f>VLOOKUP($B29,ShipSpeeds!$A$7:$I$888,5,FALSE)</f>
        <v>3.3874999999999997</v>
      </c>
      <c r="H29" s="8">
        <f>VLOOKUP($B29,ShipSpeeds!$A$7:$I$888,6,FALSE)</f>
        <v>3.8848000000000003</v>
      </c>
      <c r="I29" s="8">
        <f>VLOOKUP($B29,ShipSpeeds!$A$7:$I$888,7,FALSE)</f>
        <v>4.2671999999999999</v>
      </c>
      <c r="J29" s="8">
        <f>VLOOKUP($B29,ShipSpeeds!$A$7:$I$888,8,FALSE)</f>
        <v>4.1018000000000008</v>
      </c>
      <c r="K29" s="8">
        <f>VLOOKUP($B29,ShipSpeeds!$A$7:$I$888,9,FALSE)</f>
        <v>3.4184999999999999</v>
      </c>
      <c r="L29" s="47">
        <f>VLOOKUP($B29,ShipSpeeds!$A$7:$I$888,2,FALSE)</f>
        <v>3.3336999999999999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33154</v>
      </c>
      <c r="C30" s="29">
        <f t="shared" si="1"/>
        <v>0</v>
      </c>
      <c r="D30" s="8">
        <f>VLOOKUP($B30,ShipSpeeds!$A$7:$I$888,2,FALSE)</f>
        <v>3.3336999999999999</v>
      </c>
      <c r="E30" s="8">
        <f>VLOOKUP($B30,ShipSpeeds!$A$7:$I$888,3,FALSE)</f>
        <v>3.4745999999999997</v>
      </c>
      <c r="F30" s="8">
        <f>VLOOKUP($B30,ShipSpeeds!$A$7:$I$888,4,FALSE)</f>
        <v>3.4735</v>
      </c>
      <c r="G30" s="8">
        <f>VLOOKUP($B30,ShipSpeeds!$A$7:$I$888,5,FALSE)</f>
        <v>3.3874999999999997</v>
      </c>
      <c r="H30" s="8">
        <f>VLOOKUP($B30,ShipSpeeds!$A$7:$I$888,6,FALSE)</f>
        <v>3.8848000000000003</v>
      </c>
      <c r="I30" s="8">
        <f>VLOOKUP($B30,ShipSpeeds!$A$7:$I$888,7,FALSE)</f>
        <v>4.2671999999999999</v>
      </c>
      <c r="J30" s="8">
        <f>VLOOKUP($B30,ShipSpeeds!$A$7:$I$888,8,FALSE)</f>
        <v>4.1018000000000008</v>
      </c>
      <c r="K30" s="8">
        <f>VLOOKUP($B30,ShipSpeeds!$A$7:$I$888,9,FALSE)</f>
        <v>3.4184999999999999</v>
      </c>
      <c r="L30" s="47">
        <f>VLOOKUP($B30,ShipSpeeds!$A$7:$I$888,2,FALSE)</f>
        <v>3.3336999999999999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33154</v>
      </c>
      <c r="C31" s="29">
        <f t="shared" si="1"/>
        <v>0</v>
      </c>
      <c r="D31" s="8">
        <f>VLOOKUP($B31,ShipSpeeds!$A$7:$I$888,2,FALSE)</f>
        <v>3.3336999999999999</v>
      </c>
      <c r="E31" s="8">
        <f>VLOOKUP($B31,ShipSpeeds!$A$7:$I$888,3,FALSE)</f>
        <v>3.4745999999999997</v>
      </c>
      <c r="F31" s="8">
        <f>VLOOKUP($B31,ShipSpeeds!$A$7:$I$888,4,FALSE)</f>
        <v>3.4735</v>
      </c>
      <c r="G31" s="8">
        <f>VLOOKUP($B31,ShipSpeeds!$A$7:$I$888,5,FALSE)</f>
        <v>3.3874999999999997</v>
      </c>
      <c r="H31" s="8">
        <f>VLOOKUP($B31,ShipSpeeds!$A$7:$I$888,6,FALSE)</f>
        <v>3.8848000000000003</v>
      </c>
      <c r="I31" s="8">
        <f>VLOOKUP($B31,ShipSpeeds!$A$7:$I$888,7,FALSE)</f>
        <v>4.2671999999999999</v>
      </c>
      <c r="J31" s="8">
        <f>VLOOKUP($B31,ShipSpeeds!$A$7:$I$888,8,FALSE)</f>
        <v>4.1018000000000008</v>
      </c>
      <c r="K31" s="8">
        <f>VLOOKUP($B31,ShipSpeeds!$A$7:$I$888,9,FALSE)</f>
        <v>3.4184999999999999</v>
      </c>
      <c r="L31" s="47">
        <f>VLOOKUP($B31,ShipSpeeds!$A$7:$I$888,2,FALSE)</f>
        <v>3.3336999999999999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33154</v>
      </c>
      <c r="C32" s="29">
        <f t="shared" si="1"/>
        <v>0</v>
      </c>
      <c r="D32" s="8">
        <f>VLOOKUP($B32,ShipSpeeds!$A$7:$I$888,2,FALSE)</f>
        <v>3.3336999999999999</v>
      </c>
      <c r="E32" s="8">
        <f>VLOOKUP($B32,ShipSpeeds!$A$7:$I$888,3,FALSE)</f>
        <v>3.4745999999999997</v>
      </c>
      <c r="F32" s="8">
        <f>VLOOKUP($B32,ShipSpeeds!$A$7:$I$888,4,FALSE)</f>
        <v>3.4735</v>
      </c>
      <c r="G32" s="8">
        <f>VLOOKUP($B32,ShipSpeeds!$A$7:$I$888,5,FALSE)</f>
        <v>3.3874999999999997</v>
      </c>
      <c r="H32" s="8">
        <f>VLOOKUP($B32,ShipSpeeds!$A$7:$I$888,6,FALSE)</f>
        <v>3.8848000000000003</v>
      </c>
      <c r="I32" s="8">
        <f>VLOOKUP($B32,ShipSpeeds!$A$7:$I$888,7,FALSE)</f>
        <v>4.2671999999999999</v>
      </c>
      <c r="J32" s="8">
        <f>VLOOKUP($B32,ShipSpeeds!$A$7:$I$888,8,FALSE)</f>
        <v>4.1018000000000008</v>
      </c>
      <c r="K32" s="8">
        <f>VLOOKUP($B32,ShipSpeeds!$A$7:$I$888,9,FALSE)</f>
        <v>3.4184999999999999</v>
      </c>
      <c r="L32" s="47">
        <f>VLOOKUP($B32,ShipSpeeds!$A$7:$I$888,2,FALSE)</f>
        <v>3.3336999999999999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33154</v>
      </c>
      <c r="C33" s="29">
        <f t="shared" si="1"/>
        <v>0</v>
      </c>
      <c r="D33" s="8">
        <f>VLOOKUP($B33,ShipSpeeds!$A$7:$I$888,2,FALSE)</f>
        <v>3.3336999999999999</v>
      </c>
      <c r="E33" s="8">
        <f>VLOOKUP($B33,ShipSpeeds!$A$7:$I$888,3,FALSE)</f>
        <v>3.4745999999999997</v>
      </c>
      <c r="F33" s="8">
        <f>VLOOKUP($B33,ShipSpeeds!$A$7:$I$888,4,FALSE)</f>
        <v>3.4735</v>
      </c>
      <c r="G33" s="8">
        <f>VLOOKUP($B33,ShipSpeeds!$A$7:$I$888,5,FALSE)</f>
        <v>3.3874999999999997</v>
      </c>
      <c r="H33" s="8">
        <f>VLOOKUP($B33,ShipSpeeds!$A$7:$I$888,6,FALSE)</f>
        <v>3.8848000000000003</v>
      </c>
      <c r="I33" s="8">
        <f>VLOOKUP($B33,ShipSpeeds!$A$7:$I$888,7,FALSE)</f>
        <v>4.2671999999999999</v>
      </c>
      <c r="J33" s="8">
        <f>VLOOKUP($B33,ShipSpeeds!$A$7:$I$888,8,FALSE)</f>
        <v>4.1018000000000008</v>
      </c>
      <c r="K33" s="8">
        <f>VLOOKUP($B33,ShipSpeeds!$A$7:$I$888,9,FALSE)</f>
        <v>3.4184999999999999</v>
      </c>
      <c r="L33" s="47">
        <f>VLOOKUP($B33,ShipSpeeds!$A$7:$I$888,2,FALSE)</f>
        <v>3.3336999999999999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33154</v>
      </c>
      <c r="C34" s="29">
        <f t="shared" si="1"/>
        <v>0</v>
      </c>
      <c r="D34" s="8">
        <f>VLOOKUP($B34,ShipSpeeds!$A$7:$I$888,2,FALSE)</f>
        <v>3.3336999999999999</v>
      </c>
      <c r="E34" s="8">
        <f>VLOOKUP($B34,ShipSpeeds!$A$7:$I$888,3,FALSE)</f>
        <v>3.4745999999999997</v>
      </c>
      <c r="F34" s="8">
        <f>VLOOKUP($B34,ShipSpeeds!$A$7:$I$888,4,FALSE)</f>
        <v>3.4735</v>
      </c>
      <c r="G34" s="8">
        <f>VLOOKUP($B34,ShipSpeeds!$A$7:$I$888,5,FALSE)</f>
        <v>3.3874999999999997</v>
      </c>
      <c r="H34" s="8">
        <f>VLOOKUP($B34,ShipSpeeds!$A$7:$I$888,6,FALSE)</f>
        <v>3.8848000000000003</v>
      </c>
      <c r="I34" s="8">
        <f>VLOOKUP($B34,ShipSpeeds!$A$7:$I$888,7,FALSE)</f>
        <v>4.2671999999999999</v>
      </c>
      <c r="J34" s="8">
        <f>VLOOKUP($B34,ShipSpeeds!$A$7:$I$888,8,FALSE)</f>
        <v>4.1018000000000008</v>
      </c>
      <c r="K34" s="8">
        <f>VLOOKUP($B34,ShipSpeeds!$A$7:$I$888,9,FALSE)</f>
        <v>3.4184999999999999</v>
      </c>
      <c r="L34" s="47">
        <f>VLOOKUP($B34,ShipSpeeds!$A$7:$I$888,2,FALSE)</f>
        <v>3.3336999999999999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33154</v>
      </c>
      <c r="C35" s="29">
        <f t="shared" si="1"/>
        <v>0</v>
      </c>
      <c r="D35" s="8">
        <f>VLOOKUP($B35,ShipSpeeds!$A$7:$I$888,2,FALSE)</f>
        <v>3.3336999999999999</v>
      </c>
      <c r="E35" s="8">
        <f>VLOOKUP($B35,ShipSpeeds!$A$7:$I$888,3,FALSE)</f>
        <v>3.4745999999999997</v>
      </c>
      <c r="F35" s="8">
        <f>VLOOKUP($B35,ShipSpeeds!$A$7:$I$888,4,FALSE)</f>
        <v>3.4735</v>
      </c>
      <c r="G35" s="8">
        <f>VLOOKUP($B35,ShipSpeeds!$A$7:$I$888,5,FALSE)</f>
        <v>3.3874999999999997</v>
      </c>
      <c r="H35" s="8">
        <f>VLOOKUP($B35,ShipSpeeds!$A$7:$I$888,6,FALSE)</f>
        <v>3.8848000000000003</v>
      </c>
      <c r="I35" s="8">
        <f>VLOOKUP($B35,ShipSpeeds!$A$7:$I$888,7,FALSE)</f>
        <v>4.2671999999999999</v>
      </c>
      <c r="J35" s="8">
        <f>VLOOKUP($B35,ShipSpeeds!$A$7:$I$888,8,FALSE)</f>
        <v>4.1018000000000008</v>
      </c>
      <c r="K35" s="8">
        <f>VLOOKUP($B35,ShipSpeeds!$A$7:$I$888,9,FALSE)</f>
        <v>3.4184999999999999</v>
      </c>
      <c r="L35" s="47">
        <f>VLOOKUP($B35,ShipSpeeds!$A$7:$I$888,2,FALSE)</f>
        <v>3.3336999999999999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33154</v>
      </c>
      <c r="C36" s="29">
        <f t="shared" si="1"/>
        <v>0</v>
      </c>
      <c r="D36" s="8">
        <f>VLOOKUP($B36,ShipSpeeds!$A$7:$I$888,2,FALSE)</f>
        <v>3.3336999999999999</v>
      </c>
      <c r="E36" s="8">
        <f>VLOOKUP($B36,ShipSpeeds!$A$7:$I$888,3,FALSE)</f>
        <v>3.4745999999999997</v>
      </c>
      <c r="F36" s="8">
        <f>VLOOKUP($B36,ShipSpeeds!$A$7:$I$888,4,FALSE)</f>
        <v>3.4735</v>
      </c>
      <c r="G36" s="8">
        <f>VLOOKUP($B36,ShipSpeeds!$A$7:$I$888,5,FALSE)</f>
        <v>3.3874999999999997</v>
      </c>
      <c r="H36" s="8">
        <f>VLOOKUP($B36,ShipSpeeds!$A$7:$I$888,6,FALSE)</f>
        <v>3.8848000000000003</v>
      </c>
      <c r="I36" s="8">
        <f>VLOOKUP($B36,ShipSpeeds!$A$7:$I$888,7,FALSE)</f>
        <v>4.2671999999999999</v>
      </c>
      <c r="J36" s="8">
        <f>VLOOKUP($B36,ShipSpeeds!$A$7:$I$888,8,FALSE)</f>
        <v>4.1018000000000008</v>
      </c>
      <c r="K36" s="8">
        <f>VLOOKUP($B36,ShipSpeeds!$A$7:$I$888,9,FALSE)</f>
        <v>3.4184999999999999</v>
      </c>
      <c r="L36" s="47">
        <f>VLOOKUP($B36,ShipSpeeds!$A$7:$I$888,2,FALSE)</f>
        <v>3.3336999999999999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33154</v>
      </c>
      <c r="C37" s="29">
        <f t="shared" si="1"/>
        <v>0</v>
      </c>
      <c r="D37" s="8">
        <f>VLOOKUP($B37,ShipSpeeds!$A$7:$I$888,2,FALSE)</f>
        <v>3.3336999999999999</v>
      </c>
      <c r="E37" s="8">
        <f>VLOOKUP($B37,ShipSpeeds!$A$7:$I$888,3,FALSE)</f>
        <v>3.4745999999999997</v>
      </c>
      <c r="F37" s="8">
        <f>VLOOKUP($B37,ShipSpeeds!$A$7:$I$888,4,FALSE)</f>
        <v>3.4735</v>
      </c>
      <c r="G37" s="8">
        <f>VLOOKUP($B37,ShipSpeeds!$A$7:$I$888,5,FALSE)</f>
        <v>3.3874999999999997</v>
      </c>
      <c r="H37" s="8">
        <f>VLOOKUP($B37,ShipSpeeds!$A$7:$I$888,6,FALSE)</f>
        <v>3.8848000000000003</v>
      </c>
      <c r="I37" s="8">
        <f>VLOOKUP($B37,ShipSpeeds!$A$7:$I$888,7,FALSE)</f>
        <v>4.2671999999999999</v>
      </c>
      <c r="J37" s="8">
        <f>VLOOKUP($B37,ShipSpeeds!$A$7:$I$888,8,FALSE)</f>
        <v>4.1018000000000008</v>
      </c>
      <c r="K37" s="8">
        <f>VLOOKUP($B37,ShipSpeeds!$A$7:$I$888,9,FALSE)</f>
        <v>3.4184999999999999</v>
      </c>
      <c r="L37" s="47">
        <f>VLOOKUP($B37,ShipSpeeds!$A$7:$I$888,2,FALSE)</f>
        <v>3.3336999999999999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33154</v>
      </c>
      <c r="C38" s="29">
        <f t="shared" si="1"/>
        <v>0</v>
      </c>
      <c r="D38" s="8">
        <f>VLOOKUP($B38,ShipSpeeds!$A$7:$I$888,2,FALSE)</f>
        <v>3.3336999999999999</v>
      </c>
      <c r="E38" s="8">
        <f>VLOOKUP($B38,ShipSpeeds!$A$7:$I$888,3,FALSE)</f>
        <v>3.4745999999999997</v>
      </c>
      <c r="F38" s="8">
        <f>VLOOKUP($B38,ShipSpeeds!$A$7:$I$888,4,FALSE)</f>
        <v>3.4735</v>
      </c>
      <c r="G38" s="8">
        <f>VLOOKUP($B38,ShipSpeeds!$A$7:$I$888,5,FALSE)</f>
        <v>3.3874999999999997</v>
      </c>
      <c r="H38" s="8">
        <f>VLOOKUP($B38,ShipSpeeds!$A$7:$I$888,6,FALSE)</f>
        <v>3.8848000000000003</v>
      </c>
      <c r="I38" s="8">
        <f>VLOOKUP($B38,ShipSpeeds!$A$7:$I$888,7,FALSE)</f>
        <v>4.2671999999999999</v>
      </c>
      <c r="J38" s="8">
        <f>VLOOKUP($B38,ShipSpeeds!$A$7:$I$888,8,FALSE)</f>
        <v>4.1018000000000008</v>
      </c>
      <c r="K38" s="8">
        <f>VLOOKUP($B38,ShipSpeeds!$A$7:$I$888,9,FALSE)</f>
        <v>3.4184999999999999</v>
      </c>
      <c r="L38" s="47">
        <f>VLOOKUP($B38,ShipSpeeds!$A$7:$I$888,2,FALSE)</f>
        <v>3.3336999999999999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33154</v>
      </c>
      <c r="C39" s="29">
        <f t="shared" si="1"/>
        <v>0</v>
      </c>
      <c r="D39" s="8">
        <f>VLOOKUP($B39,ShipSpeeds!$A$7:$I$888,2,FALSE)</f>
        <v>3.3336999999999999</v>
      </c>
      <c r="E39" s="8">
        <f>VLOOKUP($B39,ShipSpeeds!$A$7:$I$888,3,FALSE)</f>
        <v>3.4745999999999997</v>
      </c>
      <c r="F39" s="8">
        <f>VLOOKUP($B39,ShipSpeeds!$A$7:$I$888,4,FALSE)</f>
        <v>3.4735</v>
      </c>
      <c r="G39" s="8">
        <f>VLOOKUP($B39,ShipSpeeds!$A$7:$I$888,5,FALSE)</f>
        <v>3.3874999999999997</v>
      </c>
      <c r="H39" s="8">
        <f>VLOOKUP($B39,ShipSpeeds!$A$7:$I$888,6,FALSE)</f>
        <v>3.8848000000000003</v>
      </c>
      <c r="I39" s="8">
        <f>VLOOKUP($B39,ShipSpeeds!$A$7:$I$888,7,FALSE)</f>
        <v>4.2671999999999999</v>
      </c>
      <c r="J39" s="8">
        <f>VLOOKUP($B39,ShipSpeeds!$A$7:$I$888,8,FALSE)</f>
        <v>4.1018000000000008</v>
      </c>
      <c r="K39" s="8">
        <f>VLOOKUP($B39,ShipSpeeds!$A$7:$I$888,9,FALSE)</f>
        <v>3.4184999999999999</v>
      </c>
      <c r="L39" s="47">
        <f>VLOOKUP($B39,ShipSpeeds!$A$7:$I$888,2,FALSE)</f>
        <v>3.3336999999999999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33154</v>
      </c>
      <c r="C40" s="29">
        <f t="shared" si="1"/>
        <v>0</v>
      </c>
      <c r="D40" s="8">
        <f>VLOOKUP($B40,ShipSpeeds!$A$7:$I$888,2,FALSE)</f>
        <v>3.3336999999999999</v>
      </c>
      <c r="E40" s="8">
        <f>VLOOKUP($B40,ShipSpeeds!$A$7:$I$888,3,FALSE)</f>
        <v>3.4745999999999997</v>
      </c>
      <c r="F40" s="8">
        <f>VLOOKUP($B40,ShipSpeeds!$A$7:$I$888,4,FALSE)</f>
        <v>3.4735</v>
      </c>
      <c r="G40" s="8">
        <f>VLOOKUP($B40,ShipSpeeds!$A$7:$I$888,5,FALSE)</f>
        <v>3.3874999999999997</v>
      </c>
      <c r="H40" s="8">
        <f>VLOOKUP($B40,ShipSpeeds!$A$7:$I$888,6,FALSE)</f>
        <v>3.8848000000000003</v>
      </c>
      <c r="I40" s="8">
        <f>VLOOKUP($B40,ShipSpeeds!$A$7:$I$888,7,FALSE)</f>
        <v>4.2671999999999999</v>
      </c>
      <c r="J40" s="8">
        <f>VLOOKUP($B40,ShipSpeeds!$A$7:$I$888,8,FALSE)</f>
        <v>4.1018000000000008</v>
      </c>
      <c r="K40" s="8">
        <f>VLOOKUP($B40,ShipSpeeds!$A$7:$I$888,9,FALSE)</f>
        <v>3.4184999999999999</v>
      </c>
      <c r="L40" s="47">
        <f>VLOOKUP($B40,ShipSpeeds!$A$7:$I$888,2,FALSE)</f>
        <v>3.3336999999999999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33154</v>
      </c>
      <c r="C41" s="29">
        <f t="shared" si="1"/>
        <v>0</v>
      </c>
      <c r="D41" s="8">
        <f>VLOOKUP($B41,ShipSpeeds!$A$7:$I$888,2,FALSE)</f>
        <v>3.3336999999999999</v>
      </c>
      <c r="E41" s="8">
        <f>VLOOKUP($B41,ShipSpeeds!$A$7:$I$888,3,FALSE)</f>
        <v>3.4745999999999997</v>
      </c>
      <c r="F41" s="8">
        <f>VLOOKUP($B41,ShipSpeeds!$A$7:$I$888,4,FALSE)</f>
        <v>3.4735</v>
      </c>
      <c r="G41" s="8">
        <f>VLOOKUP($B41,ShipSpeeds!$A$7:$I$888,5,FALSE)</f>
        <v>3.3874999999999997</v>
      </c>
      <c r="H41" s="8">
        <f>VLOOKUP($B41,ShipSpeeds!$A$7:$I$888,6,FALSE)</f>
        <v>3.8848000000000003</v>
      </c>
      <c r="I41" s="8">
        <f>VLOOKUP($B41,ShipSpeeds!$A$7:$I$888,7,FALSE)</f>
        <v>4.2671999999999999</v>
      </c>
      <c r="J41" s="8">
        <f>VLOOKUP($B41,ShipSpeeds!$A$7:$I$888,8,FALSE)</f>
        <v>4.1018000000000008</v>
      </c>
      <c r="K41" s="8">
        <f>VLOOKUP($B41,ShipSpeeds!$A$7:$I$888,9,FALSE)</f>
        <v>3.4184999999999999</v>
      </c>
      <c r="L41" s="47">
        <f>VLOOKUP($B41,ShipSpeeds!$A$7:$I$888,2,FALSE)</f>
        <v>3.3336999999999999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33154</v>
      </c>
      <c r="C42" s="29">
        <f t="shared" si="1"/>
        <v>0</v>
      </c>
      <c r="D42" s="8">
        <f>VLOOKUP($B42,ShipSpeeds!$A$7:$I$888,2,FALSE)</f>
        <v>3.3336999999999999</v>
      </c>
      <c r="E42" s="8">
        <f>VLOOKUP($B42,ShipSpeeds!$A$7:$I$888,3,FALSE)</f>
        <v>3.4745999999999997</v>
      </c>
      <c r="F42" s="8">
        <f>VLOOKUP($B42,ShipSpeeds!$A$7:$I$888,4,FALSE)</f>
        <v>3.4735</v>
      </c>
      <c r="G42" s="8">
        <f>VLOOKUP($B42,ShipSpeeds!$A$7:$I$888,5,FALSE)</f>
        <v>3.3874999999999997</v>
      </c>
      <c r="H42" s="8">
        <f>VLOOKUP($B42,ShipSpeeds!$A$7:$I$888,6,FALSE)</f>
        <v>3.8848000000000003</v>
      </c>
      <c r="I42" s="8">
        <f>VLOOKUP($B42,ShipSpeeds!$A$7:$I$888,7,FALSE)</f>
        <v>4.2671999999999999</v>
      </c>
      <c r="J42" s="8">
        <f>VLOOKUP($B42,ShipSpeeds!$A$7:$I$888,8,FALSE)</f>
        <v>4.1018000000000008</v>
      </c>
      <c r="K42" s="8">
        <f>VLOOKUP($B42,ShipSpeeds!$A$7:$I$888,9,FALSE)</f>
        <v>3.4184999999999999</v>
      </c>
      <c r="L42" s="47">
        <f>VLOOKUP($B42,ShipSpeeds!$A$7:$I$888,2,FALSE)</f>
        <v>3.3336999999999999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238.5257866691455</v>
      </c>
      <c r="B43" s="24">
        <f>Segment1!F69</f>
        <v>33154</v>
      </c>
      <c r="C43" s="29">
        <f t="shared" si="1"/>
        <v>4.2174852196649635</v>
      </c>
      <c r="D43" s="8">
        <f>VLOOKUP($B43,ShipSpeeds!$A$7:$I$888,2,FALSE)</f>
        <v>3.3336999999999999</v>
      </c>
      <c r="E43" s="8">
        <f>VLOOKUP($B43,ShipSpeeds!$A$7:$I$888,3,FALSE)</f>
        <v>3.4745999999999997</v>
      </c>
      <c r="F43" s="8">
        <f>VLOOKUP($B43,ShipSpeeds!$A$7:$I$888,4,FALSE)</f>
        <v>3.4735</v>
      </c>
      <c r="G43" s="8">
        <f>VLOOKUP($B43,ShipSpeeds!$A$7:$I$888,5,FALSE)</f>
        <v>3.3874999999999997</v>
      </c>
      <c r="H43" s="8">
        <f>VLOOKUP($B43,ShipSpeeds!$A$7:$I$888,6,FALSE)</f>
        <v>3.8848000000000003</v>
      </c>
      <c r="I43" s="8">
        <f>VLOOKUP($B43,ShipSpeeds!$A$7:$I$888,7,FALSE)</f>
        <v>4.2671999999999999</v>
      </c>
      <c r="J43" s="8">
        <f>VLOOKUP($B43,ShipSpeeds!$A$7:$I$888,8,FALSE)</f>
        <v>4.1018000000000008</v>
      </c>
      <c r="K43" s="8">
        <f>VLOOKUP($B43,ShipSpeeds!$A$7:$I$888,9,FALSE)</f>
        <v>3.4184999999999999</v>
      </c>
      <c r="L43" s="47">
        <f>VLOOKUP($B43,ShipSpeeds!$A$7:$I$888,2,FALSE)</f>
        <v>3.3336999999999999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4.2174852196649635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238.5257866691455</v>
      </c>
      <c r="B44" s="24">
        <f>Segment1!F70</f>
        <v>33154</v>
      </c>
      <c r="C44" s="29">
        <f t="shared" si="1"/>
        <v>4.2174852196649635</v>
      </c>
      <c r="D44" s="8">
        <f>VLOOKUP($B44,ShipSpeeds!$A$7:$I$888,2,FALSE)</f>
        <v>3.3336999999999999</v>
      </c>
      <c r="E44" s="8">
        <f>VLOOKUP($B44,ShipSpeeds!$A$7:$I$888,3,FALSE)</f>
        <v>3.4745999999999997</v>
      </c>
      <c r="F44" s="8">
        <f>VLOOKUP($B44,ShipSpeeds!$A$7:$I$888,4,FALSE)</f>
        <v>3.4735</v>
      </c>
      <c r="G44" s="8">
        <f>VLOOKUP($B44,ShipSpeeds!$A$7:$I$888,5,FALSE)</f>
        <v>3.3874999999999997</v>
      </c>
      <c r="H44" s="8">
        <f>VLOOKUP($B44,ShipSpeeds!$A$7:$I$888,6,FALSE)</f>
        <v>3.8848000000000003</v>
      </c>
      <c r="I44" s="8">
        <f>VLOOKUP($B44,ShipSpeeds!$A$7:$I$888,7,FALSE)</f>
        <v>4.2671999999999999</v>
      </c>
      <c r="J44" s="8">
        <f>VLOOKUP($B44,ShipSpeeds!$A$7:$I$888,8,FALSE)</f>
        <v>4.1018000000000008</v>
      </c>
      <c r="K44" s="8">
        <f>VLOOKUP($B44,ShipSpeeds!$A$7:$I$888,9,FALSE)</f>
        <v>3.4184999999999999</v>
      </c>
      <c r="L44" s="47">
        <f>VLOOKUP($B44,ShipSpeeds!$A$7:$I$888,2,FALSE)</f>
        <v>3.3336999999999999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4.2174852196649635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58.146826247186326</v>
      </c>
      <c r="B4" s="24">
        <f>Segment2!F30</f>
        <v>33154</v>
      </c>
      <c r="C4" s="29">
        <f>SUM(M4:T4)</f>
        <v>3.4742786331361795</v>
      </c>
      <c r="D4" s="8">
        <f>VLOOKUP($B4,ShipSpeeds!$A$7:$I$888,2,FALSE)</f>
        <v>3.3336999999999999</v>
      </c>
      <c r="E4" s="8">
        <f>VLOOKUP($B4,ShipSpeeds!$A$7:$I$888,3,FALSE)</f>
        <v>3.4745999999999997</v>
      </c>
      <c r="F4" s="8">
        <f>VLOOKUP($B4,ShipSpeeds!$A$7:$I$888,4,FALSE)</f>
        <v>3.4735</v>
      </c>
      <c r="G4" s="8">
        <f>VLOOKUP($B4,ShipSpeeds!$A$7:$I$888,5,FALSE)</f>
        <v>3.3874999999999997</v>
      </c>
      <c r="H4" s="8">
        <f>VLOOKUP($B4,ShipSpeeds!$A$7:$I$888,6,FALSE)</f>
        <v>3.8848000000000003</v>
      </c>
      <c r="I4" s="8">
        <f>VLOOKUP($B4,ShipSpeeds!$A$7:$I$888,7,FALSE)</f>
        <v>4.2671999999999999</v>
      </c>
      <c r="J4" s="8">
        <f>VLOOKUP($B4,ShipSpeeds!$A$7:$I$888,8,FALSE)</f>
        <v>4.1018000000000008</v>
      </c>
      <c r="K4" s="8">
        <f>VLOOKUP($B4,ShipSpeeds!$A$7:$I$888,9,FALSE)</f>
        <v>3.4184999999999999</v>
      </c>
      <c r="L4" s="47">
        <f>VLOOKUP($B4,ShipSpeeds!$A$7:$I$888,2,FALSE)</f>
        <v>3.3336999999999999</v>
      </c>
      <c r="M4" s="8">
        <f t="shared" ref="M4:S19" si="0">IF(AND($A4&gt;=D$2,$A4&lt;E$2),D4+($A4-D$2)*(E4-D4)/(E$2-D$2),0)</f>
        <v>0</v>
      </c>
      <c r="N4" s="8">
        <f t="shared" si="0"/>
        <v>3.4742786331361795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0</v>
      </c>
      <c r="B5" s="24">
        <f>Segment2!F31</f>
        <v>33154</v>
      </c>
      <c r="C5" s="29">
        <f t="shared" ref="C5:C44" si="1">SUM(M5:T5)</f>
        <v>3.3336999999999999</v>
      </c>
      <c r="D5" s="8">
        <f>VLOOKUP($B5,ShipSpeeds!$A$7:$I$888,2,FALSE)</f>
        <v>3.3336999999999999</v>
      </c>
      <c r="E5" s="8">
        <f>VLOOKUP($B5,ShipSpeeds!$A$7:$I$888,3,FALSE)</f>
        <v>3.4745999999999997</v>
      </c>
      <c r="F5" s="8">
        <f>VLOOKUP($B5,ShipSpeeds!$A$7:$I$888,4,FALSE)</f>
        <v>3.4735</v>
      </c>
      <c r="G5" s="8">
        <f>VLOOKUP($B5,ShipSpeeds!$A$7:$I$888,5,FALSE)</f>
        <v>3.3874999999999997</v>
      </c>
      <c r="H5" s="8">
        <f>VLOOKUP($B5,ShipSpeeds!$A$7:$I$888,6,FALSE)</f>
        <v>3.8848000000000003</v>
      </c>
      <c r="I5" s="8">
        <f>VLOOKUP($B5,ShipSpeeds!$A$7:$I$888,7,FALSE)</f>
        <v>4.2671999999999999</v>
      </c>
      <c r="J5" s="8">
        <f>VLOOKUP($B5,ShipSpeeds!$A$7:$I$888,8,FALSE)</f>
        <v>4.1018000000000008</v>
      </c>
      <c r="K5" s="8">
        <f>VLOOKUP($B5,ShipSpeeds!$A$7:$I$888,9,FALSE)</f>
        <v>3.4184999999999999</v>
      </c>
      <c r="L5" s="47">
        <f>VLOOKUP($B5,ShipSpeeds!$A$7:$I$888,2,FALSE)</f>
        <v>3.3336999999999999</v>
      </c>
      <c r="M5" s="8">
        <f t="shared" ref="M5:M6" si="2">IF(AND($A5&gt;=D$2,$A5&lt;E$2),D5+($A5-D$2)*(E5-D5)/(E$2-D$2),0)</f>
        <v>3.3336999999999999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0</v>
      </c>
      <c r="B6" s="24">
        <f>Segment2!F32</f>
        <v>34154</v>
      </c>
      <c r="C6" s="29">
        <f t="shared" si="1"/>
        <v>3.3527</v>
      </c>
      <c r="D6" s="8">
        <f>VLOOKUP($B6,ShipSpeeds!$A$7:$I$888,2,FALSE)</f>
        <v>3.3527</v>
      </c>
      <c r="E6" s="8">
        <f>VLOOKUP($B6,ShipSpeeds!$A$7:$I$888,3,FALSE)</f>
        <v>3.6395</v>
      </c>
      <c r="F6" s="8">
        <f>VLOOKUP($B6,ShipSpeeds!$A$7:$I$888,4,FALSE)</f>
        <v>3.6859000000000002</v>
      </c>
      <c r="G6" s="8">
        <f>VLOOKUP($B6,ShipSpeeds!$A$7:$I$888,5,FALSE)</f>
        <v>3.4005999999999994</v>
      </c>
      <c r="H6" s="8">
        <f>VLOOKUP($B6,ShipSpeeds!$A$7:$I$888,6,FALSE)</f>
        <v>3.8368000000000002</v>
      </c>
      <c r="I6" s="8">
        <f>VLOOKUP($B6,ShipSpeeds!$A$7:$I$888,7,FALSE)</f>
        <v>4.0412999999999997</v>
      </c>
      <c r="J6" s="8">
        <f>VLOOKUP($B6,ShipSpeeds!$A$7:$I$888,8,FALSE)</f>
        <v>3.7802000000000007</v>
      </c>
      <c r="K6" s="8">
        <f>VLOOKUP($B6,ShipSpeeds!$A$7:$I$888,9,FALSE)</f>
        <v>3.0486</v>
      </c>
      <c r="L6" s="47">
        <f>VLOOKUP($B6,ShipSpeeds!$A$7:$I$888,2,FALSE)</f>
        <v>3.3527</v>
      </c>
      <c r="M6" s="8">
        <f t="shared" si="2"/>
        <v>3.3527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Segment2!D33</f>
        <v>0</v>
      </c>
      <c r="B7" s="24">
        <f>Segment2!F33</f>
        <v>34154</v>
      </c>
      <c r="C7" s="29">
        <f t="shared" si="1"/>
        <v>3.3527</v>
      </c>
      <c r="D7" s="8">
        <f>VLOOKUP($B7,ShipSpeeds!$A$7:$I$888,2,FALSE)</f>
        <v>3.3527</v>
      </c>
      <c r="E7" s="8">
        <f>VLOOKUP($B7,ShipSpeeds!$A$7:$I$888,3,FALSE)</f>
        <v>3.6395</v>
      </c>
      <c r="F7" s="8">
        <f>VLOOKUP($B7,ShipSpeeds!$A$7:$I$888,4,FALSE)</f>
        <v>3.6859000000000002</v>
      </c>
      <c r="G7" s="8">
        <f>VLOOKUP($B7,ShipSpeeds!$A$7:$I$888,5,FALSE)</f>
        <v>3.4005999999999994</v>
      </c>
      <c r="H7" s="8">
        <f>VLOOKUP($B7,ShipSpeeds!$A$7:$I$888,6,FALSE)</f>
        <v>3.8368000000000002</v>
      </c>
      <c r="I7" s="8">
        <f>VLOOKUP($B7,ShipSpeeds!$A$7:$I$888,7,FALSE)</f>
        <v>4.0412999999999997</v>
      </c>
      <c r="J7" s="8">
        <f>VLOOKUP($B7,ShipSpeeds!$A$7:$I$888,8,FALSE)</f>
        <v>3.7802000000000007</v>
      </c>
      <c r="K7" s="8">
        <f>VLOOKUP($B7,ShipSpeeds!$A$7:$I$888,9,FALSE)</f>
        <v>3.0486</v>
      </c>
      <c r="L7" s="47">
        <f>VLOOKUP($B7,ShipSpeeds!$A$7:$I$888,2,FALSE)</f>
        <v>3.3527</v>
      </c>
      <c r="M7" s="8">
        <f t="shared" si="0"/>
        <v>3.3527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Segment2!D34</f>
        <v>0</v>
      </c>
      <c r="B8" s="24">
        <f>Segment2!F34</f>
        <v>35154</v>
      </c>
      <c r="C8" s="29">
        <f t="shared" si="1"/>
        <v>3.2874000000000008</v>
      </c>
      <c r="D8" s="8">
        <f>VLOOKUP($B8,ShipSpeeds!$A$7:$I$888,2,FALSE)</f>
        <v>3.2874000000000008</v>
      </c>
      <c r="E8" s="8">
        <f>VLOOKUP($B8,ShipSpeeds!$A$7:$I$888,3,FALSE)</f>
        <v>3.7250000000000001</v>
      </c>
      <c r="F8" s="8">
        <f>VLOOKUP($B8,ShipSpeeds!$A$7:$I$888,4,FALSE)</f>
        <v>3.8698000000000001</v>
      </c>
      <c r="G8" s="8">
        <f>VLOOKUP($B8,ShipSpeeds!$A$7:$I$888,5,FALSE)</f>
        <v>3.5303</v>
      </c>
      <c r="H8" s="8">
        <f>VLOOKUP($B8,ShipSpeeds!$A$7:$I$888,6,FALSE)</f>
        <v>3.8231999999999999</v>
      </c>
      <c r="I8" s="8">
        <f>VLOOKUP($B8,ShipSpeeds!$A$7:$I$888,7,FALSE)</f>
        <v>3.7037</v>
      </c>
      <c r="J8" s="8">
        <f>VLOOKUP($B8,ShipSpeeds!$A$7:$I$888,8,FALSE)</f>
        <v>3.2777000000000003</v>
      </c>
      <c r="K8" s="8">
        <f>VLOOKUP($B8,ShipSpeeds!$A$7:$I$888,9,FALSE)</f>
        <v>2.6015000000000001</v>
      </c>
      <c r="L8" s="47">
        <f>VLOOKUP($B8,ShipSpeeds!$A$7:$I$888,2,FALSE)</f>
        <v>3.2874000000000008</v>
      </c>
      <c r="M8" s="8">
        <f t="shared" si="0"/>
        <v>3.2874000000000008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>
        <f>Segment2!D35</f>
        <v>0</v>
      </c>
      <c r="B9" s="24">
        <f>Segment2!F35</f>
        <v>35154</v>
      </c>
      <c r="C9" s="29">
        <f t="shared" si="1"/>
        <v>3.2874000000000008</v>
      </c>
      <c r="D9" s="8">
        <f>VLOOKUP($B9,ShipSpeeds!$A$7:$I$888,2,FALSE)</f>
        <v>3.2874000000000008</v>
      </c>
      <c r="E9" s="8">
        <f>VLOOKUP($B9,ShipSpeeds!$A$7:$I$888,3,FALSE)</f>
        <v>3.7250000000000001</v>
      </c>
      <c r="F9" s="8">
        <f>VLOOKUP($B9,ShipSpeeds!$A$7:$I$888,4,FALSE)</f>
        <v>3.8698000000000001</v>
      </c>
      <c r="G9" s="8">
        <f>VLOOKUP($B9,ShipSpeeds!$A$7:$I$888,5,FALSE)</f>
        <v>3.5303</v>
      </c>
      <c r="H9" s="8">
        <f>VLOOKUP($B9,ShipSpeeds!$A$7:$I$888,6,FALSE)</f>
        <v>3.8231999999999999</v>
      </c>
      <c r="I9" s="8">
        <f>VLOOKUP($B9,ShipSpeeds!$A$7:$I$888,7,FALSE)</f>
        <v>3.7037</v>
      </c>
      <c r="J9" s="8">
        <f>VLOOKUP($B9,ShipSpeeds!$A$7:$I$888,8,FALSE)</f>
        <v>3.2777000000000003</v>
      </c>
      <c r="K9" s="8">
        <f>VLOOKUP($B9,ShipSpeeds!$A$7:$I$888,9,FALSE)</f>
        <v>2.6015000000000001</v>
      </c>
      <c r="L9" s="47">
        <f>VLOOKUP($B9,ShipSpeeds!$A$7:$I$888,2,FALSE)</f>
        <v>3.2874000000000008</v>
      </c>
      <c r="M9" s="8">
        <f t="shared" si="0"/>
        <v>3.2874000000000008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>
        <f>Segment2!D36</f>
        <v>0</v>
      </c>
      <c r="B10" s="24">
        <f>Segment2!F36</f>
        <v>36154</v>
      </c>
      <c r="C10" s="29">
        <f t="shared" si="1"/>
        <v>3.5758000000000001</v>
      </c>
      <c r="D10" s="8">
        <f>VLOOKUP($B10,ShipSpeeds!$A$7:$I$888,2,FALSE)</f>
        <v>3.5758000000000001</v>
      </c>
      <c r="E10" s="8">
        <f>VLOOKUP($B10,ShipSpeeds!$A$7:$I$888,3,FALSE)</f>
        <v>3.9750999999999999</v>
      </c>
      <c r="F10" s="8">
        <f>VLOOKUP($B10,ShipSpeeds!$A$7:$I$888,4,FALSE)</f>
        <v>3.9514</v>
      </c>
      <c r="G10" s="8">
        <f>VLOOKUP($B10,ShipSpeeds!$A$7:$I$888,5,FALSE)</f>
        <v>3.8193999999999999</v>
      </c>
      <c r="H10" s="8">
        <f>VLOOKUP($B10,ShipSpeeds!$A$7:$I$888,6,FALSE)</f>
        <v>3.7595000000000001</v>
      </c>
      <c r="I10" s="8">
        <f>VLOOKUP($B10,ShipSpeeds!$A$7:$I$888,7,FALSE)</f>
        <v>3.3117000000000001</v>
      </c>
      <c r="J10" s="8">
        <f>VLOOKUP($B10,ShipSpeeds!$A$7:$I$888,8,FALSE)</f>
        <v>2.7247000000000003</v>
      </c>
      <c r="K10" s="8">
        <f>VLOOKUP($B10,ShipSpeeds!$A$7:$I$888,9,FALSE)</f>
        <v>2.7948999999999997</v>
      </c>
      <c r="L10" s="47">
        <f>VLOOKUP($B10,ShipSpeeds!$A$7:$I$888,2,FALSE)</f>
        <v>3.5758000000000001</v>
      </c>
      <c r="M10" s="8">
        <f t="shared" si="0"/>
        <v>3.5758000000000001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>
        <f>Segment2!D37</f>
        <v>38.49793775467338</v>
      </c>
      <c r="B11" s="24">
        <f>Segment2!F37</f>
        <v>36154</v>
      </c>
      <c r="C11" s="29">
        <f t="shared" si="1"/>
        <v>3.917405034343135</v>
      </c>
      <c r="D11" s="8">
        <f>VLOOKUP($B11,ShipSpeeds!$A$7:$I$888,2,FALSE)</f>
        <v>3.5758000000000001</v>
      </c>
      <c r="E11" s="8">
        <f>VLOOKUP($B11,ShipSpeeds!$A$7:$I$888,3,FALSE)</f>
        <v>3.9750999999999999</v>
      </c>
      <c r="F11" s="8">
        <f>VLOOKUP($B11,ShipSpeeds!$A$7:$I$888,4,FALSE)</f>
        <v>3.9514</v>
      </c>
      <c r="G11" s="8">
        <f>VLOOKUP($B11,ShipSpeeds!$A$7:$I$888,5,FALSE)</f>
        <v>3.8193999999999999</v>
      </c>
      <c r="H11" s="8">
        <f>VLOOKUP($B11,ShipSpeeds!$A$7:$I$888,6,FALSE)</f>
        <v>3.7595000000000001</v>
      </c>
      <c r="I11" s="8">
        <f>VLOOKUP($B11,ShipSpeeds!$A$7:$I$888,7,FALSE)</f>
        <v>3.3117000000000001</v>
      </c>
      <c r="J11" s="8">
        <f>VLOOKUP($B11,ShipSpeeds!$A$7:$I$888,8,FALSE)</f>
        <v>2.7247000000000003</v>
      </c>
      <c r="K11" s="8">
        <f>VLOOKUP($B11,ShipSpeeds!$A$7:$I$888,9,FALSE)</f>
        <v>2.7948999999999997</v>
      </c>
      <c r="L11" s="47">
        <f>VLOOKUP($B11,ShipSpeeds!$A$7:$I$888,2,FALSE)</f>
        <v>3.5758000000000001</v>
      </c>
      <c r="M11" s="8">
        <f t="shared" si="0"/>
        <v>3.917405034343135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>
        <f>Segment2!D38</f>
        <v>38.49793775467338</v>
      </c>
      <c r="B12" s="24">
        <f>Segment2!F38</f>
        <v>37164</v>
      </c>
      <c r="C12" s="29">
        <f t="shared" si="1"/>
        <v>3.6487229129417957</v>
      </c>
      <c r="D12" s="8">
        <f>VLOOKUP($B12,ShipSpeeds!$A$7:$I$888,2,FALSE)</f>
        <v>3.3089999999999997</v>
      </c>
      <c r="E12" s="8">
        <f>VLOOKUP($B12,ShipSpeeds!$A$7:$I$888,3,FALSE)</f>
        <v>3.7061000000000002</v>
      </c>
      <c r="F12" s="8">
        <f>VLOOKUP($B12,ShipSpeeds!$A$7:$I$888,4,FALSE)</f>
        <v>4.0083000000000002</v>
      </c>
      <c r="G12" s="8">
        <f>VLOOKUP($B12,ShipSpeeds!$A$7:$I$888,5,FALSE)</f>
        <v>3.8776999999999999</v>
      </c>
      <c r="H12" s="8">
        <f>VLOOKUP($B12,ShipSpeeds!$A$7:$I$888,6,FALSE)</f>
        <v>3.5149999999999997</v>
      </c>
      <c r="I12" s="8">
        <f>VLOOKUP($B12,ShipSpeeds!$A$7:$I$888,7,FALSE)</f>
        <v>3.1563999999999997</v>
      </c>
      <c r="J12" s="8">
        <f>VLOOKUP($B12,ShipSpeeds!$A$7:$I$888,8,FALSE)</f>
        <v>3.0864999999999996</v>
      </c>
      <c r="K12" s="8">
        <f>VLOOKUP($B12,ShipSpeeds!$A$7:$I$888,9,FALSE)</f>
        <v>3.0503</v>
      </c>
      <c r="L12" s="47">
        <f>VLOOKUP($B12,ShipSpeeds!$A$7:$I$888,2,FALSE)</f>
        <v>3.3089999999999997</v>
      </c>
      <c r="M12" s="8">
        <f>IF(AND($A12&gt;=D$2,$A12&lt;E$2),D12+($A12-D$2)*(E12-D12)/(E$2-D$2),0)</f>
        <v>3.6487229129417957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37164</v>
      </c>
      <c r="C13" s="29">
        <f t="shared" si="1"/>
        <v>0</v>
      </c>
      <c r="D13" s="8">
        <f>VLOOKUP($B13,ShipSpeeds!$A$7:$I$888,2,FALSE)</f>
        <v>3.3089999999999997</v>
      </c>
      <c r="E13" s="8">
        <f>VLOOKUP($B13,ShipSpeeds!$A$7:$I$888,3,FALSE)</f>
        <v>3.7061000000000002</v>
      </c>
      <c r="F13" s="8">
        <f>VLOOKUP($B13,ShipSpeeds!$A$7:$I$888,4,FALSE)</f>
        <v>4.0083000000000002</v>
      </c>
      <c r="G13" s="8">
        <f>VLOOKUP($B13,ShipSpeeds!$A$7:$I$888,5,FALSE)</f>
        <v>3.8776999999999999</v>
      </c>
      <c r="H13" s="8">
        <f>VLOOKUP($B13,ShipSpeeds!$A$7:$I$888,6,FALSE)</f>
        <v>3.5149999999999997</v>
      </c>
      <c r="I13" s="8">
        <f>VLOOKUP($B13,ShipSpeeds!$A$7:$I$888,7,FALSE)</f>
        <v>3.1563999999999997</v>
      </c>
      <c r="J13" s="8">
        <f>VLOOKUP($B13,ShipSpeeds!$A$7:$I$888,8,FALSE)</f>
        <v>3.0864999999999996</v>
      </c>
      <c r="K13" s="8">
        <f>VLOOKUP($B13,ShipSpeeds!$A$7:$I$888,9,FALSE)</f>
        <v>3.0503</v>
      </c>
      <c r="L13" s="47">
        <f>VLOOKUP($B13,ShipSpeeds!$A$7:$I$888,2,FALSE)</f>
        <v>3.3089999999999997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37164</v>
      </c>
      <c r="C14" s="29">
        <f t="shared" si="1"/>
        <v>0</v>
      </c>
      <c r="D14" s="8">
        <f>VLOOKUP($B14,ShipSpeeds!$A$7:$I$888,2,FALSE)</f>
        <v>3.3089999999999997</v>
      </c>
      <c r="E14" s="8">
        <f>VLOOKUP($B14,ShipSpeeds!$A$7:$I$888,3,FALSE)</f>
        <v>3.7061000000000002</v>
      </c>
      <c r="F14" s="8">
        <f>VLOOKUP($B14,ShipSpeeds!$A$7:$I$888,4,FALSE)</f>
        <v>4.0083000000000002</v>
      </c>
      <c r="G14" s="8">
        <f>VLOOKUP($B14,ShipSpeeds!$A$7:$I$888,5,FALSE)</f>
        <v>3.8776999999999999</v>
      </c>
      <c r="H14" s="8">
        <f>VLOOKUP($B14,ShipSpeeds!$A$7:$I$888,6,FALSE)</f>
        <v>3.5149999999999997</v>
      </c>
      <c r="I14" s="8">
        <f>VLOOKUP($B14,ShipSpeeds!$A$7:$I$888,7,FALSE)</f>
        <v>3.1563999999999997</v>
      </c>
      <c r="J14" s="8">
        <f>VLOOKUP($B14,ShipSpeeds!$A$7:$I$888,8,FALSE)</f>
        <v>3.0864999999999996</v>
      </c>
      <c r="K14" s="8">
        <f>VLOOKUP($B14,ShipSpeeds!$A$7:$I$888,9,FALSE)</f>
        <v>3.0503</v>
      </c>
      <c r="L14" s="47">
        <f>VLOOKUP($B14,ShipSpeeds!$A$7:$I$888,2,FALSE)</f>
        <v>3.3089999999999997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37164</v>
      </c>
      <c r="C15" s="29">
        <f t="shared" si="1"/>
        <v>0</v>
      </c>
      <c r="D15" s="8">
        <f>VLOOKUP($B15,ShipSpeeds!$A$7:$I$888,2,FALSE)</f>
        <v>3.3089999999999997</v>
      </c>
      <c r="E15" s="8">
        <f>VLOOKUP($B15,ShipSpeeds!$A$7:$I$888,3,FALSE)</f>
        <v>3.7061000000000002</v>
      </c>
      <c r="F15" s="8">
        <f>VLOOKUP($B15,ShipSpeeds!$A$7:$I$888,4,FALSE)</f>
        <v>4.0083000000000002</v>
      </c>
      <c r="G15" s="8">
        <f>VLOOKUP($B15,ShipSpeeds!$A$7:$I$888,5,FALSE)</f>
        <v>3.8776999999999999</v>
      </c>
      <c r="H15" s="8">
        <f>VLOOKUP($B15,ShipSpeeds!$A$7:$I$888,6,FALSE)</f>
        <v>3.5149999999999997</v>
      </c>
      <c r="I15" s="8">
        <f>VLOOKUP($B15,ShipSpeeds!$A$7:$I$888,7,FALSE)</f>
        <v>3.1563999999999997</v>
      </c>
      <c r="J15" s="8">
        <f>VLOOKUP($B15,ShipSpeeds!$A$7:$I$888,8,FALSE)</f>
        <v>3.0864999999999996</v>
      </c>
      <c r="K15" s="8">
        <f>VLOOKUP($B15,ShipSpeeds!$A$7:$I$888,9,FALSE)</f>
        <v>3.0503</v>
      </c>
      <c r="L15" s="47">
        <f>VLOOKUP($B15,ShipSpeeds!$A$7:$I$888,2,FALSE)</f>
        <v>3.3089999999999997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37164</v>
      </c>
      <c r="C16" s="29">
        <f t="shared" si="1"/>
        <v>0</v>
      </c>
      <c r="D16" s="8">
        <f>VLOOKUP($B16,ShipSpeeds!$A$7:$I$888,2,FALSE)</f>
        <v>3.3089999999999997</v>
      </c>
      <c r="E16" s="8">
        <f>VLOOKUP($B16,ShipSpeeds!$A$7:$I$888,3,FALSE)</f>
        <v>3.7061000000000002</v>
      </c>
      <c r="F16" s="8">
        <f>VLOOKUP($B16,ShipSpeeds!$A$7:$I$888,4,FALSE)</f>
        <v>4.0083000000000002</v>
      </c>
      <c r="G16" s="8">
        <f>VLOOKUP($B16,ShipSpeeds!$A$7:$I$888,5,FALSE)</f>
        <v>3.8776999999999999</v>
      </c>
      <c r="H16" s="8">
        <f>VLOOKUP($B16,ShipSpeeds!$A$7:$I$888,6,FALSE)</f>
        <v>3.5149999999999997</v>
      </c>
      <c r="I16" s="8">
        <f>VLOOKUP($B16,ShipSpeeds!$A$7:$I$888,7,FALSE)</f>
        <v>3.1563999999999997</v>
      </c>
      <c r="J16" s="8">
        <f>VLOOKUP($B16,ShipSpeeds!$A$7:$I$888,8,FALSE)</f>
        <v>3.0864999999999996</v>
      </c>
      <c r="K16" s="8">
        <f>VLOOKUP($B16,ShipSpeeds!$A$7:$I$888,9,FALSE)</f>
        <v>3.0503</v>
      </c>
      <c r="L16" s="47">
        <f>VLOOKUP($B16,ShipSpeeds!$A$7:$I$888,2,FALSE)</f>
        <v>3.3089999999999997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37164</v>
      </c>
      <c r="C17" s="29">
        <f t="shared" si="1"/>
        <v>0</v>
      </c>
      <c r="D17" s="8">
        <f>VLOOKUP($B17,ShipSpeeds!$A$7:$I$888,2,FALSE)</f>
        <v>3.3089999999999997</v>
      </c>
      <c r="E17" s="8">
        <f>VLOOKUP($B17,ShipSpeeds!$A$7:$I$888,3,FALSE)</f>
        <v>3.7061000000000002</v>
      </c>
      <c r="F17" s="8">
        <f>VLOOKUP($B17,ShipSpeeds!$A$7:$I$888,4,FALSE)</f>
        <v>4.0083000000000002</v>
      </c>
      <c r="G17" s="8">
        <f>VLOOKUP($B17,ShipSpeeds!$A$7:$I$888,5,FALSE)</f>
        <v>3.8776999999999999</v>
      </c>
      <c r="H17" s="8">
        <f>VLOOKUP($B17,ShipSpeeds!$A$7:$I$888,6,FALSE)</f>
        <v>3.5149999999999997</v>
      </c>
      <c r="I17" s="8">
        <f>VLOOKUP($B17,ShipSpeeds!$A$7:$I$888,7,FALSE)</f>
        <v>3.1563999999999997</v>
      </c>
      <c r="J17" s="8">
        <f>VLOOKUP($B17,ShipSpeeds!$A$7:$I$888,8,FALSE)</f>
        <v>3.0864999999999996</v>
      </c>
      <c r="K17" s="8">
        <f>VLOOKUP($B17,ShipSpeeds!$A$7:$I$888,9,FALSE)</f>
        <v>3.0503</v>
      </c>
      <c r="L17" s="47">
        <f>VLOOKUP($B17,ShipSpeeds!$A$7:$I$888,2,FALSE)</f>
        <v>3.3089999999999997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37164</v>
      </c>
      <c r="C18" s="29">
        <f t="shared" si="1"/>
        <v>0</v>
      </c>
      <c r="D18" s="8">
        <f>VLOOKUP($B18,ShipSpeeds!$A$7:$I$888,2,FALSE)</f>
        <v>3.3089999999999997</v>
      </c>
      <c r="E18" s="8">
        <f>VLOOKUP($B18,ShipSpeeds!$A$7:$I$888,3,FALSE)</f>
        <v>3.7061000000000002</v>
      </c>
      <c r="F18" s="8">
        <f>VLOOKUP($B18,ShipSpeeds!$A$7:$I$888,4,FALSE)</f>
        <v>4.0083000000000002</v>
      </c>
      <c r="G18" s="8">
        <f>VLOOKUP($B18,ShipSpeeds!$A$7:$I$888,5,FALSE)</f>
        <v>3.8776999999999999</v>
      </c>
      <c r="H18" s="8">
        <f>VLOOKUP($B18,ShipSpeeds!$A$7:$I$888,6,FALSE)</f>
        <v>3.5149999999999997</v>
      </c>
      <c r="I18" s="8">
        <f>VLOOKUP($B18,ShipSpeeds!$A$7:$I$888,7,FALSE)</f>
        <v>3.1563999999999997</v>
      </c>
      <c r="J18" s="8">
        <f>VLOOKUP($B18,ShipSpeeds!$A$7:$I$888,8,FALSE)</f>
        <v>3.0864999999999996</v>
      </c>
      <c r="K18" s="8">
        <f>VLOOKUP($B18,ShipSpeeds!$A$7:$I$888,9,FALSE)</f>
        <v>3.0503</v>
      </c>
      <c r="L18" s="47">
        <f>VLOOKUP($B18,ShipSpeeds!$A$7:$I$888,2,FALSE)</f>
        <v>3.3089999999999997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37164</v>
      </c>
      <c r="C19" s="29">
        <f t="shared" si="1"/>
        <v>0</v>
      </c>
      <c r="D19" s="8">
        <f>VLOOKUP($B19,ShipSpeeds!$A$7:$I$888,2,FALSE)</f>
        <v>3.3089999999999997</v>
      </c>
      <c r="E19" s="8">
        <f>VLOOKUP($B19,ShipSpeeds!$A$7:$I$888,3,FALSE)</f>
        <v>3.7061000000000002</v>
      </c>
      <c r="F19" s="8">
        <f>VLOOKUP($B19,ShipSpeeds!$A$7:$I$888,4,FALSE)</f>
        <v>4.0083000000000002</v>
      </c>
      <c r="G19" s="8">
        <f>VLOOKUP($B19,ShipSpeeds!$A$7:$I$888,5,FALSE)</f>
        <v>3.8776999999999999</v>
      </c>
      <c r="H19" s="8">
        <f>VLOOKUP($B19,ShipSpeeds!$A$7:$I$888,6,FALSE)</f>
        <v>3.5149999999999997</v>
      </c>
      <c r="I19" s="8">
        <f>VLOOKUP($B19,ShipSpeeds!$A$7:$I$888,7,FALSE)</f>
        <v>3.1563999999999997</v>
      </c>
      <c r="J19" s="8">
        <f>VLOOKUP($B19,ShipSpeeds!$A$7:$I$888,8,FALSE)</f>
        <v>3.0864999999999996</v>
      </c>
      <c r="K19" s="8">
        <f>VLOOKUP($B19,ShipSpeeds!$A$7:$I$888,9,FALSE)</f>
        <v>3.0503</v>
      </c>
      <c r="L19" s="47">
        <f>VLOOKUP($B19,ShipSpeeds!$A$7:$I$888,2,FALSE)</f>
        <v>3.3089999999999997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37164</v>
      </c>
      <c r="C20" s="29">
        <f t="shared" si="1"/>
        <v>0</v>
      </c>
      <c r="D20" s="8">
        <f>VLOOKUP($B20,ShipSpeeds!$A$7:$I$888,2,FALSE)</f>
        <v>3.3089999999999997</v>
      </c>
      <c r="E20" s="8">
        <f>VLOOKUP($B20,ShipSpeeds!$A$7:$I$888,3,FALSE)</f>
        <v>3.7061000000000002</v>
      </c>
      <c r="F20" s="8">
        <f>VLOOKUP($B20,ShipSpeeds!$A$7:$I$888,4,FALSE)</f>
        <v>4.0083000000000002</v>
      </c>
      <c r="G20" s="8">
        <f>VLOOKUP($B20,ShipSpeeds!$A$7:$I$888,5,FALSE)</f>
        <v>3.8776999999999999</v>
      </c>
      <c r="H20" s="8">
        <f>VLOOKUP($B20,ShipSpeeds!$A$7:$I$888,6,FALSE)</f>
        <v>3.5149999999999997</v>
      </c>
      <c r="I20" s="8">
        <f>VLOOKUP($B20,ShipSpeeds!$A$7:$I$888,7,FALSE)</f>
        <v>3.1563999999999997</v>
      </c>
      <c r="J20" s="8">
        <f>VLOOKUP($B20,ShipSpeeds!$A$7:$I$888,8,FALSE)</f>
        <v>3.0864999999999996</v>
      </c>
      <c r="K20" s="8">
        <f>VLOOKUP($B20,ShipSpeeds!$A$7:$I$888,9,FALSE)</f>
        <v>3.0503</v>
      </c>
      <c r="L20" s="47">
        <f>VLOOKUP($B20,ShipSpeeds!$A$7:$I$888,2,FALSE)</f>
        <v>3.3089999999999997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37164</v>
      </c>
      <c r="C21" s="29">
        <f t="shared" si="1"/>
        <v>0</v>
      </c>
      <c r="D21" s="8">
        <f>VLOOKUP($B21,ShipSpeeds!$A$7:$I$888,2,FALSE)</f>
        <v>3.3089999999999997</v>
      </c>
      <c r="E21" s="8">
        <f>VLOOKUP($B21,ShipSpeeds!$A$7:$I$888,3,FALSE)</f>
        <v>3.7061000000000002</v>
      </c>
      <c r="F21" s="8">
        <f>VLOOKUP($B21,ShipSpeeds!$A$7:$I$888,4,FALSE)</f>
        <v>4.0083000000000002</v>
      </c>
      <c r="G21" s="8">
        <f>VLOOKUP($B21,ShipSpeeds!$A$7:$I$888,5,FALSE)</f>
        <v>3.8776999999999999</v>
      </c>
      <c r="H21" s="8">
        <f>VLOOKUP($B21,ShipSpeeds!$A$7:$I$888,6,FALSE)</f>
        <v>3.5149999999999997</v>
      </c>
      <c r="I21" s="8">
        <f>VLOOKUP($B21,ShipSpeeds!$A$7:$I$888,7,FALSE)</f>
        <v>3.1563999999999997</v>
      </c>
      <c r="J21" s="8">
        <f>VLOOKUP($B21,ShipSpeeds!$A$7:$I$888,8,FALSE)</f>
        <v>3.0864999999999996</v>
      </c>
      <c r="K21" s="8">
        <f>VLOOKUP($B21,ShipSpeeds!$A$7:$I$888,9,FALSE)</f>
        <v>3.0503</v>
      </c>
      <c r="L21" s="47">
        <f>VLOOKUP($B21,ShipSpeeds!$A$7:$I$888,2,FALSE)</f>
        <v>3.3089999999999997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37164</v>
      </c>
      <c r="C22" s="29">
        <f t="shared" si="1"/>
        <v>0</v>
      </c>
      <c r="D22" s="8">
        <f>VLOOKUP($B22,ShipSpeeds!$A$7:$I$888,2,FALSE)</f>
        <v>3.3089999999999997</v>
      </c>
      <c r="E22" s="8">
        <f>VLOOKUP($B22,ShipSpeeds!$A$7:$I$888,3,FALSE)</f>
        <v>3.7061000000000002</v>
      </c>
      <c r="F22" s="8">
        <f>VLOOKUP($B22,ShipSpeeds!$A$7:$I$888,4,FALSE)</f>
        <v>4.0083000000000002</v>
      </c>
      <c r="G22" s="8">
        <f>VLOOKUP($B22,ShipSpeeds!$A$7:$I$888,5,FALSE)</f>
        <v>3.8776999999999999</v>
      </c>
      <c r="H22" s="8">
        <f>VLOOKUP($B22,ShipSpeeds!$A$7:$I$888,6,FALSE)</f>
        <v>3.5149999999999997</v>
      </c>
      <c r="I22" s="8">
        <f>VLOOKUP($B22,ShipSpeeds!$A$7:$I$888,7,FALSE)</f>
        <v>3.1563999999999997</v>
      </c>
      <c r="J22" s="8">
        <f>VLOOKUP($B22,ShipSpeeds!$A$7:$I$888,8,FALSE)</f>
        <v>3.0864999999999996</v>
      </c>
      <c r="K22" s="8">
        <f>VLOOKUP($B22,ShipSpeeds!$A$7:$I$888,9,FALSE)</f>
        <v>3.0503</v>
      </c>
      <c r="L22" s="47">
        <f>VLOOKUP($B22,ShipSpeeds!$A$7:$I$888,2,FALSE)</f>
        <v>3.3089999999999997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37164</v>
      </c>
      <c r="C23" s="29">
        <f t="shared" si="1"/>
        <v>0</v>
      </c>
      <c r="D23" s="8">
        <f>VLOOKUP($B23,ShipSpeeds!$A$7:$I$888,2,FALSE)</f>
        <v>3.3089999999999997</v>
      </c>
      <c r="E23" s="8">
        <f>VLOOKUP($B23,ShipSpeeds!$A$7:$I$888,3,FALSE)</f>
        <v>3.7061000000000002</v>
      </c>
      <c r="F23" s="8">
        <f>VLOOKUP($B23,ShipSpeeds!$A$7:$I$888,4,FALSE)</f>
        <v>4.0083000000000002</v>
      </c>
      <c r="G23" s="8">
        <f>VLOOKUP($B23,ShipSpeeds!$A$7:$I$888,5,FALSE)</f>
        <v>3.8776999999999999</v>
      </c>
      <c r="H23" s="8">
        <f>VLOOKUP($B23,ShipSpeeds!$A$7:$I$888,6,FALSE)</f>
        <v>3.5149999999999997</v>
      </c>
      <c r="I23" s="8">
        <f>VLOOKUP($B23,ShipSpeeds!$A$7:$I$888,7,FALSE)</f>
        <v>3.1563999999999997</v>
      </c>
      <c r="J23" s="8">
        <f>VLOOKUP($B23,ShipSpeeds!$A$7:$I$888,8,FALSE)</f>
        <v>3.0864999999999996</v>
      </c>
      <c r="K23" s="8">
        <f>VLOOKUP($B23,ShipSpeeds!$A$7:$I$888,9,FALSE)</f>
        <v>3.0503</v>
      </c>
      <c r="L23" s="47">
        <f>VLOOKUP($B23,ShipSpeeds!$A$7:$I$888,2,FALSE)</f>
        <v>3.3089999999999997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37164</v>
      </c>
      <c r="C24" s="29">
        <f t="shared" si="1"/>
        <v>0</v>
      </c>
      <c r="D24" s="8">
        <f>VLOOKUP($B24,ShipSpeeds!$A$7:$I$888,2,FALSE)</f>
        <v>3.3089999999999997</v>
      </c>
      <c r="E24" s="8">
        <f>VLOOKUP($B24,ShipSpeeds!$A$7:$I$888,3,FALSE)</f>
        <v>3.7061000000000002</v>
      </c>
      <c r="F24" s="8">
        <f>VLOOKUP($B24,ShipSpeeds!$A$7:$I$888,4,FALSE)</f>
        <v>4.0083000000000002</v>
      </c>
      <c r="G24" s="8">
        <f>VLOOKUP($B24,ShipSpeeds!$A$7:$I$888,5,FALSE)</f>
        <v>3.8776999999999999</v>
      </c>
      <c r="H24" s="8">
        <f>VLOOKUP($B24,ShipSpeeds!$A$7:$I$888,6,FALSE)</f>
        <v>3.5149999999999997</v>
      </c>
      <c r="I24" s="8">
        <f>VLOOKUP($B24,ShipSpeeds!$A$7:$I$888,7,FALSE)</f>
        <v>3.1563999999999997</v>
      </c>
      <c r="J24" s="8">
        <f>VLOOKUP($B24,ShipSpeeds!$A$7:$I$888,8,FALSE)</f>
        <v>3.0864999999999996</v>
      </c>
      <c r="K24" s="8">
        <f>VLOOKUP($B24,ShipSpeeds!$A$7:$I$888,9,FALSE)</f>
        <v>3.0503</v>
      </c>
      <c r="L24" s="47">
        <f>VLOOKUP($B24,ShipSpeeds!$A$7:$I$888,2,FALSE)</f>
        <v>3.3089999999999997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37164</v>
      </c>
      <c r="C25" s="29">
        <f t="shared" si="1"/>
        <v>0</v>
      </c>
      <c r="D25" s="8">
        <f>VLOOKUP($B25,ShipSpeeds!$A$7:$I$888,2,FALSE)</f>
        <v>3.3089999999999997</v>
      </c>
      <c r="E25" s="8">
        <f>VLOOKUP($B25,ShipSpeeds!$A$7:$I$888,3,FALSE)</f>
        <v>3.7061000000000002</v>
      </c>
      <c r="F25" s="8">
        <f>VLOOKUP($B25,ShipSpeeds!$A$7:$I$888,4,FALSE)</f>
        <v>4.0083000000000002</v>
      </c>
      <c r="G25" s="8">
        <f>VLOOKUP($B25,ShipSpeeds!$A$7:$I$888,5,FALSE)</f>
        <v>3.8776999999999999</v>
      </c>
      <c r="H25" s="8">
        <f>VLOOKUP($B25,ShipSpeeds!$A$7:$I$888,6,FALSE)</f>
        <v>3.5149999999999997</v>
      </c>
      <c r="I25" s="8">
        <f>VLOOKUP($B25,ShipSpeeds!$A$7:$I$888,7,FALSE)</f>
        <v>3.1563999999999997</v>
      </c>
      <c r="J25" s="8">
        <f>VLOOKUP($B25,ShipSpeeds!$A$7:$I$888,8,FALSE)</f>
        <v>3.0864999999999996</v>
      </c>
      <c r="K25" s="8">
        <f>VLOOKUP($B25,ShipSpeeds!$A$7:$I$888,9,FALSE)</f>
        <v>3.0503</v>
      </c>
      <c r="L25" s="47">
        <f>VLOOKUP($B25,ShipSpeeds!$A$7:$I$888,2,FALSE)</f>
        <v>3.3089999999999997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37164</v>
      </c>
      <c r="C26" s="29">
        <f t="shared" si="1"/>
        <v>0</v>
      </c>
      <c r="D26" s="8">
        <f>VLOOKUP($B26,ShipSpeeds!$A$7:$I$888,2,FALSE)</f>
        <v>3.3089999999999997</v>
      </c>
      <c r="E26" s="8">
        <f>VLOOKUP($B26,ShipSpeeds!$A$7:$I$888,3,FALSE)</f>
        <v>3.7061000000000002</v>
      </c>
      <c r="F26" s="8">
        <f>VLOOKUP($B26,ShipSpeeds!$A$7:$I$888,4,FALSE)</f>
        <v>4.0083000000000002</v>
      </c>
      <c r="G26" s="8">
        <f>VLOOKUP($B26,ShipSpeeds!$A$7:$I$888,5,FALSE)</f>
        <v>3.8776999999999999</v>
      </c>
      <c r="H26" s="8">
        <f>VLOOKUP($B26,ShipSpeeds!$A$7:$I$888,6,FALSE)</f>
        <v>3.5149999999999997</v>
      </c>
      <c r="I26" s="8">
        <f>VLOOKUP($B26,ShipSpeeds!$A$7:$I$888,7,FALSE)</f>
        <v>3.1563999999999997</v>
      </c>
      <c r="J26" s="8">
        <f>VLOOKUP($B26,ShipSpeeds!$A$7:$I$888,8,FALSE)</f>
        <v>3.0864999999999996</v>
      </c>
      <c r="K26" s="8">
        <f>VLOOKUP($B26,ShipSpeeds!$A$7:$I$888,9,FALSE)</f>
        <v>3.0503</v>
      </c>
      <c r="L26" s="47">
        <f>VLOOKUP($B26,ShipSpeeds!$A$7:$I$888,2,FALSE)</f>
        <v>3.3089999999999997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37164</v>
      </c>
      <c r="C27" s="29">
        <f t="shared" si="1"/>
        <v>0</v>
      </c>
      <c r="D27" s="8">
        <f>VLOOKUP($B27,ShipSpeeds!$A$7:$I$888,2,FALSE)</f>
        <v>3.3089999999999997</v>
      </c>
      <c r="E27" s="8">
        <f>VLOOKUP($B27,ShipSpeeds!$A$7:$I$888,3,FALSE)</f>
        <v>3.7061000000000002</v>
      </c>
      <c r="F27" s="8">
        <f>VLOOKUP($B27,ShipSpeeds!$A$7:$I$888,4,FALSE)</f>
        <v>4.0083000000000002</v>
      </c>
      <c r="G27" s="8">
        <f>VLOOKUP($B27,ShipSpeeds!$A$7:$I$888,5,FALSE)</f>
        <v>3.8776999999999999</v>
      </c>
      <c r="H27" s="8">
        <f>VLOOKUP($B27,ShipSpeeds!$A$7:$I$888,6,FALSE)</f>
        <v>3.5149999999999997</v>
      </c>
      <c r="I27" s="8">
        <f>VLOOKUP($B27,ShipSpeeds!$A$7:$I$888,7,FALSE)</f>
        <v>3.1563999999999997</v>
      </c>
      <c r="J27" s="8">
        <f>VLOOKUP($B27,ShipSpeeds!$A$7:$I$888,8,FALSE)</f>
        <v>3.0864999999999996</v>
      </c>
      <c r="K27" s="8">
        <f>VLOOKUP($B27,ShipSpeeds!$A$7:$I$888,9,FALSE)</f>
        <v>3.0503</v>
      </c>
      <c r="L27" s="47">
        <f>VLOOKUP($B27,ShipSpeeds!$A$7:$I$888,2,FALSE)</f>
        <v>3.3089999999999997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37164</v>
      </c>
      <c r="C28" s="29">
        <f t="shared" si="1"/>
        <v>0</v>
      </c>
      <c r="D28" s="8">
        <f>VLOOKUP($B28,ShipSpeeds!$A$7:$I$888,2,FALSE)</f>
        <v>3.3089999999999997</v>
      </c>
      <c r="E28" s="8">
        <f>VLOOKUP($B28,ShipSpeeds!$A$7:$I$888,3,FALSE)</f>
        <v>3.7061000000000002</v>
      </c>
      <c r="F28" s="8">
        <f>VLOOKUP($B28,ShipSpeeds!$A$7:$I$888,4,FALSE)</f>
        <v>4.0083000000000002</v>
      </c>
      <c r="G28" s="8">
        <f>VLOOKUP($B28,ShipSpeeds!$A$7:$I$888,5,FALSE)</f>
        <v>3.8776999999999999</v>
      </c>
      <c r="H28" s="8">
        <f>VLOOKUP($B28,ShipSpeeds!$A$7:$I$888,6,FALSE)</f>
        <v>3.5149999999999997</v>
      </c>
      <c r="I28" s="8">
        <f>VLOOKUP($B28,ShipSpeeds!$A$7:$I$888,7,FALSE)</f>
        <v>3.1563999999999997</v>
      </c>
      <c r="J28" s="8">
        <f>VLOOKUP($B28,ShipSpeeds!$A$7:$I$888,8,FALSE)</f>
        <v>3.0864999999999996</v>
      </c>
      <c r="K28" s="8">
        <f>VLOOKUP($B28,ShipSpeeds!$A$7:$I$888,9,FALSE)</f>
        <v>3.0503</v>
      </c>
      <c r="L28" s="47">
        <f>VLOOKUP($B28,ShipSpeeds!$A$7:$I$888,2,FALSE)</f>
        <v>3.3089999999999997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37164</v>
      </c>
      <c r="C29" s="29">
        <f t="shared" si="1"/>
        <v>0</v>
      </c>
      <c r="D29" s="8">
        <f>VLOOKUP($B29,ShipSpeeds!$A$7:$I$888,2,FALSE)</f>
        <v>3.3089999999999997</v>
      </c>
      <c r="E29" s="8">
        <f>VLOOKUP($B29,ShipSpeeds!$A$7:$I$888,3,FALSE)</f>
        <v>3.7061000000000002</v>
      </c>
      <c r="F29" s="8">
        <f>VLOOKUP($B29,ShipSpeeds!$A$7:$I$888,4,FALSE)</f>
        <v>4.0083000000000002</v>
      </c>
      <c r="G29" s="8">
        <f>VLOOKUP($B29,ShipSpeeds!$A$7:$I$888,5,FALSE)</f>
        <v>3.8776999999999999</v>
      </c>
      <c r="H29" s="8">
        <f>VLOOKUP($B29,ShipSpeeds!$A$7:$I$888,6,FALSE)</f>
        <v>3.5149999999999997</v>
      </c>
      <c r="I29" s="8">
        <f>VLOOKUP($B29,ShipSpeeds!$A$7:$I$888,7,FALSE)</f>
        <v>3.1563999999999997</v>
      </c>
      <c r="J29" s="8">
        <f>VLOOKUP($B29,ShipSpeeds!$A$7:$I$888,8,FALSE)</f>
        <v>3.0864999999999996</v>
      </c>
      <c r="K29" s="8">
        <f>VLOOKUP($B29,ShipSpeeds!$A$7:$I$888,9,FALSE)</f>
        <v>3.0503</v>
      </c>
      <c r="L29" s="47">
        <f>VLOOKUP($B29,ShipSpeeds!$A$7:$I$888,2,FALSE)</f>
        <v>3.3089999999999997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37164</v>
      </c>
      <c r="C30" s="29">
        <f t="shared" si="1"/>
        <v>0</v>
      </c>
      <c r="D30" s="8">
        <f>VLOOKUP($B30,ShipSpeeds!$A$7:$I$888,2,FALSE)</f>
        <v>3.3089999999999997</v>
      </c>
      <c r="E30" s="8">
        <f>VLOOKUP($B30,ShipSpeeds!$A$7:$I$888,3,FALSE)</f>
        <v>3.7061000000000002</v>
      </c>
      <c r="F30" s="8">
        <f>VLOOKUP($B30,ShipSpeeds!$A$7:$I$888,4,FALSE)</f>
        <v>4.0083000000000002</v>
      </c>
      <c r="G30" s="8">
        <f>VLOOKUP($B30,ShipSpeeds!$A$7:$I$888,5,FALSE)</f>
        <v>3.8776999999999999</v>
      </c>
      <c r="H30" s="8">
        <f>VLOOKUP($B30,ShipSpeeds!$A$7:$I$888,6,FALSE)</f>
        <v>3.5149999999999997</v>
      </c>
      <c r="I30" s="8">
        <f>VLOOKUP($B30,ShipSpeeds!$A$7:$I$888,7,FALSE)</f>
        <v>3.1563999999999997</v>
      </c>
      <c r="J30" s="8">
        <f>VLOOKUP($B30,ShipSpeeds!$A$7:$I$888,8,FALSE)</f>
        <v>3.0864999999999996</v>
      </c>
      <c r="K30" s="8">
        <f>VLOOKUP($B30,ShipSpeeds!$A$7:$I$888,9,FALSE)</f>
        <v>3.0503</v>
      </c>
      <c r="L30" s="47">
        <f>VLOOKUP($B30,ShipSpeeds!$A$7:$I$888,2,FALSE)</f>
        <v>3.3089999999999997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37164</v>
      </c>
      <c r="C31" s="29">
        <f t="shared" si="1"/>
        <v>0</v>
      </c>
      <c r="D31" s="8">
        <f>VLOOKUP($B31,ShipSpeeds!$A$7:$I$888,2,FALSE)</f>
        <v>3.3089999999999997</v>
      </c>
      <c r="E31" s="8">
        <f>VLOOKUP($B31,ShipSpeeds!$A$7:$I$888,3,FALSE)</f>
        <v>3.7061000000000002</v>
      </c>
      <c r="F31" s="8">
        <f>VLOOKUP($B31,ShipSpeeds!$A$7:$I$888,4,FALSE)</f>
        <v>4.0083000000000002</v>
      </c>
      <c r="G31" s="8">
        <f>VLOOKUP($B31,ShipSpeeds!$A$7:$I$888,5,FALSE)</f>
        <v>3.8776999999999999</v>
      </c>
      <c r="H31" s="8">
        <f>VLOOKUP($B31,ShipSpeeds!$A$7:$I$888,6,FALSE)</f>
        <v>3.5149999999999997</v>
      </c>
      <c r="I31" s="8">
        <f>VLOOKUP($B31,ShipSpeeds!$A$7:$I$888,7,FALSE)</f>
        <v>3.1563999999999997</v>
      </c>
      <c r="J31" s="8">
        <f>VLOOKUP($B31,ShipSpeeds!$A$7:$I$888,8,FALSE)</f>
        <v>3.0864999999999996</v>
      </c>
      <c r="K31" s="8">
        <f>VLOOKUP($B31,ShipSpeeds!$A$7:$I$888,9,FALSE)</f>
        <v>3.0503</v>
      </c>
      <c r="L31" s="47">
        <f>VLOOKUP($B31,ShipSpeeds!$A$7:$I$888,2,FALSE)</f>
        <v>3.3089999999999997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37164</v>
      </c>
      <c r="C32" s="29">
        <f t="shared" si="1"/>
        <v>0</v>
      </c>
      <c r="D32" s="8">
        <f>VLOOKUP($B32,ShipSpeeds!$A$7:$I$888,2,FALSE)</f>
        <v>3.3089999999999997</v>
      </c>
      <c r="E32" s="8">
        <f>VLOOKUP($B32,ShipSpeeds!$A$7:$I$888,3,FALSE)</f>
        <v>3.7061000000000002</v>
      </c>
      <c r="F32" s="8">
        <f>VLOOKUP($B32,ShipSpeeds!$A$7:$I$888,4,FALSE)</f>
        <v>4.0083000000000002</v>
      </c>
      <c r="G32" s="8">
        <f>VLOOKUP($B32,ShipSpeeds!$A$7:$I$888,5,FALSE)</f>
        <v>3.8776999999999999</v>
      </c>
      <c r="H32" s="8">
        <f>VLOOKUP($B32,ShipSpeeds!$A$7:$I$888,6,FALSE)</f>
        <v>3.5149999999999997</v>
      </c>
      <c r="I32" s="8">
        <f>VLOOKUP($B32,ShipSpeeds!$A$7:$I$888,7,FALSE)</f>
        <v>3.1563999999999997</v>
      </c>
      <c r="J32" s="8">
        <f>VLOOKUP($B32,ShipSpeeds!$A$7:$I$888,8,FALSE)</f>
        <v>3.0864999999999996</v>
      </c>
      <c r="K32" s="8">
        <f>VLOOKUP($B32,ShipSpeeds!$A$7:$I$888,9,FALSE)</f>
        <v>3.0503</v>
      </c>
      <c r="L32" s="47">
        <f>VLOOKUP($B32,ShipSpeeds!$A$7:$I$888,2,FALSE)</f>
        <v>3.3089999999999997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37164</v>
      </c>
      <c r="C33" s="29">
        <f t="shared" si="1"/>
        <v>0</v>
      </c>
      <c r="D33" s="8">
        <f>VLOOKUP($B33,ShipSpeeds!$A$7:$I$888,2,FALSE)</f>
        <v>3.3089999999999997</v>
      </c>
      <c r="E33" s="8">
        <f>VLOOKUP($B33,ShipSpeeds!$A$7:$I$888,3,FALSE)</f>
        <v>3.7061000000000002</v>
      </c>
      <c r="F33" s="8">
        <f>VLOOKUP($B33,ShipSpeeds!$A$7:$I$888,4,FALSE)</f>
        <v>4.0083000000000002</v>
      </c>
      <c r="G33" s="8">
        <f>VLOOKUP($B33,ShipSpeeds!$A$7:$I$888,5,FALSE)</f>
        <v>3.8776999999999999</v>
      </c>
      <c r="H33" s="8">
        <f>VLOOKUP($B33,ShipSpeeds!$A$7:$I$888,6,FALSE)</f>
        <v>3.5149999999999997</v>
      </c>
      <c r="I33" s="8">
        <f>VLOOKUP($B33,ShipSpeeds!$A$7:$I$888,7,FALSE)</f>
        <v>3.1563999999999997</v>
      </c>
      <c r="J33" s="8">
        <f>VLOOKUP($B33,ShipSpeeds!$A$7:$I$888,8,FALSE)</f>
        <v>3.0864999999999996</v>
      </c>
      <c r="K33" s="8">
        <f>VLOOKUP($B33,ShipSpeeds!$A$7:$I$888,9,FALSE)</f>
        <v>3.0503</v>
      </c>
      <c r="L33" s="47">
        <f>VLOOKUP($B33,ShipSpeeds!$A$7:$I$888,2,FALSE)</f>
        <v>3.3089999999999997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37164</v>
      </c>
      <c r="C34" s="29">
        <f t="shared" si="1"/>
        <v>0</v>
      </c>
      <c r="D34" s="8">
        <f>VLOOKUP($B34,ShipSpeeds!$A$7:$I$888,2,FALSE)</f>
        <v>3.3089999999999997</v>
      </c>
      <c r="E34" s="8">
        <f>VLOOKUP($B34,ShipSpeeds!$A$7:$I$888,3,FALSE)</f>
        <v>3.7061000000000002</v>
      </c>
      <c r="F34" s="8">
        <f>VLOOKUP($B34,ShipSpeeds!$A$7:$I$888,4,FALSE)</f>
        <v>4.0083000000000002</v>
      </c>
      <c r="G34" s="8">
        <f>VLOOKUP($B34,ShipSpeeds!$A$7:$I$888,5,FALSE)</f>
        <v>3.8776999999999999</v>
      </c>
      <c r="H34" s="8">
        <f>VLOOKUP($B34,ShipSpeeds!$A$7:$I$888,6,FALSE)</f>
        <v>3.5149999999999997</v>
      </c>
      <c r="I34" s="8">
        <f>VLOOKUP($B34,ShipSpeeds!$A$7:$I$888,7,FALSE)</f>
        <v>3.1563999999999997</v>
      </c>
      <c r="J34" s="8">
        <f>VLOOKUP($B34,ShipSpeeds!$A$7:$I$888,8,FALSE)</f>
        <v>3.0864999999999996</v>
      </c>
      <c r="K34" s="8">
        <f>VLOOKUP($B34,ShipSpeeds!$A$7:$I$888,9,FALSE)</f>
        <v>3.0503</v>
      </c>
      <c r="L34" s="47">
        <f>VLOOKUP($B34,ShipSpeeds!$A$7:$I$888,2,FALSE)</f>
        <v>3.3089999999999997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37164</v>
      </c>
      <c r="C35" s="29">
        <f t="shared" si="1"/>
        <v>0</v>
      </c>
      <c r="D35" s="8">
        <f>VLOOKUP($B35,ShipSpeeds!$A$7:$I$888,2,FALSE)</f>
        <v>3.3089999999999997</v>
      </c>
      <c r="E35" s="8">
        <f>VLOOKUP($B35,ShipSpeeds!$A$7:$I$888,3,FALSE)</f>
        <v>3.7061000000000002</v>
      </c>
      <c r="F35" s="8">
        <f>VLOOKUP($B35,ShipSpeeds!$A$7:$I$888,4,FALSE)</f>
        <v>4.0083000000000002</v>
      </c>
      <c r="G35" s="8">
        <f>VLOOKUP($B35,ShipSpeeds!$A$7:$I$888,5,FALSE)</f>
        <v>3.8776999999999999</v>
      </c>
      <c r="H35" s="8">
        <f>VLOOKUP($B35,ShipSpeeds!$A$7:$I$888,6,FALSE)</f>
        <v>3.5149999999999997</v>
      </c>
      <c r="I35" s="8">
        <f>VLOOKUP($B35,ShipSpeeds!$A$7:$I$888,7,FALSE)</f>
        <v>3.1563999999999997</v>
      </c>
      <c r="J35" s="8">
        <f>VLOOKUP($B35,ShipSpeeds!$A$7:$I$888,8,FALSE)</f>
        <v>3.0864999999999996</v>
      </c>
      <c r="K35" s="8">
        <f>VLOOKUP($B35,ShipSpeeds!$A$7:$I$888,9,FALSE)</f>
        <v>3.0503</v>
      </c>
      <c r="L35" s="47">
        <f>VLOOKUP($B35,ShipSpeeds!$A$7:$I$888,2,FALSE)</f>
        <v>3.3089999999999997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37164</v>
      </c>
      <c r="C36" s="29">
        <f t="shared" si="1"/>
        <v>0</v>
      </c>
      <c r="D36" s="8">
        <f>VLOOKUP($B36,ShipSpeeds!$A$7:$I$888,2,FALSE)</f>
        <v>3.3089999999999997</v>
      </c>
      <c r="E36" s="8">
        <f>VLOOKUP($B36,ShipSpeeds!$A$7:$I$888,3,FALSE)</f>
        <v>3.7061000000000002</v>
      </c>
      <c r="F36" s="8">
        <f>VLOOKUP($B36,ShipSpeeds!$A$7:$I$888,4,FALSE)</f>
        <v>4.0083000000000002</v>
      </c>
      <c r="G36" s="8">
        <f>VLOOKUP($B36,ShipSpeeds!$A$7:$I$888,5,FALSE)</f>
        <v>3.8776999999999999</v>
      </c>
      <c r="H36" s="8">
        <f>VLOOKUP($B36,ShipSpeeds!$A$7:$I$888,6,FALSE)</f>
        <v>3.5149999999999997</v>
      </c>
      <c r="I36" s="8">
        <f>VLOOKUP($B36,ShipSpeeds!$A$7:$I$888,7,FALSE)</f>
        <v>3.1563999999999997</v>
      </c>
      <c r="J36" s="8">
        <f>VLOOKUP($B36,ShipSpeeds!$A$7:$I$888,8,FALSE)</f>
        <v>3.0864999999999996</v>
      </c>
      <c r="K36" s="8">
        <f>VLOOKUP($B36,ShipSpeeds!$A$7:$I$888,9,FALSE)</f>
        <v>3.0503</v>
      </c>
      <c r="L36" s="47">
        <f>VLOOKUP($B36,ShipSpeeds!$A$7:$I$888,2,FALSE)</f>
        <v>3.3089999999999997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37164</v>
      </c>
      <c r="C37" s="29">
        <f t="shared" si="1"/>
        <v>0</v>
      </c>
      <c r="D37" s="8">
        <f>VLOOKUP($B37,ShipSpeeds!$A$7:$I$888,2,FALSE)</f>
        <v>3.3089999999999997</v>
      </c>
      <c r="E37" s="8">
        <f>VLOOKUP($B37,ShipSpeeds!$A$7:$I$888,3,FALSE)</f>
        <v>3.7061000000000002</v>
      </c>
      <c r="F37" s="8">
        <f>VLOOKUP($B37,ShipSpeeds!$A$7:$I$888,4,FALSE)</f>
        <v>4.0083000000000002</v>
      </c>
      <c r="G37" s="8">
        <f>VLOOKUP($B37,ShipSpeeds!$A$7:$I$888,5,FALSE)</f>
        <v>3.8776999999999999</v>
      </c>
      <c r="H37" s="8">
        <f>VLOOKUP($B37,ShipSpeeds!$A$7:$I$888,6,FALSE)</f>
        <v>3.5149999999999997</v>
      </c>
      <c r="I37" s="8">
        <f>VLOOKUP($B37,ShipSpeeds!$A$7:$I$888,7,FALSE)</f>
        <v>3.1563999999999997</v>
      </c>
      <c r="J37" s="8">
        <f>VLOOKUP($B37,ShipSpeeds!$A$7:$I$888,8,FALSE)</f>
        <v>3.0864999999999996</v>
      </c>
      <c r="K37" s="8">
        <f>VLOOKUP($B37,ShipSpeeds!$A$7:$I$888,9,FALSE)</f>
        <v>3.0503</v>
      </c>
      <c r="L37" s="47">
        <f>VLOOKUP($B37,ShipSpeeds!$A$7:$I$888,2,FALSE)</f>
        <v>3.3089999999999997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37164</v>
      </c>
      <c r="C38" s="29">
        <f t="shared" si="1"/>
        <v>0</v>
      </c>
      <c r="D38" s="8">
        <f>VLOOKUP($B38,ShipSpeeds!$A$7:$I$888,2,FALSE)</f>
        <v>3.3089999999999997</v>
      </c>
      <c r="E38" s="8">
        <f>VLOOKUP($B38,ShipSpeeds!$A$7:$I$888,3,FALSE)</f>
        <v>3.7061000000000002</v>
      </c>
      <c r="F38" s="8">
        <f>VLOOKUP($B38,ShipSpeeds!$A$7:$I$888,4,FALSE)</f>
        <v>4.0083000000000002</v>
      </c>
      <c r="G38" s="8">
        <f>VLOOKUP($B38,ShipSpeeds!$A$7:$I$888,5,FALSE)</f>
        <v>3.8776999999999999</v>
      </c>
      <c r="H38" s="8">
        <f>VLOOKUP($B38,ShipSpeeds!$A$7:$I$888,6,FALSE)</f>
        <v>3.5149999999999997</v>
      </c>
      <c r="I38" s="8">
        <f>VLOOKUP($B38,ShipSpeeds!$A$7:$I$888,7,FALSE)</f>
        <v>3.1563999999999997</v>
      </c>
      <c r="J38" s="8">
        <f>VLOOKUP($B38,ShipSpeeds!$A$7:$I$888,8,FALSE)</f>
        <v>3.0864999999999996</v>
      </c>
      <c r="K38" s="8">
        <f>VLOOKUP($B38,ShipSpeeds!$A$7:$I$888,9,FALSE)</f>
        <v>3.0503</v>
      </c>
      <c r="L38" s="47">
        <f>VLOOKUP($B38,ShipSpeeds!$A$7:$I$888,2,FALSE)</f>
        <v>3.3089999999999997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37164</v>
      </c>
      <c r="C39" s="29">
        <f t="shared" si="1"/>
        <v>0</v>
      </c>
      <c r="D39" s="8">
        <f>VLOOKUP($B39,ShipSpeeds!$A$7:$I$888,2,FALSE)</f>
        <v>3.3089999999999997</v>
      </c>
      <c r="E39" s="8">
        <f>VLOOKUP($B39,ShipSpeeds!$A$7:$I$888,3,FALSE)</f>
        <v>3.7061000000000002</v>
      </c>
      <c r="F39" s="8">
        <f>VLOOKUP($B39,ShipSpeeds!$A$7:$I$888,4,FALSE)</f>
        <v>4.0083000000000002</v>
      </c>
      <c r="G39" s="8">
        <f>VLOOKUP($B39,ShipSpeeds!$A$7:$I$888,5,FALSE)</f>
        <v>3.8776999999999999</v>
      </c>
      <c r="H39" s="8">
        <f>VLOOKUP($B39,ShipSpeeds!$A$7:$I$888,6,FALSE)</f>
        <v>3.5149999999999997</v>
      </c>
      <c r="I39" s="8">
        <f>VLOOKUP($B39,ShipSpeeds!$A$7:$I$888,7,FALSE)</f>
        <v>3.1563999999999997</v>
      </c>
      <c r="J39" s="8">
        <f>VLOOKUP($B39,ShipSpeeds!$A$7:$I$888,8,FALSE)</f>
        <v>3.0864999999999996</v>
      </c>
      <c r="K39" s="8">
        <f>VLOOKUP($B39,ShipSpeeds!$A$7:$I$888,9,FALSE)</f>
        <v>3.0503</v>
      </c>
      <c r="L39" s="47">
        <f>VLOOKUP($B39,ShipSpeeds!$A$7:$I$888,2,FALSE)</f>
        <v>3.3089999999999997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37164</v>
      </c>
      <c r="C40" s="29">
        <f t="shared" si="1"/>
        <v>0</v>
      </c>
      <c r="D40" s="8">
        <f>VLOOKUP($B40,ShipSpeeds!$A$7:$I$888,2,FALSE)</f>
        <v>3.3089999999999997</v>
      </c>
      <c r="E40" s="8">
        <f>VLOOKUP($B40,ShipSpeeds!$A$7:$I$888,3,FALSE)</f>
        <v>3.7061000000000002</v>
      </c>
      <c r="F40" s="8">
        <f>VLOOKUP($B40,ShipSpeeds!$A$7:$I$888,4,FALSE)</f>
        <v>4.0083000000000002</v>
      </c>
      <c r="G40" s="8">
        <f>VLOOKUP($B40,ShipSpeeds!$A$7:$I$888,5,FALSE)</f>
        <v>3.8776999999999999</v>
      </c>
      <c r="H40" s="8">
        <f>VLOOKUP($B40,ShipSpeeds!$A$7:$I$888,6,FALSE)</f>
        <v>3.5149999999999997</v>
      </c>
      <c r="I40" s="8">
        <f>VLOOKUP($B40,ShipSpeeds!$A$7:$I$888,7,FALSE)</f>
        <v>3.1563999999999997</v>
      </c>
      <c r="J40" s="8">
        <f>VLOOKUP($B40,ShipSpeeds!$A$7:$I$888,8,FALSE)</f>
        <v>3.0864999999999996</v>
      </c>
      <c r="K40" s="8">
        <f>VLOOKUP($B40,ShipSpeeds!$A$7:$I$888,9,FALSE)</f>
        <v>3.0503</v>
      </c>
      <c r="L40" s="47">
        <f>VLOOKUP($B40,ShipSpeeds!$A$7:$I$888,2,FALSE)</f>
        <v>3.3089999999999997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37164</v>
      </c>
      <c r="C41" s="29">
        <f t="shared" si="1"/>
        <v>0</v>
      </c>
      <c r="D41" s="8">
        <f>VLOOKUP($B41,ShipSpeeds!$A$7:$I$888,2,FALSE)</f>
        <v>3.3089999999999997</v>
      </c>
      <c r="E41" s="8">
        <f>VLOOKUP($B41,ShipSpeeds!$A$7:$I$888,3,FALSE)</f>
        <v>3.7061000000000002</v>
      </c>
      <c r="F41" s="8">
        <f>VLOOKUP($B41,ShipSpeeds!$A$7:$I$888,4,FALSE)</f>
        <v>4.0083000000000002</v>
      </c>
      <c r="G41" s="8">
        <f>VLOOKUP($B41,ShipSpeeds!$A$7:$I$888,5,FALSE)</f>
        <v>3.8776999999999999</v>
      </c>
      <c r="H41" s="8">
        <f>VLOOKUP($B41,ShipSpeeds!$A$7:$I$888,6,FALSE)</f>
        <v>3.5149999999999997</v>
      </c>
      <c r="I41" s="8">
        <f>VLOOKUP($B41,ShipSpeeds!$A$7:$I$888,7,FALSE)</f>
        <v>3.1563999999999997</v>
      </c>
      <c r="J41" s="8">
        <f>VLOOKUP($B41,ShipSpeeds!$A$7:$I$888,8,FALSE)</f>
        <v>3.0864999999999996</v>
      </c>
      <c r="K41" s="8">
        <f>VLOOKUP($B41,ShipSpeeds!$A$7:$I$888,9,FALSE)</f>
        <v>3.0503</v>
      </c>
      <c r="L41" s="47">
        <f>VLOOKUP($B41,ShipSpeeds!$A$7:$I$888,2,FALSE)</f>
        <v>3.3089999999999997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37164</v>
      </c>
      <c r="C42" s="29">
        <f t="shared" si="1"/>
        <v>0</v>
      </c>
      <c r="D42" s="8">
        <f>VLOOKUP($B42,ShipSpeeds!$A$7:$I$888,2,FALSE)</f>
        <v>3.3089999999999997</v>
      </c>
      <c r="E42" s="8">
        <f>VLOOKUP($B42,ShipSpeeds!$A$7:$I$888,3,FALSE)</f>
        <v>3.7061000000000002</v>
      </c>
      <c r="F42" s="8">
        <f>VLOOKUP($B42,ShipSpeeds!$A$7:$I$888,4,FALSE)</f>
        <v>4.0083000000000002</v>
      </c>
      <c r="G42" s="8">
        <f>VLOOKUP($B42,ShipSpeeds!$A$7:$I$888,5,FALSE)</f>
        <v>3.8776999999999999</v>
      </c>
      <c r="H42" s="8">
        <f>VLOOKUP($B42,ShipSpeeds!$A$7:$I$888,6,FALSE)</f>
        <v>3.5149999999999997</v>
      </c>
      <c r="I42" s="8">
        <f>VLOOKUP($B42,ShipSpeeds!$A$7:$I$888,7,FALSE)</f>
        <v>3.1563999999999997</v>
      </c>
      <c r="J42" s="8">
        <f>VLOOKUP($B42,ShipSpeeds!$A$7:$I$888,8,FALSE)</f>
        <v>3.0864999999999996</v>
      </c>
      <c r="K42" s="8">
        <f>VLOOKUP($B42,ShipSpeeds!$A$7:$I$888,9,FALSE)</f>
        <v>3.0503</v>
      </c>
      <c r="L42" s="47">
        <f>VLOOKUP($B42,ShipSpeeds!$A$7:$I$888,2,FALSE)</f>
        <v>3.3089999999999997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343.8706510182688</v>
      </c>
      <c r="B43" s="24">
        <f>Segment2!F69</f>
        <v>37164</v>
      </c>
      <c r="C43" s="29">
        <f t="shared" si="1"/>
        <v>3.2162741648539139</v>
      </c>
      <c r="D43" s="8">
        <f>VLOOKUP($B43,ShipSpeeds!$A$7:$I$888,2,FALSE)</f>
        <v>3.3089999999999997</v>
      </c>
      <c r="E43" s="8">
        <f>VLOOKUP($B43,ShipSpeeds!$A$7:$I$888,3,FALSE)</f>
        <v>3.7061000000000002</v>
      </c>
      <c r="F43" s="8">
        <f>VLOOKUP($B43,ShipSpeeds!$A$7:$I$888,4,FALSE)</f>
        <v>4.0083000000000002</v>
      </c>
      <c r="G43" s="8">
        <f>VLOOKUP($B43,ShipSpeeds!$A$7:$I$888,5,FALSE)</f>
        <v>3.8776999999999999</v>
      </c>
      <c r="H43" s="8">
        <f>VLOOKUP($B43,ShipSpeeds!$A$7:$I$888,6,FALSE)</f>
        <v>3.5149999999999997</v>
      </c>
      <c r="I43" s="8">
        <f>VLOOKUP($B43,ShipSpeeds!$A$7:$I$888,7,FALSE)</f>
        <v>3.1563999999999997</v>
      </c>
      <c r="J43" s="8">
        <f>VLOOKUP($B43,ShipSpeeds!$A$7:$I$888,8,FALSE)</f>
        <v>3.0864999999999996</v>
      </c>
      <c r="K43" s="8">
        <f>VLOOKUP($B43,ShipSpeeds!$A$7:$I$888,9,FALSE)</f>
        <v>3.0503</v>
      </c>
      <c r="L43" s="47">
        <f>VLOOKUP($B43,ShipSpeeds!$A$7:$I$888,2,FALSE)</f>
        <v>3.3089999999999997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3.2162741648539139</v>
      </c>
    </row>
    <row r="44" spans="1:20" s="3" customFormat="1" x14ac:dyDescent="0.25">
      <c r="A44" s="13">
        <f>Segment2!D70</f>
        <v>343.8706510182688</v>
      </c>
      <c r="B44" s="24">
        <f>Segment2!F70</f>
        <v>37164</v>
      </c>
      <c r="C44" s="29">
        <f t="shared" si="1"/>
        <v>3.2162741648539139</v>
      </c>
      <c r="D44" s="8">
        <f>VLOOKUP($B44,ShipSpeeds!$A$7:$I$888,2,FALSE)</f>
        <v>3.3089999999999997</v>
      </c>
      <c r="E44" s="8">
        <f>VLOOKUP($B44,ShipSpeeds!$A$7:$I$888,3,FALSE)</f>
        <v>3.7061000000000002</v>
      </c>
      <c r="F44" s="8">
        <f>VLOOKUP($B44,ShipSpeeds!$A$7:$I$888,4,FALSE)</f>
        <v>4.0083000000000002</v>
      </c>
      <c r="G44" s="8">
        <f>VLOOKUP($B44,ShipSpeeds!$A$7:$I$888,5,FALSE)</f>
        <v>3.8776999999999999</v>
      </c>
      <c r="H44" s="8">
        <f>VLOOKUP($B44,ShipSpeeds!$A$7:$I$888,6,FALSE)</f>
        <v>3.5149999999999997</v>
      </c>
      <c r="I44" s="8">
        <f>VLOOKUP($B44,ShipSpeeds!$A$7:$I$888,7,FALSE)</f>
        <v>3.1563999999999997</v>
      </c>
      <c r="J44" s="8">
        <f>VLOOKUP($B44,ShipSpeeds!$A$7:$I$888,8,FALSE)</f>
        <v>3.0864999999999996</v>
      </c>
      <c r="K44" s="8">
        <f>VLOOKUP($B44,ShipSpeeds!$A$7:$I$888,9,FALSE)</f>
        <v>3.0503</v>
      </c>
      <c r="L44" s="47">
        <f>VLOOKUP($B44,ShipSpeeds!$A$7:$I$888,2,FALSE)</f>
        <v>3.3089999999999997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3.2162741648539139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331.67078423857868</v>
      </c>
      <c r="B4" s="24">
        <f>Segment3!F30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>
        <f>Segment3!D33</f>
        <v>323.07411489691481</v>
      </c>
      <c r="B7" s="24">
        <f>Segment3!F33</f>
        <v>40144</v>
      </c>
      <c r="C7" s="29">
        <f t="shared" si="1"/>
        <v>2.5232435368606336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2.5232435368606336</v>
      </c>
    </row>
    <row r="8" spans="1:20" s="3" customFormat="1" x14ac:dyDescent="0.25">
      <c r="A8" s="13">
        <f>Segment3!D34</f>
        <v>323.07411489691481</v>
      </c>
      <c r="B8" s="24">
        <f>Segment3!F34</f>
        <v>41134</v>
      </c>
      <c r="C8" s="29">
        <f t="shared" si="1"/>
        <v>3.0516866572467261</v>
      </c>
      <c r="D8" s="8">
        <f>VLOOKUP($B8,ShipSpeeds!$A$7:$I$888,2,FALSE)</f>
        <v>3.5642999999999998</v>
      </c>
      <c r="E8" s="8">
        <f>VLOOKUP($B8,ShipSpeeds!$A$7:$I$888,3,FALSE)</f>
        <v>3.9582999999999999</v>
      </c>
      <c r="F8" s="8">
        <f>VLOOKUP($B8,ShipSpeeds!$A$7:$I$888,4,FALSE)</f>
        <v>3.9838000000000005</v>
      </c>
      <c r="G8" s="8">
        <f>VLOOKUP($B8,ShipSpeeds!$A$7:$I$888,5,FALSE)</f>
        <v>3.9257</v>
      </c>
      <c r="H8" s="8">
        <f>VLOOKUP($B8,ShipSpeeds!$A$7:$I$888,6,FALSE)</f>
        <v>3.7780000000000005</v>
      </c>
      <c r="I8" s="8">
        <f>VLOOKUP($B8,ShipSpeeds!$A$7:$I$888,7,FALSE)</f>
        <v>3.3519999999999999</v>
      </c>
      <c r="J8" s="8">
        <f>VLOOKUP($B8,ShipSpeeds!$A$7:$I$888,8,FALSE)</f>
        <v>2.7836000000000003</v>
      </c>
      <c r="K8" s="8">
        <f>VLOOKUP($B8,ShipSpeeds!$A$7:$I$888,9,FALSE)</f>
        <v>2.9396</v>
      </c>
      <c r="L8" s="47">
        <f>VLOOKUP($B8,ShipSpeeds!$A$7:$I$888,2,FALSE)</f>
        <v>3.5642999999999998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3.0516866572467261</v>
      </c>
    </row>
    <row r="9" spans="1:20" s="3" customFormat="1" x14ac:dyDescent="0.25">
      <c r="A9" s="13" t="str">
        <f>Segment3!D35</f>
        <v/>
      </c>
      <c r="B9" s="24">
        <f>Segment3!F35</f>
        <v>41134</v>
      </c>
      <c r="C9" s="29">
        <f t="shared" si="1"/>
        <v>0</v>
      </c>
      <c r="D9" s="8">
        <f>VLOOKUP($B9,ShipSpeeds!$A$7:$I$888,2,FALSE)</f>
        <v>3.5642999999999998</v>
      </c>
      <c r="E9" s="8">
        <f>VLOOKUP($B9,ShipSpeeds!$A$7:$I$888,3,FALSE)</f>
        <v>3.9582999999999999</v>
      </c>
      <c r="F9" s="8">
        <f>VLOOKUP($B9,ShipSpeeds!$A$7:$I$888,4,FALSE)</f>
        <v>3.9838000000000005</v>
      </c>
      <c r="G9" s="8">
        <f>VLOOKUP($B9,ShipSpeeds!$A$7:$I$888,5,FALSE)</f>
        <v>3.9257</v>
      </c>
      <c r="H9" s="8">
        <f>VLOOKUP($B9,ShipSpeeds!$A$7:$I$888,6,FALSE)</f>
        <v>3.7780000000000005</v>
      </c>
      <c r="I9" s="8">
        <f>VLOOKUP($B9,ShipSpeeds!$A$7:$I$888,7,FALSE)</f>
        <v>3.3519999999999999</v>
      </c>
      <c r="J9" s="8">
        <f>VLOOKUP($B9,ShipSpeeds!$A$7:$I$888,8,FALSE)</f>
        <v>2.7836000000000003</v>
      </c>
      <c r="K9" s="8">
        <f>VLOOKUP($B9,ShipSpeeds!$A$7:$I$888,9,FALSE)</f>
        <v>2.9396</v>
      </c>
      <c r="L9" s="47">
        <f>VLOOKUP($B9,ShipSpeeds!$A$7:$I$888,2,FALSE)</f>
        <v>3.5642999999999998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41134</v>
      </c>
      <c r="C10" s="29">
        <f t="shared" si="1"/>
        <v>0</v>
      </c>
      <c r="D10" s="8">
        <f>VLOOKUP($B10,ShipSpeeds!$A$7:$I$888,2,FALSE)</f>
        <v>3.5642999999999998</v>
      </c>
      <c r="E10" s="8">
        <f>VLOOKUP($B10,ShipSpeeds!$A$7:$I$888,3,FALSE)</f>
        <v>3.9582999999999999</v>
      </c>
      <c r="F10" s="8">
        <f>VLOOKUP($B10,ShipSpeeds!$A$7:$I$888,4,FALSE)</f>
        <v>3.9838000000000005</v>
      </c>
      <c r="G10" s="8">
        <f>VLOOKUP($B10,ShipSpeeds!$A$7:$I$888,5,FALSE)</f>
        <v>3.9257</v>
      </c>
      <c r="H10" s="8">
        <f>VLOOKUP($B10,ShipSpeeds!$A$7:$I$888,6,FALSE)</f>
        <v>3.7780000000000005</v>
      </c>
      <c r="I10" s="8">
        <f>VLOOKUP($B10,ShipSpeeds!$A$7:$I$888,7,FALSE)</f>
        <v>3.3519999999999999</v>
      </c>
      <c r="J10" s="8">
        <f>VLOOKUP($B10,ShipSpeeds!$A$7:$I$888,8,FALSE)</f>
        <v>2.7836000000000003</v>
      </c>
      <c r="K10" s="8">
        <f>VLOOKUP($B10,ShipSpeeds!$A$7:$I$888,9,FALSE)</f>
        <v>2.9396</v>
      </c>
      <c r="L10" s="47">
        <f>VLOOKUP($B10,ShipSpeeds!$A$7:$I$888,2,FALSE)</f>
        <v>3.5642999999999998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41134</v>
      </c>
      <c r="C11" s="29">
        <f t="shared" si="1"/>
        <v>0</v>
      </c>
      <c r="D11" s="8">
        <f>VLOOKUP($B11,ShipSpeeds!$A$7:$I$888,2,FALSE)</f>
        <v>3.5642999999999998</v>
      </c>
      <c r="E11" s="8">
        <f>VLOOKUP($B11,ShipSpeeds!$A$7:$I$888,3,FALSE)</f>
        <v>3.9582999999999999</v>
      </c>
      <c r="F11" s="8">
        <f>VLOOKUP($B11,ShipSpeeds!$A$7:$I$888,4,FALSE)</f>
        <v>3.9838000000000005</v>
      </c>
      <c r="G11" s="8">
        <f>VLOOKUP($B11,ShipSpeeds!$A$7:$I$888,5,FALSE)</f>
        <v>3.9257</v>
      </c>
      <c r="H11" s="8">
        <f>VLOOKUP($B11,ShipSpeeds!$A$7:$I$888,6,FALSE)</f>
        <v>3.7780000000000005</v>
      </c>
      <c r="I11" s="8">
        <f>VLOOKUP($B11,ShipSpeeds!$A$7:$I$888,7,FALSE)</f>
        <v>3.3519999999999999</v>
      </c>
      <c r="J11" s="8">
        <f>VLOOKUP($B11,ShipSpeeds!$A$7:$I$888,8,FALSE)</f>
        <v>2.7836000000000003</v>
      </c>
      <c r="K11" s="8">
        <f>VLOOKUP($B11,ShipSpeeds!$A$7:$I$888,9,FALSE)</f>
        <v>2.9396</v>
      </c>
      <c r="L11" s="47">
        <f>VLOOKUP($B11,ShipSpeeds!$A$7:$I$888,2,FALSE)</f>
        <v>3.5642999999999998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41134</v>
      </c>
      <c r="C12" s="29">
        <f t="shared" si="1"/>
        <v>0</v>
      </c>
      <c r="D12" s="8">
        <f>VLOOKUP($B12,ShipSpeeds!$A$7:$I$888,2,FALSE)</f>
        <v>3.5642999999999998</v>
      </c>
      <c r="E12" s="8">
        <f>VLOOKUP($B12,ShipSpeeds!$A$7:$I$888,3,FALSE)</f>
        <v>3.9582999999999999</v>
      </c>
      <c r="F12" s="8">
        <f>VLOOKUP($B12,ShipSpeeds!$A$7:$I$888,4,FALSE)</f>
        <v>3.9838000000000005</v>
      </c>
      <c r="G12" s="8">
        <f>VLOOKUP($B12,ShipSpeeds!$A$7:$I$888,5,FALSE)</f>
        <v>3.9257</v>
      </c>
      <c r="H12" s="8">
        <f>VLOOKUP($B12,ShipSpeeds!$A$7:$I$888,6,FALSE)</f>
        <v>3.7780000000000005</v>
      </c>
      <c r="I12" s="8">
        <f>VLOOKUP($B12,ShipSpeeds!$A$7:$I$888,7,FALSE)</f>
        <v>3.3519999999999999</v>
      </c>
      <c r="J12" s="8">
        <f>VLOOKUP($B12,ShipSpeeds!$A$7:$I$888,8,FALSE)</f>
        <v>2.7836000000000003</v>
      </c>
      <c r="K12" s="8">
        <f>VLOOKUP($B12,ShipSpeeds!$A$7:$I$888,9,FALSE)</f>
        <v>2.9396</v>
      </c>
      <c r="L12" s="47">
        <f>VLOOKUP($B12,ShipSpeeds!$A$7:$I$888,2,FALSE)</f>
        <v>3.5642999999999998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41134</v>
      </c>
      <c r="C13" s="29">
        <f t="shared" si="1"/>
        <v>0</v>
      </c>
      <c r="D13" s="8">
        <f>VLOOKUP($B13,ShipSpeeds!$A$7:$I$888,2,FALSE)</f>
        <v>3.5642999999999998</v>
      </c>
      <c r="E13" s="8">
        <f>VLOOKUP($B13,ShipSpeeds!$A$7:$I$888,3,FALSE)</f>
        <v>3.9582999999999999</v>
      </c>
      <c r="F13" s="8">
        <f>VLOOKUP($B13,ShipSpeeds!$A$7:$I$888,4,FALSE)</f>
        <v>3.9838000000000005</v>
      </c>
      <c r="G13" s="8">
        <f>VLOOKUP($B13,ShipSpeeds!$A$7:$I$888,5,FALSE)</f>
        <v>3.9257</v>
      </c>
      <c r="H13" s="8">
        <f>VLOOKUP($B13,ShipSpeeds!$A$7:$I$888,6,FALSE)</f>
        <v>3.7780000000000005</v>
      </c>
      <c r="I13" s="8">
        <f>VLOOKUP($B13,ShipSpeeds!$A$7:$I$888,7,FALSE)</f>
        <v>3.3519999999999999</v>
      </c>
      <c r="J13" s="8">
        <f>VLOOKUP($B13,ShipSpeeds!$A$7:$I$888,8,FALSE)</f>
        <v>2.7836000000000003</v>
      </c>
      <c r="K13" s="8">
        <f>VLOOKUP($B13,ShipSpeeds!$A$7:$I$888,9,FALSE)</f>
        <v>2.9396</v>
      </c>
      <c r="L13" s="47">
        <f>VLOOKUP($B13,ShipSpeeds!$A$7:$I$888,2,FALSE)</f>
        <v>3.5642999999999998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41134</v>
      </c>
      <c r="C14" s="29">
        <f t="shared" si="1"/>
        <v>0</v>
      </c>
      <c r="D14" s="8">
        <f>VLOOKUP($B14,ShipSpeeds!$A$7:$I$888,2,FALSE)</f>
        <v>3.5642999999999998</v>
      </c>
      <c r="E14" s="8">
        <f>VLOOKUP($B14,ShipSpeeds!$A$7:$I$888,3,FALSE)</f>
        <v>3.9582999999999999</v>
      </c>
      <c r="F14" s="8">
        <f>VLOOKUP($B14,ShipSpeeds!$A$7:$I$888,4,FALSE)</f>
        <v>3.9838000000000005</v>
      </c>
      <c r="G14" s="8">
        <f>VLOOKUP($B14,ShipSpeeds!$A$7:$I$888,5,FALSE)</f>
        <v>3.9257</v>
      </c>
      <c r="H14" s="8">
        <f>VLOOKUP($B14,ShipSpeeds!$A$7:$I$888,6,FALSE)</f>
        <v>3.7780000000000005</v>
      </c>
      <c r="I14" s="8">
        <f>VLOOKUP($B14,ShipSpeeds!$A$7:$I$888,7,FALSE)</f>
        <v>3.3519999999999999</v>
      </c>
      <c r="J14" s="8">
        <f>VLOOKUP($B14,ShipSpeeds!$A$7:$I$888,8,FALSE)</f>
        <v>2.7836000000000003</v>
      </c>
      <c r="K14" s="8">
        <f>VLOOKUP($B14,ShipSpeeds!$A$7:$I$888,9,FALSE)</f>
        <v>2.9396</v>
      </c>
      <c r="L14" s="47">
        <f>VLOOKUP($B14,ShipSpeeds!$A$7:$I$888,2,FALSE)</f>
        <v>3.5642999999999998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41134</v>
      </c>
      <c r="C15" s="29">
        <f t="shared" si="1"/>
        <v>0</v>
      </c>
      <c r="D15" s="8">
        <f>VLOOKUP($B15,ShipSpeeds!$A$7:$I$888,2,FALSE)</f>
        <v>3.5642999999999998</v>
      </c>
      <c r="E15" s="8">
        <f>VLOOKUP($B15,ShipSpeeds!$A$7:$I$888,3,FALSE)</f>
        <v>3.9582999999999999</v>
      </c>
      <c r="F15" s="8">
        <f>VLOOKUP($B15,ShipSpeeds!$A$7:$I$888,4,FALSE)</f>
        <v>3.9838000000000005</v>
      </c>
      <c r="G15" s="8">
        <f>VLOOKUP($B15,ShipSpeeds!$A$7:$I$888,5,FALSE)</f>
        <v>3.9257</v>
      </c>
      <c r="H15" s="8">
        <f>VLOOKUP($B15,ShipSpeeds!$A$7:$I$888,6,FALSE)</f>
        <v>3.7780000000000005</v>
      </c>
      <c r="I15" s="8">
        <f>VLOOKUP($B15,ShipSpeeds!$A$7:$I$888,7,FALSE)</f>
        <v>3.3519999999999999</v>
      </c>
      <c r="J15" s="8">
        <f>VLOOKUP($B15,ShipSpeeds!$A$7:$I$888,8,FALSE)</f>
        <v>2.7836000000000003</v>
      </c>
      <c r="K15" s="8">
        <f>VLOOKUP($B15,ShipSpeeds!$A$7:$I$888,9,FALSE)</f>
        <v>2.9396</v>
      </c>
      <c r="L15" s="47">
        <f>VLOOKUP($B15,ShipSpeeds!$A$7:$I$888,2,FALSE)</f>
        <v>3.5642999999999998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41134</v>
      </c>
      <c r="C16" s="29">
        <f t="shared" si="1"/>
        <v>0</v>
      </c>
      <c r="D16" s="8">
        <f>VLOOKUP($B16,ShipSpeeds!$A$7:$I$888,2,FALSE)</f>
        <v>3.5642999999999998</v>
      </c>
      <c r="E16" s="8">
        <f>VLOOKUP($B16,ShipSpeeds!$A$7:$I$888,3,FALSE)</f>
        <v>3.9582999999999999</v>
      </c>
      <c r="F16" s="8">
        <f>VLOOKUP($B16,ShipSpeeds!$A$7:$I$888,4,FALSE)</f>
        <v>3.9838000000000005</v>
      </c>
      <c r="G16" s="8">
        <f>VLOOKUP($B16,ShipSpeeds!$A$7:$I$888,5,FALSE)</f>
        <v>3.9257</v>
      </c>
      <c r="H16" s="8">
        <f>VLOOKUP($B16,ShipSpeeds!$A$7:$I$888,6,FALSE)</f>
        <v>3.7780000000000005</v>
      </c>
      <c r="I16" s="8">
        <f>VLOOKUP($B16,ShipSpeeds!$A$7:$I$888,7,FALSE)</f>
        <v>3.3519999999999999</v>
      </c>
      <c r="J16" s="8">
        <f>VLOOKUP($B16,ShipSpeeds!$A$7:$I$888,8,FALSE)</f>
        <v>2.7836000000000003</v>
      </c>
      <c r="K16" s="8">
        <f>VLOOKUP($B16,ShipSpeeds!$A$7:$I$888,9,FALSE)</f>
        <v>2.9396</v>
      </c>
      <c r="L16" s="47">
        <f>VLOOKUP($B16,ShipSpeeds!$A$7:$I$888,2,FALSE)</f>
        <v>3.5642999999999998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41134</v>
      </c>
      <c r="C17" s="29">
        <f t="shared" si="1"/>
        <v>0</v>
      </c>
      <c r="D17" s="8">
        <f>VLOOKUP($B17,ShipSpeeds!$A$7:$I$888,2,FALSE)</f>
        <v>3.5642999999999998</v>
      </c>
      <c r="E17" s="8">
        <f>VLOOKUP($B17,ShipSpeeds!$A$7:$I$888,3,FALSE)</f>
        <v>3.9582999999999999</v>
      </c>
      <c r="F17" s="8">
        <f>VLOOKUP($B17,ShipSpeeds!$A$7:$I$888,4,FALSE)</f>
        <v>3.9838000000000005</v>
      </c>
      <c r="G17" s="8">
        <f>VLOOKUP($B17,ShipSpeeds!$A$7:$I$888,5,FALSE)</f>
        <v>3.9257</v>
      </c>
      <c r="H17" s="8">
        <f>VLOOKUP($B17,ShipSpeeds!$A$7:$I$888,6,FALSE)</f>
        <v>3.7780000000000005</v>
      </c>
      <c r="I17" s="8">
        <f>VLOOKUP($B17,ShipSpeeds!$A$7:$I$888,7,FALSE)</f>
        <v>3.3519999999999999</v>
      </c>
      <c r="J17" s="8">
        <f>VLOOKUP($B17,ShipSpeeds!$A$7:$I$888,8,FALSE)</f>
        <v>2.7836000000000003</v>
      </c>
      <c r="K17" s="8">
        <f>VLOOKUP($B17,ShipSpeeds!$A$7:$I$888,9,FALSE)</f>
        <v>2.9396</v>
      </c>
      <c r="L17" s="47">
        <f>VLOOKUP($B17,ShipSpeeds!$A$7:$I$888,2,FALSE)</f>
        <v>3.5642999999999998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41134</v>
      </c>
      <c r="C18" s="29">
        <f t="shared" si="1"/>
        <v>0</v>
      </c>
      <c r="D18" s="8">
        <f>VLOOKUP($B18,ShipSpeeds!$A$7:$I$888,2,FALSE)</f>
        <v>3.5642999999999998</v>
      </c>
      <c r="E18" s="8">
        <f>VLOOKUP($B18,ShipSpeeds!$A$7:$I$888,3,FALSE)</f>
        <v>3.9582999999999999</v>
      </c>
      <c r="F18" s="8">
        <f>VLOOKUP($B18,ShipSpeeds!$A$7:$I$888,4,FALSE)</f>
        <v>3.9838000000000005</v>
      </c>
      <c r="G18" s="8">
        <f>VLOOKUP($B18,ShipSpeeds!$A$7:$I$888,5,FALSE)</f>
        <v>3.9257</v>
      </c>
      <c r="H18" s="8">
        <f>VLOOKUP($B18,ShipSpeeds!$A$7:$I$888,6,FALSE)</f>
        <v>3.7780000000000005</v>
      </c>
      <c r="I18" s="8">
        <f>VLOOKUP($B18,ShipSpeeds!$A$7:$I$888,7,FALSE)</f>
        <v>3.3519999999999999</v>
      </c>
      <c r="J18" s="8">
        <f>VLOOKUP($B18,ShipSpeeds!$A$7:$I$888,8,FALSE)</f>
        <v>2.7836000000000003</v>
      </c>
      <c r="K18" s="8">
        <f>VLOOKUP($B18,ShipSpeeds!$A$7:$I$888,9,FALSE)</f>
        <v>2.9396</v>
      </c>
      <c r="L18" s="47">
        <f>VLOOKUP($B18,ShipSpeeds!$A$7:$I$888,2,FALSE)</f>
        <v>3.5642999999999998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41134</v>
      </c>
      <c r="C19" s="29">
        <f t="shared" si="1"/>
        <v>0</v>
      </c>
      <c r="D19" s="8">
        <f>VLOOKUP($B19,ShipSpeeds!$A$7:$I$888,2,FALSE)</f>
        <v>3.5642999999999998</v>
      </c>
      <c r="E19" s="8">
        <f>VLOOKUP($B19,ShipSpeeds!$A$7:$I$888,3,FALSE)</f>
        <v>3.9582999999999999</v>
      </c>
      <c r="F19" s="8">
        <f>VLOOKUP($B19,ShipSpeeds!$A$7:$I$888,4,FALSE)</f>
        <v>3.9838000000000005</v>
      </c>
      <c r="G19" s="8">
        <f>VLOOKUP($B19,ShipSpeeds!$A$7:$I$888,5,FALSE)</f>
        <v>3.9257</v>
      </c>
      <c r="H19" s="8">
        <f>VLOOKUP($B19,ShipSpeeds!$A$7:$I$888,6,FALSE)</f>
        <v>3.7780000000000005</v>
      </c>
      <c r="I19" s="8">
        <f>VLOOKUP($B19,ShipSpeeds!$A$7:$I$888,7,FALSE)</f>
        <v>3.3519999999999999</v>
      </c>
      <c r="J19" s="8">
        <f>VLOOKUP($B19,ShipSpeeds!$A$7:$I$888,8,FALSE)</f>
        <v>2.7836000000000003</v>
      </c>
      <c r="K19" s="8">
        <f>VLOOKUP($B19,ShipSpeeds!$A$7:$I$888,9,FALSE)</f>
        <v>2.9396</v>
      </c>
      <c r="L19" s="47">
        <f>VLOOKUP($B19,ShipSpeeds!$A$7:$I$888,2,FALSE)</f>
        <v>3.5642999999999998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41134</v>
      </c>
      <c r="C20" s="29">
        <f t="shared" si="1"/>
        <v>0</v>
      </c>
      <c r="D20" s="8">
        <f>VLOOKUP($B20,ShipSpeeds!$A$7:$I$888,2,FALSE)</f>
        <v>3.5642999999999998</v>
      </c>
      <c r="E20" s="8">
        <f>VLOOKUP($B20,ShipSpeeds!$A$7:$I$888,3,FALSE)</f>
        <v>3.9582999999999999</v>
      </c>
      <c r="F20" s="8">
        <f>VLOOKUP($B20,ShipSpeeds!$A$7:$I$888,4,FALSE)</f>
        <v>3.9838000000000005</v>
      </c>
      <c r="G20" s="8">
        <f>VLOOKUP($B20,ShipSpeeds!$A$7:$I$888,5,FALSE)</f>
        <v>3.9257</v>
      </c>
      <c r="H20" s="8">
        <f>VLOOKUP($B20,ShipSpeeds!$A$7:$I$888,6,FALSE)</f>
        <v>3.7780000000000005</v>
      </c>
      <c r="I20" s="8">
        <f>VLOOKUP($B20,ShipSpeeds!$A$7:$I$888,7,FALSE)</f>
        <v>3.3519999999999999</v>
      </c>
      <c r="J20" s="8">
        <f>VLOOKUP($B20,ShipSpeeds!$A$7:$I$888,8,FALSE)</f>
        <v>2.7836000000000003</v>
      </c>
      <c r="K20" s="8">
        <f>VLOOKUP($B20,ShipSpeeds!$A$7:$I$888,9,FALSE)</f>
        <v>2.9396</v>
      </c>
      <c r="L20" s="47">
        <f>VLOOKUP($B20,ShipSpeeds!$A$7:$I$888,2,FALSE)</f>
        <v>3.5642999999999998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41134</v>
      </c>
      <c r="C21" s="29">
        <f t="shared" si="1"/>
        <v>0</v>
      </c>
      <c r="D21" s="8">
        <f>VLOOKUP($B21,ShipSpeeds!$A$7:$I$888,2,FALSE)</f>
        <v>3.5642999999999998</v>
      </c>
      <c r="E21" s="8">
        <f>VLOOKUP($B21,ShipSpeeds!$A$7:$I$888,3,FALSE)</f>
        <v>3.9582999999999999</v>
      </c>
      <c r="F21" s="8">
        <f>VLOOKUP($B21,ShipSpeeds!$A$7:$I$888,4,FALSE)</f>
        <v>3.9838000000000005</v>
      </c>
      <c r="G21" s="8">
        <f>VLOOKUP($B21,ShipSpeeds!$A$7:$I$888,5,FALSE)</f>
        <v>3.9257</v>
      </c>
      <c r="H21" s="8">
        <f>VLOOKUP($B21,ShipSpeeds!$A$7:$I$888,6,FALSE)</f>
        <v>3.7780000000000005</v>
      </c>
      <c r="I21" s="8">
        <f>VLOOKUP($B21,ShipSpeeds!$A$7:$I$888,7,FALSE)</f>
        <v>3.3519999999999999</v>
      </c>
      <c r="J21" s="8">
        <f>VLOOKUP($B21,ShipSpeeds!$A$7:$I$888,8,FALSE)</f>
        <v>2.7836000000000003</v>
      </c>
      <c r="K21" s="8">
        <f>VLOOKUP($B21,ShipSpeeds!$A$7:$I$888,9,FALSE)</f>
        <v>2.9396</v>
      </c>
      <c r="L21" s="47">
        <f>VLOOKUP($B21,ShipSpeeds!$A$7:$I$888,2,FALSE)</f>
        <v>3.5642999999999998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41134</v>
      </c>
      <c r="C22" s="29">
        <f t="shared" si="1"/>
        <v>0</v>
      </c>
      <c r="D22" s="8">
        <f>VLOOKUP($B22,ShipSpeeds!$A$7:$I$888,2,FALSE)</f>
        <v>3.5642999999999998</v>
      </c>
      <c r="E22" s="8">
        <f>VLOOKUP($B22,ShipSpeeds!$A$7:$I$888,3,FALSE)</f>
        <v>3.9582999999999999</v>
      </c>
      <c r="F22" s="8">
        <f>VLOOKUP($B22,ShipSpeeds!$A$7:$I$888,4,FALSE)</f>
        <v>3.9838000000000005</v>
      </c>
      <c r="G22" s="8">
        <f>VLOOKUP($B22,ShipSpeeds!$A$7:$I$888,5,FALSE)</f>
        <v>3.9257</v>
      </c>
      <c r="H22" s="8">
        <f>VLOOKUP($B22,ShipSpeeds!$A$7:$I$888,6,FALSE)</f>
        <v>3.7780000000000005</v>
      </c>
      <c r="I22" s="8">
        <f>VLOOKUP($B22,ShipSpeeds!$A$7:$I$888,7,FALSE)</f>
        <v>3.3519999999999999</v>
      </c>
      <c r="J22" s="8">
        <f>VLOOKUP($B22,ShipSpeeds!$A$7:$I$888,8,FALSE)</f>
        <v>2.7836000000000003</v>
      </c>
      <c r="K22" s="8">
        <f>VLOOKUP($B22,ShipSpeeds!$A$7:$I$888,9,FALSE)</f>
        <v>2.9396</v>
      </c>
      <c r="L22" s="47">
        <f>VLOOKUP($B22,ShipSpeeds!$A$7:$I$888,2,FALSE)</f>
        <v>3.5642999999999998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41134</v>
      </c>
      <c r="C23" s="29">
        <f t="shared" si="1"/>
        <v>0</v>
      </c>
      <c r="D23" s="8">
        <f>VLOOKUP($B23,ShipSpeeds!$A$7:$I$888,2,FALSE)</f>
        <v>3.5642999999999998</v>
      </c>
      <c r="E23" s="8">
        <f>VLOOKUP($B23,ShipSpeeds!$A$7:$I$888,3,FALSE)</f>
        <v>3.9582999999999999</v>
      </c>
      <c r="F23" s="8">
        <f>VLOOKUP($B23,ShipSpeeds!$A$7:$I$888,4,FALSE)</f>
        <v>3.9838000000000005</v>
      </c>
      <c r="G23" s="8">
        <f>VLOOKUP($B23,ShipSpeeds!$A$7:$I$888,5,FALSE)</f>
        <v>3.9257</v>
      </c>
      <c r="H23" s="8">
        <f>VLOOKUP($B23,ShipSpeeds!$A$7:$I$888,6,FALSE)</f>
        <v>3.7780000000000005</v>
      </c>
      <c r="I23" s="8">
        <f>VLOOKUP($B23,ShipSpeeds!$A$7:$I$888,7,FALSE)</f>
        <v>3.3519999999999999</v>
      </c>
      <c r="J23" s="8">
        <f>VLOOKUP($B23,ShipSpeeds!$A$7:$I$888,8,FALSE)</f>
        <v>2.7836000000000003</v>
      </c>
      <c r="K23" s="8">
        <f>VLOOKUP($B23,ShipSpeeds!$A$7:$I$888,9,FALSE)</f>
        <v>2.9396</v>
      </c>
      <c r="L23" s="47">
        <f>VLOOKUP($B23,ShipSpeeds!$A$7:$I$888,2,FALSE)</f>
        <v>3.5642999999999998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41134</v>
      </c>
      <c r="C24" s="29">
        <f t="shared" si="1"/>
        <v>0</v>
      </c>
      <c r="D24" s="8">
        <f>VLOOKUP($B24,ShipSpeeds!$A$7:$I$888,2,FALSE)</f>
        <v>3.5642999999999998</v>
      </c>
      <c r="E24" s="8">
        <f>VLOOKUP($B24,ShipSpeeds!$A$7:$I$888,3,FALSE)</f>
        <v>3.9582999999999999</v>
      </c>
      <c r="F24" s="8">
        <f>VLOOKUP($B24,ShipSpeeds!$A$7:$I$888,4,FALSE)</f>
        <v>3.9838000000000005</v>
      </c>
      <c r="G24" s="8">
        <f>VLOOKUP($B24,ShipSpeeds!$A$7:$I$888,5,FALSE)</f>
        <v>3.9257</v>
      </c>
      <c r="H24" s="8">
        <f>VLOOKUP($B24,ShipSpeeds!$A$7:$I$888,6,FALSE)</f>
        <v>3.7780000000000005</v>
      </c>
      <c r="I24" s="8">
        <f>VLOOKUP($B24,ShipSpeeds!$A$7:$I$888,7,FALSE)</f>
        <v>3.3519999999999999</v>
      </c>
      <c r="J24" s="8">
        <f>VLOOKUP($B24,ShipSpeeds!$A$7:$I$888,8,FALSE)</f>
        <v>2.7836000000000003</v>
      </c>
      <c r="K24" s="8">
        <f>VLOOKUP($B24,ShipSpeeds!$A$7:$I$888,9,FALSE)</f>
        <v>2.9396</v>
      </c>
      <c r="L24" s="47">
        <f>VLOOKUP($B24,ShipSpeeds!$A$7:$I$888,2,FALSE)</f>
        <v>3.5642999999999998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41134</v>
      </c>
      <c r="C25" s="29">
        <f t="shared" si="1"/>
        <v>0</v>
      </c>
      <c r="D25" s="8">
        <f>VLOOKUP($B25,ShipSpeeds!$A$7:$I$888,2,FALSE)</f>
        <v>3.5642999999999998</v>
      </c>
      <c r="E25" s="8">
        <f>VLOOKUP($B25,ShipSpeeds!$A$7:$I$888,3,FALSE)</f>
        <v>3.9582999999999999</v>
      </c>
      <c r="F25" s="8">
        <f>VLOOKUP($B25,ShipSpeeds!$A$7:$I$888,4,FALSE)</f>
        <v>3.9838000000000005</v>
      </c>
      <c r="G25" s="8">
        <f>VLOOKUP($B25,ShipSpeeds!$A$7:$I$888,5,FALSE)</f>
        <v>3.9257</v>
      </c>
      <c r="H25" s="8">
        <f>VLOOKUP($B25,ShipSpeeds!$A$7:$I$888,6,FALSE)</f>
        <v>3.7780000000000005</v>
      </c>
      <c r="I25" s="8">
        <f>VLOOKUP($B25,ShipSpeeds!$A$7:$I$888,7,FALSE)</f>
        <v>3.3519999999999999</v>
      </c>
      <c r="J25" s="8">
        <f>VLOOKUP($B25,ShipSpeeds!$A$7:$I$888,8,FALSE)</f>
        <v>2.7836000000000003</v>
      </c>
      <c r="K25" s="8">
        <f>VLOOKUP($B25,ShipSpeeds!$A$7:$I$888,9,FALSE)</f>
        <v>2.9396</v>
      </c>
      <c r="L25" s="47">
        <f>VLOOKUP($B25,ShipSpeeds!$A$7:$I$888,2,FALSE)</f>
        <v>3.5642999999999998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41134</v>
      </c>
      <c r="C26" s="29">
        <f t="shared" si="1"/>
        <v>0</v>
      </c>
      <c r="D26" s="8">
        <f>VLOOKUP($B26,ShipSpeeds!$A$7:$I$888,2,FALSE)</f>
        <v>3.5642999999999998</v>
      </c>
      <c r="E26" s="8">
        <f>VLOOKUP($B26,ShipSpeeds!$A$7:$I$888,3,FALSE)</f>
        <v>3.9582999999999999</v>
      </c>
      <c r="F26" s="8">
        <f>VLOOKUP($B26,ShipSpeeds!$A$7:$I$888,4,FALSE)</f>
        <v>3.9838000000000005</v>
      </c>
      <c r="G26" s="8">
        <f>VLOOKUP($B26,ShipSpeeds!$A$7:$I$888,5,FALSE)</f>
        <v>3.9257</v>
      </c>
      <c r="H26" s="8">
        <f>VLOOKUP($B26,ShipSpeeds!$A$7:$I$888,6,FALSE)</f>
        <v>3.7780000000000005</v>
      </c>
      <c r="I26" s="8">
        <f>VLOOKUP($B26,ShipSpeeds!$A$7:$I$888,7,FALSE)</f>
        <v>3.3519999999999999</v>
      </c>
      <c r="J26" s="8">
        <f>VLOOKUP($B26,ShipSpeeds!$A$7:$I$888,8,FALSE)</f>
        <v>2.7836000000000003</v>
      </c>
      <c r="K26" s="8">
        <f>VLOOKUP($B26,ShipSpeeds!$A$7:$I$888,9,FALSE)</f>
        <v>2.9396</v>
      </c>
      <c r="L26" s="47">
        <f>VLOOKUP($B26,ShipSpeeds!$A$7:$I$888,2,FALSE)</f>
        <v>3.5642999999999998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41134</v>
      </c>
      <c r="C27" s="29">
        <f t="shared" si="1"/>
        <v>0</v>
      </c>
      <c r="D27" s="8">
        <f>VLOOKUP($B27,ShipSpeeds!$A$7:$I$888,2,FALSE)</f>
        <v>3.5642999999999998</v>
      </c>
      <c r="E27" s="8">
        <f>VLOOKUP($B27,ShipSpeeds!$A$7:$I$888,3,FALSE)</f>
        <v>3.9582999999999999</v>
      </c>
      <c r="F27" s="8">
        <f>VLOOKUP($B27,ShipSpeeds!$A$7:$I$888,4,FALSE)</f>
        <v>3.9838000000000005</v>
      </c>
      <c r="G27" s="8">
        <f>VLOOKUP($B27,ShipSpeeds!$A$7:$I$888,5,FALSE)</f>
        <v>3.9257</v>
      </c>
      <c r="H27" s="8">
        <f>VLOOKUP($B27,ShipSpeeds!$A$7:$I$888,6,FALSE)</f>
        <v>3.7780000000000005</v>
      </c>
      <c r="I27" s="8">
        <f>VLOOKUP($B27,ShipSpeeds!$A$7:$I$888,7,FALSE)</f>
        <v>3.3519999999999999</v>
      </c>
      <c r="J27" s="8">
        <f>VLOOKUP($B27,ShipSpeeds!$A$7:$I$888,8,FALSE)</f>
        <v>2.7836000000000003</v>
      </c>
      <c r="K27" s="8">
        <f>VLOOKUP($B27,ShipSpeeds!$A$7:$I$888,9,FALSE)</f>
        <v>2.9396</v>
      </c>
      <c r="L27" s="47">
        <f>VLOOKUP($B27,ShipSpeeds!$A$7:$I$888,2,FALSE)</f>
        <v>3.5642999999999998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41134</v>
      </c>
      <c r="C28" s="29">
        <f t="shared" si="1"/>
        <v>0</v>
      </c>
      <c r="D28" s="8">
        <f>VLOOKUP($B28,ShipSpeeds!$A$7:$I$888,2,FALSE)</f>
        <v>3.5642999999999998</v>
      </c>
      <c r="E28" s="8">
        <f>VLOOKUP($B28,ShipSpeeds!$A$7:$I$888,3,FALSE)</f>
        <v>3.9582999999999999</v>
      </c>
      <c r="F28" s="8">
        <f>VLOOKUP($B28,ShipSpeeds!$A$7:$I$888,4,FALSE)</f>
        <v>3.9838000000000005</v>
      </c>
      <c r="G28" s="8">
        <f>VLOOKUP($B28,ShipSpeeds!$A$7:$I$888,5,FALSE)</f>
        <v>3.9257</v>
      </c>
      <c r="H28" s="8">
        <f>VLOOKUP($B28,ShipSpeeds!$A$7:$I$888,6,FALSE)</f>
        <v>3.7780000000000005</v>
      </c>
      <c r="I28" s="8">
        <f>VLOOKUP($B28,ShipSpeeds!$A$7:$I$888,7,FALSE)</f>
        <v>3.3519999999999999</v>
      </c>
      <c r="J28" s="8">
        <f>VLOOKUP($B28,ShipSpeeds!$A$7:$I$888,8,FALSE)</f>
        <v>2.7836000000000003</v>
      </c>
      <c r="K28" s="8">
        <f>VLOOKUP($B28,ShipSpeeds!$A$7:$I$888,9,FALSE)</f>
        <v>2.9396</v>
      </c>
      <c r="L28" s="47">
        <f>VLOOKUP($B28,ShipSpeeds!$A$7:$I$888,2,FALSE)</f>
        <v>3.5642999999999998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41134</v>
      </c>
      <c r="C29" s="29">
        <f t="shared" si="1"/>
        <v>0</v>
      </c>
      <c r="D29" s="8">
        <f>VLOOKUP($B29,ShipSpeeds!$A$7:$I$888,2,FALSE)</f>
        <v>3.5642999999999998</v>
      </c>
      <c r="E29" s="8">
        <f>VLOOKUP($B29,ShipSpeeds!$A$7:$I$888,3,FALSE)</f>
        <v>3.9582999999999999</v>
      </c>
      <c r="F29" s="8">
        <f>VLOOKUP($B29,ShipSpeeds!$A$7:$I$888,4,FALSE)</f>
        <v>3.9838000000000005</v>
      </c>
      <c r="G29" s="8">
        <f>VLOOKUP($B29,ShipSpeeds!$A$7:$I$888,5,FALSE)</f>
        <v>3.9257</v>
      </c>
      <c r="H29" s="8">
        <f>VLOOKUP($B29,ShipSpeeds!$A$7:$I$888,6,FALSE)</f>
        <v>3.7780000000000005</v>
      </c>
      <c r="I29" s="8">
        <f>VLOOKUP($B29,ShipSpeeds!$A$7:$I$888,7,FALSE)</f>
        <v>3.3519999999999999</v>
      </c>
      <c r="J29" s="8">
        <f>VLOOKUP($B29,ShipSpeeds!$A$7:$I$888,8,FALSE)</f>
        <v>2.7836000000000003</v>
      </c>
      <c r="K29" s="8">
        <f>VLOOKUP($B29,ShipSpeeds!$A$7:$I$888,9,FALSE)</f>
        <v>2.9396</v>
      </c>
      <c r="L29" s="47">
        <f>VLOOKUP($B29,ShipSpeeds!$A$7:$I$888,2,FALSE)</f>
        <v>3.5642999999999998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41134</v>
      </c>
      <c r="C30" s="29">
        <f t="shared" si="1"/>
        <v>0</v>
      </c>
      <c r="D30" s="8">
        <f>VLOOKUP($B30,ShipSpeeds!$A$7:$I$888,2,FALSE)</f>
        <v>3.5642999999999998</v>
      </c>
      <c r="E30" s="8">
        <f>VLOOKUP($B30,ShipSpeeds!$A$7:$I$888,3,FALSE)</f>
        <v>3.9582999999999999</v>
      </c>
      <c r="F30" s="8">
        <f>VLOOKUP($B30,ShipSpeeds!$A$7:$I$888,4,FALSE)</f>
        <v>3.9838000000000005</v>
      </c>
      <c r="G30" s="8">
        <f>VLOOKUP($B30,ShipSpeeds!$A$7:$I$888,5,FALSE)</f>
        <v>3.9257</v>
      </c>
      <c r="H30" s="8">
        <f>VLOOKUP($B30,ShipSpeeds!$A$7:$I$888,6,FALSE)</f>
        <v>3.7780000000000005</v>
      </c>
      <c r="I30" s="8">
        <f>VLOOKUP($B30,ShipSpeeds!$A$7:$I$888,7,FALSE)</f>
        <v>3.3519999999999999</v>
      </c>
      <c r="J30" s="8">
        <f>VLOOKUP($B30,ShipSpeeds!$A$7:$I$888,8,FALSE)</f>
        <v>2.7836000000000003</v>
      </c>
      <c r="K30" s="8">
        <f>VLOOKUP($B30,ShipSpeeds!$A$7:$I$888,9,FALSE)</f>
        <v>2.9396</v>
      </c>
      <c r="L30" s="47">
        <f>VLOOKUP($B30,ShipSpeeds!$A$7:$I$888,2,FALSE)</f>
        <v>3.5642999999999998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41134</v>
      </c>
      <c r="C31" s="29">
        <f t="shared" si="1"/>
        <v>0</v>
      </c>
      <c r="D31" s="8">
        <f>VLOOKUP($B31,ShipSpeeds!$A$7:$I$888,2,FALSE)</f>
        <v>3.5642999999999998</v>
      </c>
      <c r="E31" s="8">
        <f>VLOOKUP($B31,ShipSpeeds!$A$7:$I$888,3,FALSE)</f>
        <v>3.9582999999999999</v>
      </c>
      <c r="F31" s="8">
        <f>VLOOKUP($B31,ShipSpeeds!$A$7:$I$888,4,FALSE)</f>
        <v>3.9838000000000005</v>
      </c>
      <c r="G31" s="8">
        <f>VLOOKUP($B31,ShipSpeeds!$A$7:$I$888,5,FALSE)</f>
        <v>3.9257</v>
      </c>
      <c r="H31" s="8">
        <f>VLOOKUP($B31,ShipSpeeds!$A$7:$I$888,6,FALSE)</f>
        <v>3.7780000000000005</v>
      </c>
      <c r="I31" s="8">
        <f>VLOOKUP($B31,ShipSpeeds!$A$7:$I$888,7,FALSE)</f>
        <v>3.3519999999999999</v>
      </c>
      <c r="J31" s="8">
        <f>VLOOKUP($B31,ShipSpeeds!$A$7:$I$888,8,FALSE)</f>
        <v>2.7836000000000003</v>
      </c>
      <c r="K31" s="8">
        <f>VLOOKUP($B31,ShipSpeeds!$A$7:$I$888,9,FALSE)</f>
        <v>2.9396</v>
      </c>
      <c r="L31" s="47">
        <f>VLOOKUP($B31,ShipSpeeds!$A$7:$I$888,2,FALSE)</f>
        <v>3.5642999999999998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41134</v>
      </c>
      <c r="C32" s="29">
        <f t="shared" si="1"/>
        <v>0</v>
      </c>
      <c r="D32" s="8">
        <f>VLOOKUP($B32,ShipSpeeds!$A$7:$I$888,2,FALSE)</f>
        <v>3.5642999999999998</v>
      </c>
      <c r="E32" s="8">
        <f>VLOOKUP($B32,ShipSpeeds!$A$7:$I$888,3,FALSE)</f>
        <v>3.9582999999999999</v>
      </c>
      <c r="F32" s="8">
        <f>VLOOKUP($B32,ShipSpeeds!$A$7:$I$888,4,FALSE)</f>
        <v>3.9838000000000005</v>
      </c>
      <c r="G32" s="8">
        <f>VLOOKUP($B32,ShipSpeeds!$A$7:$I$888,5,FALSE)</f>
        <v>3.9257</v>
      </c>
      <c r="H32" s="8">
        <f>VLOOKUP($B32,ShipSpeeds!$A$7:$I$888,6,FALSE)</f>
        <v>3.7780000000000005</v>
      </c>
      <c r="I32" s="8">
        <f>VLOOKUP($B32,ShipSpeeds!$A$7:$I$888,7,FALSE)</f>
        <v>3.3519999999999999</v>
      </c>
      <c r="J32" s="8">
        <f>VLOOKUP($B32,ShipSpeeds!$A$7:$I$888,8,FALSE)</f>
        <v>2.7836000000000003</v>
      </c>
      <c r="K32" s="8">
        <f>VLOOKUP($B32,ShipSpeeds!$A$7:$I$888,9,FALSE)</f>
        <v>2.9396</v>
      </c>
      <c r="L32" s="47">
        <f>VLOOKUP($B32,ShipSpeeds!$A$7:$I$888,2,FALSE)</f>
        <v>3.5642999999999998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41134</v>
      </c>
      <c r="C33" s="29">
        <f t="shared" si="1"/>
        <v>0</v>
      </c>
      <c r="D33" s="8">
        <f>VLOOKUP($B33,ShipSpeeds!$A$7:$I$888,2,FALSE)</f>
        <v>3.5642999999999998</v>
      </c>
      <c r="E33" s="8">
        <f>VLOOKUP($B33,ShipSpeeds!$A$7:$I$888,3,FALSE)</f>
        <v>3.9582999999999999</v>
      </c>
      <c r="F33" s="8">
        <f>VLOOKUP($B33,ShipSpeeds!$A$7:$I$888,4,FALSE)</f>
        <v>3.9838000000000005</v>
      </c>
      <c r="G33" s="8">
        <f>VLOOKUP($B33,ShipSpeeds!$A$7:$I$888,5,FALSE)</f>
        <v>3.9257</v>
      </c>
      <c r="H33" s="8">
        <f>VLOOKUP($B33,ShipSpeeds!$A$7:$I$888,6,FALSE)</f>
        <v>3.7780000000000005</v>
      </c>
      <c r="I33" s="8">
        <f>VLOOKUP($B33,ShipSpeeds!$A$7:$I$888,7,FALSE)</f>
        <v>3.3519999999999999</v>
      </c>
      <c r="J33" s="8">
        <f>VLOOKUP($B33,ShipSpeeds!$A$7:$I$888,8,FALSE)</f>
        <v>2.7836000000000003</v>
      </c>
      <c r="K33" s="8">
        <f>VLOOKUP($B33,ShipSpeeds!$A$7:$I$888,9,FALSE)</f>
        <v>2.9396</v>
      </c>
      <c r="L33" s="47">
        <f>VLOOKUP($B33,ShipSpeeds!$A$7:$I$888,2,FALSE)</f>
        <v>3.5642999999999998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41134</v>
      </c>
      <c r="C34" s="29">
        <f t="shared" si="1"/>
        <v>0</v>
      </c>
      <c r="D34" s="8">
        <f>VLOOKUP($B34,ShipSpeeds!$A$7:$I$888,2,FALSE)</f>
        <v>3.5642999999999998</v>
      </c>
      <c r="E34" s="8">
        <f>VLOOKUP($B34,ShipSpeeds!$A$7:$I$888,3,FALSE)</f>
        <v>3.9582999999999999</v>
      </c>
      <c r="F34" s="8">
        <f>VLOOKUP($B34,ShipSpeeds!$A$7:$I$888,4,FALSE)</f>
        <v>3.9838000000000005</v>
      </c>
      <c r="G34" s="8">
        <f>VLOOKUP($B34,ShipSpeeds!$A$7:$I$888,5,FALSE)</f>
        <v>3.9257</v>
      </c>
      <c r="H34" s="8">
        <f>VLOOKUP($B34,ShipSpeeds!$A$7:$I$888,6,FALSE)</f>
        <v>3.7780000000000005</v>
      </c>
      <c r="I34" s="8">
        <f>VLOOKUP($B34,ShipSpeeds!$A$7:$I$888,7,FALSE)</f>
        <v>3.3519999999999999</v>
      </c>
      <c r="J34" s="8">
        <f>VLOOKUP($B34,ShipSpeeds!$A$7:$I$888,8,FALSE)</f>
        <v>2.7836000000000003</v>
      </c>
      <c r="K34" s="8">
        <f>VLOOKUP($B34,ShipSpeeds!$A$7:$I$888,9,FALSE)</f>
        <v>2.9396</v>
      </c>
      <c r="L34" s="47">
        <f>VLOOKUP($B34,ShipSpeeds!$A$7:$I$888,2,FALSE)</f>
        <v>3.5642999999999998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41134</v>
      </c>
      <c r="C35" s="29">
        <f t="shared" si="1"/>
        <v>0</v>
      </c>
      <c r="D35" s="8">
        <f>VLOOKUP($B35,ShipSpeeds!$A$7:$I$888,2,FALSE)</f>
        <v>3.5642999999999998</v>
      </c>
      <c r="E35" s="8">
        <f>VLOOKUP($B35,ShipSpeeds!$A$7:$I$888,3,FALSE)</f>
        <v>3.9582999999999999</v>
      </c>
      <c r="F35" s="8">
        <f>VLOOKUP($B35,ShipSpeeds!$A$7:$I$888,4,FALSE)</f>
        <v>3.9838000000000005</v>
      </c>
      <c r="G35" s="8">
        <f>VLOOKUP($B35,ShipSpeeds!$A$7:$I$888,5,FALSE)</f>
        <v>3.9257</v>
      </c>
      <c r="H35" s="8">
        <f>VLOOKUP($B35,ShipSpeeds!$A$7:$I$888,6,FALSE)</f>
        <v>3.7780000000000005</v>
      </c>
      <c r="I35" s="8">
        <f>VLOOKUP($B35,ShipSpeeds!$A$7:$I$888,7,FALSE)</f>
        <v>3.3519999999999999</v>
      </c>
      <c r="J35" s="8">
        <f>VLOOKUP($B35,ShipSpeeds!$A$7:$I$888,8,FALSE)</f>
        <v>2.7836000000000003</v>
      </c>
      <c r="K35" s="8">
        <f>VLOOKUP($B35,ShipSpeeds!$A$7:$I$888,9,FALSE)</f>
        <v>2.9396</v>
      </c>
      <c r="L35" s="47">
        <f>VLOOKUP($B35,ShipSpeeds!$A$7:$I$888,2,FALSE)</f>
        <v>3.5642999999999998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41134</v>
      </c>
      <c r="C36" s="29">
        <f t="shared" si="1"/>
        <v>0</v>
      </c>
      <c r="D36" s="8">
        <f>VLOOKUP($B36,ShipSpeeds!$A$7:$I$888,2,FALSE)</f>
        <v>3.5642999999999998</v>
      </c>
      <c r="E36" s="8">
        <f>VLOOKUP($B36,ShipSpeeds!$A$7:$I$888,3,FALSE)</f>
        <v>3.9582999999999999</v>
      </c>
      <c r="F36" s="8">
        <f>VLOOKUP($B36,ShipSpeeds!$A$7:$I$888,4,FALSE)</f>
        <v>3.9838000000000005</v>
      </c>
      <c r="G36" s="8">
        <f>VLOOKUP($B36,ShipSpeeds!$A$7:$I$888,5,FALSE)</f>
        <v>3.9257</v>
      </c>
      <c r="H36" s="8">
        <f>VLOOKUP($B36,ShipSpeeds!$A$7:$I$888,6,FALSE)</f>
        <v>3.7780000000000005</v>
      </c>
      <c r="I36" s="8">
        <f>VLOOKUP($B36,ShipSpeeds!$A$7:$I$888,7,FALSE)</f>
        <v>3.3519999999999999</v>
      </c>
      <c r="J36" s="8">
        <f>VLOOKUP($B36,ShipSpeeds!$A$7:$I$888,8,FALSE)</f>
        <v>2.7836000000000003</v>
      </c>
      <c r="K36" s="8">
        <f>VLOOKUP($B36,ShipSpeeds!$A$7:$I$888,9,FALSE)</f>
        <v>2.9396</v>
      </c>
      <c r="L36" s="47">
        <f>VLOOKUP($B36,ShipSpeeds!$A$7:$I$888,2,FALSE)</f>
        <v>3.5642999999999998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41134</v>
      </c>
      <c r="C37" s="29">
        <f t="shared" si="1"/>
        <v>0</v>
      </c>
      <c r="D37" s="8">
        <f>VLOOKUP($B37,ShipSpeeds!$A$7:$I$888,2,FALSE)</f>
        <v>3.5642999999999998</v>
      </c>
      <c r="E37" s="8">
        <f>VLOOKUP($B37,ShipSpeeds!$A$7:$I$888,3,FALSE)</f>
        <v>3.9582999999999999</v>
      </c>
      <c r="F37" s="8">
        <f>VLOOKUP($B37,ShipSpeeds!$A$7:$I$888,4,FALSE)</f>
        <v>3.9838000000000005</v>
      </c>
      <c r="G37" s="8">
        <f>VLOOKUP($B37,ShipSpeeds!$A$7:$I$888,5,FALSE)</f>
        <v>3.9257</v>
      </c>
      <c r="H37" s="8">
        <f>VLOOKUP($B37,ShipSpeeds!$A$7:$I$888,6,FALSE)</f>
        <v>3.7780000000000005</v>
      </c>
      <c r="I37" s="8">
        <f>VLOOKUP($B37,ShipSpeeds!$A$7:$I$888,7,FALSE)</f>
        <v>3.3519999999999999</v>
      </c>
      <c r="J37" s="8">
        <f>VLOOKUP($B37,ShipSpeeds!$A$7:$I$888,8,FALSE)</f>
        <v>2.7836000000000003</v>
      </c>
      <c r="K37" s="8">
        <f>VLOOKUP($B37,ShipSpeeds!$A$7:$I$888,9,FALSE)</f>
        <v>2.9396</v>
      </c>
      <c r="L37" s="47">
        <f>VLOOKUP($B37,ShipSpeeds!$A$7:$I$888,2,FALSE)</f>
        <v>3.5642999999999998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41134</v>
      </c>
      <c r="C38" s="29">
        <f t="shared" si="1"/>
        <v>0</v>
      </c>
      <c r="D38" s="8">
        <f>VLOOKUP($B38,ShipSpeeds!$A$7:$I$888,2,FALSE)</f>
        <v>3.5642999999999998</v>
      </c>
      <c r="E38" s="8">
        <f>VLOOKUP($B38,ShipSpeeds!$A$7:$I$888,3,FALSE)</f>
        <v>3.9582999999999999</v>
      </c>
      <c r="F38" s="8">
        <f>VLOOKUP($B38,ShipSpeeds!$A$7:$I$888,4,FALSE)</f>
        <v>3.9838000000000005</v>
      </c>
      <c r="G38" s="8">
        <f>VLOOKUP($B38,ShipSpeeds!$A$7:$I$888,5,FALSE)</f>
        <v>3.9257</v>
      </c>
      <c r="H38" s="8">
        <f>VLOOKUP($B38,ShipSpeeds!$A$7:$I$888,6,FALSE)</f>
        <v>3.7780000000000005</v>
      </c>
      <c r="I38" s="8">
        <f>VLOOKUP($B38,ShipSpeeds!$A$7:$I$888,7,FALSE)</f>
        <v>3.3519999999999999</v>
      </c>
      <c r="J38" s="8">
        <f>VLOOKUP($B38,ShipSpeeds!$A$7:$I$888,8,FALSE)</f>
        <v>2.7836000000000003</v>
      </c>
      <c r="K38" s="8">
        <f>VLOOKUP($B38,ShipSpeeds!$A$7:$I$888,9,FALSE)</f>
        <v>2.9396</v>
      </c>
      <c r="L38" s="47">
        <f>VLOOKUP($B38,ShipSpeeds!$A$7:$I$888,2,FALSE)</f>
        <v>3.5642999999999998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41134</v>
      </c>
      <c r="C39" s="29">
        <f t="shared" si="1"/>
        <v>0</v>
      </c>
      <c r="D39" s="8">
        <f>VLOOKUP($B39,ShipSpeeds!$A$7:$I$888,2,FALSE)</f>
        <v>3.5642999999999998</v>
      </c>
      <c r="E39" s="8">
        <f>VLOOKUP($B39,ShipSpeeds!$A$7:$I$888,3,FALSE)</f>
        <v>3.9582999999999999</v>
      </c>
      <c r="F39" s="8">
        <f>VLOOKUP($B39,ShipSpeeds!$A$7:$I$888,4,FALSE)</f>
        <v>3.9838000000000005</v>
      </c>
      <c r="G39" s="8">
        <f>VLOOKUP($B39,ShipSpeeds!$A$7:$I$888,5,FALSE)</f>
        <v>3.9257</v>
      </c>
      <c r="H39" s="8">
        <f>VLOOKUP($B39,ShipSpeeds!$A$7:$I$888,6,FALSE)</f>
        <v>3.7780000000000005</v>
      </c>
      <c r="I39" s="8">
        <f>VLOOKUP($B39,ShipSpeeds!$A$7:$I$888,7,FALSE)</f>
        <v>3.3519999999999999</v>
      </c>
      <c r="J39" s="8">
        <f>VLOOKUP($B39,ShipSpeeds!$A$7:$I$888,8,FALSE)</f>
        <v>2.7836000000000003</v>
      </c>
      <c r="K39" s="8">
        <f>VLOOKUP($B39,ShipSpeeds!$A$7:$I$888,9,FALSE)</f>
        <v>2.9396</v>
      </c>
      <c r="L39" s="47">
        <f>VLOOKUP($B39,ShipSpeeds!$A$7:$I$888,2,FALSE)</f>
        <v>3.5642999999999998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41134</v>
      </c>
      <c r="C40" s="29">
        <f t="shared" si="1"/>
        <v>0</v>
      </c>
      <c r="D40" s="8">
        <f>VLOOKUP($B40,ShipSpeeds!$A$7:$I$888,2,FALSE)</f>
        <v>3.5642999999999998</v>
      </c>
      <c r="E40" s="8">
        <f>VLOOKUP($B40,ShipSpeeds!$A$7:$I$888,3,FALSE)</f>
        <v>3.9582999999999999</v>
      </c>
      <c r="F40" s="8">
        <f>VLOOKUP($B40,ShipSpeeds!$A$7:$I$888,4,FALSE)</f>
        <v>3.9838000000000005</v>
      </c>
      <c r="G40" s="8">
        <f>VLOOKUP($B40,ShipSpeeds!$A$7:$I$888,5,FALSE)</f>
        <v>3.9257</v>
      </c>
      <c r="H40" s="8">
        <f>VLOOKUP($B40,ShipSpeeds!$A$7:$I$888,6,FALSE)</f>
        <v>3.7780000000000005</v>
      </c>
      <c r="I40" s="8">
        <f>VLOOKUP($B40,ShipSpeeds!$A$7:$I$888,7,FALSE)</f>
        <v>3.3519999999999999</v>
      </c>
      <c r="J40" s="8">
        <f>VLOOKUP($B40,ShipSpeeds!$A$7:$I$888,8,FALSE)</f>
        <v>2.7836000000000003</v>
      </c>
      <c r="K40" s="8">
        <f>VLOOKUP($B40,ShipSpeeds!$A$7:$I$888,9,FALSE)</f>
        <v>2.9396</v>
      </c>
      <c r="L40" s="47">
        <f>VLOOKUP($B40,ShipSpeeds!$A$7:$I$888,2,FALSE)</f>
        <v>3.5642999999999998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41134</v>
      </c>
      <c r="C41" s="29">
        <f t="shared" si="1"/>
        <v>0</v>
      </c>
      <c r="D41" s="8">
        <f>VLOOKUP($B41,ShipSpeeds!$A$7:$I$888,2,FALSE)</f>
        <v>3.5642999999999998</v>
      </c>
      <c r="E41" s="8">
        <f>VLOOKUP($B41,ShipSpeeds!$A$7:$I$888,3,FALSE)</f>
        <v>3.9582999999999999</v>
      </c>
      <c r="F41" s="8">
        <f>VLOOKUP($B41,ShipSpeeds!$A$7:$I$888,4,FALSE)</f>
        <v>3.9838000000000005</v>
      </c>
      <c r="G41" s="8">
        <f>VLOOKUP($B41,ShipSpeeds!$A$7:$I$888,5,FALSE)</f>
        <v>3.9257</v>
      </c>
      <c r="H41" s="8">
        <f>VLOOKUP($B41,ShipSpeeds!$A$7:$I$888,6,FALSE)</f>
        <v>3.7780000000000005</v>
      </c>
      <c r="I41" s="8">
        <f>VLOOKUP($B41,ShipSpeeds!$A$7:$I$888,7,FALSE)</f>
        <v>3.3519999999999999</v>
      </c>
      <c r="J41" s="8">
        <f>VLOOKUP($B41,ShipSpeeds!$A$7:$I$888,8,FALSE)</f>
        <v>2.7836000000000003</v>
      </c>
      <c r="K41" s="8">
        <f>VLOOKUP($B41,ShipSpeeds!$A$7:$I$888,9,FALSE)</f>
        <v>2.9396</v>
      </c>
      <c r="L41" s="47">
        <f>VLOOKUP($B41,ShipSpeeds!$A$7:$I$888,2,FALSE)</f>
        <v>3.5642999999999998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41134</v>
      </c>
      <c r="C42" s="29">
        <f t="shared" si="1"/>
        <v>0</v>
      </c>
      <c r="D42" s="8">
        <f>VLOOKUP($B42,ShipSpeeds!$A$7:$I$888,2,FALSE)</f>
        <v>3.5642999999999998</v>
      </c>
      <c r="E42" s="8">
        <f>VLOOKUP($B42,ShipSpeeds!$A$7:$I$888,3,FALSE)</f>
        <v>3.9582999999999999</v>
      </c>
      <c r="F42" s="8">
        <f>VLOOKUP($B42,ShipSpeeds!$A$7:$I$888,4,FALSE)</f>
        <v>3.9838000000000005</v>
      </c>
      <c r="G42" s="8">
        <f>VLOOKUP($B42,ShipSpeeds!$A$7:$I$888,5,FALSE)</f>
        <v>3.9257</v>
      </c>
      <c r="H42" s="8">
        <f>VLOOKUP($B42,ShipSpeeds!$A$7:$I$888,6,FALSE)</f>
        <v>3.7780000000000005</v>
      </c>
      <c r="I42" s="8">
        <f>VLOOKUP($B42,ShipSpeeds!$A$7:$I$888,7,FALSE)</f>
        <v>3.3519999999999999</v>
      </c>
      <c r="J42" s="8">
        <f>VLOOKUP($B42,ShipSpeeds!$A$7:$I$888,8,FALSE)</f>
        <v>2.7836000000000003</v>
      </c>
      <c r="K42" s="8">
        <f>VLOOKUP($B42,ShipSpeeds!$A$7:$I$888,9,FALSE)</f>
        <v>2.9396</v>
      </c>
      <c r="L42" s="47">
        <f>VLOOKUP($B42,ShipSpeeds!$A$7:$I$888,2,FALSE)</f>
        <v>3.5642999999999998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324.36507536257625</v>
      </c>
      <c r="B43" s="24">
        <f>Segment3!F69</f>
        <v>41134</v>
      </c>
      <c r="C43" s="29">
        <f t="shared" si="1"/>
        <v>3.0696080573111417</v>
      </c>
      <c r="D43" s="8">
        <f>VLOOKUP($B43,ShipSpeeds!$A$7:$I$888,2,FALSE)</f>
        <v>3.5642999999999998</v>
      </c>
      <c r="E43" s="8">
        <f>VLOOKUP($B43,ShipSpeeds!$A$7:$I$888,3,FALSE)</f>
        <v>3.9582999999999999</v>
      </c>
      <c r="F43" s="8">
        <f>VLOOKUP($B43,ShipSpeeds!$A$7:$I$888,4,FALSE)</f>
        <v>3.9838000000000005</v>
      </c>
      <c r="G43" s="8">
        <f>VLOOKUP($B43,ShipSpeeds!$A$7:$I$888,5,FALSE)</f>
        <v>3.9257</v>
      </c>
      <c r="H43" s="8">
        <f>VLOOKUP($B43,ShipSpeeds!$A$7:$I$888,6,FALSE)</f>
        <v>3.7780000000000005</v>
      </c>
      <c r="I43" s="8">
        <f>VLOOKUP($B43,ShipSpeeds!$A$7:$I$888,7,FALSE)</f>
        <v>3.3519999999999999</v>
      </c>
      <c r="J43" s="8">
        <f>VLOOKUP($B43,ShipSpeeds!$A$7:$I$888,8,FALSE)</f>
        <v>2.7836000000000003</v>
      </c>
      <c r="K43" s="8">
        <f>VLOOKUP($B43,ShipSpeeds!$A$7:$I$888,9,FALSE)</f>
        <v>2.9396</v>
      </c>
      <c r="L43" s="47">
        <f>VLOOKUP($B43,ShipSpeeds!$A$7:$I$888,2,FALSE)</f>
        <v>3.5642999999999998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3.0696080573111417</v>
      </c>
    </row>
    <row r="44" spans="1:20" s="3" customFormat="1" x14ac:dyDescent="0.25">
      <c r="A44" s="13">
        <f>Segment3!D70</f>
        <v>324.36507536257625</v>
      </c>
      <c r="B44" s="24">
        <f>Segment3!F70</f>
        <v>41134</v>
      </c>
      <c r="C44" s="29">
        <f t="shared" si="1"/>
        <v>3.0696080573111417</v>
      </c>
      <c r="D44" s="8">
        <f>VLOOKUP($B44,ShipSpeeds!$A$7:$I$888,2,FALSE)</f>
        <v>3.5642999999999998</v>
      </c>
      <c r="E44" s="8">
        <f>VLOOKUP($B44,ShipSpeeds!$A$7:$I$888,3,FALSE)</f>
        <v>3.9582999999999999</v>
      </c>
      <c r="F44" s="8">
        <f>VLOOKUP($B44,ShipSpeeds!$A$7:$I$888,4,FALSE)</f>
        <v>3.9838000000000005</v>
      </c>
      <c r="G44" s="8">
        <f>VLOOKUP($B44,ShipSpeeds!$A$7:$I$888,5,FALSE)</f>
        <v>3.9257</v>
      </c>
      <c r="H44" s="8">
        <f>VLOOKUP($B44,ShipSpeeds!$A$7:$I$888,6,FALSE)</f>
        <v>3.7780000000000005</v>
      </c>
      <c r="I44" s="8">
        <f>VLOOKUP($B44,ShipSpeeds!$A$7:$I$888,7,FALSE)</f>
        <v>3.3519999999999999</v>
      </c>
      <c r="J44" s="8">
        <f>VLOOKUP($B44,ShipSpeeds!$A$7:$I$888,8,FALSE)</f>
        <v>2.7836000000000003</v>
      </c>
      <c r="K44" s="8">
        <f>VLOOKUP($B44,ShipSpeeds!$A$7:$I$888,9,FALSE)</f>
        <v>2.9396</v>
      </c>
      <c r="L44" s="47">
        <f>VLOOKUP($B44,ShipSpeeds!$A$7:$I$888,2,FALSE)</f>
        <v>3.5642999999999998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3.0696080573111417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/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10" workbookViewId="0">
      <selection activeCell="A17" sqref="A17:XFD1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197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135</v>
      </c>
      <c r="B9" t="s">
        <v>136</v>
      </c>
      <c r="C9" s="7">
        <v>31.664200000000001</v>
      </c>
      <c r="D9" s="7">
        <v>34.5473</v>
      </c>
    </row>
    <row r="10" spans="1:4" x14ac:dyDescent="0.25">
      <c r="A10" t="s">
        <v>138</v>
      </c>
      <c r="B10" t="s">
        <v>138</v>
      </c>
      <c r="C10" s="7">
        <v>36.543999999999997</v>
      </c>
      <c r="D10" s="7">
        <v>26.3553</v>
      </c>
    </row>
    <row r="11" spans="1:4" x14ac:dyDescent="0.25">
      <c r="A11" t="s">
        <v>126</v>
      </c>
      <c r="B11" t="s">
        <v>127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182</v>
      </c>
      <c r="B13" t="s">
        <v>183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146</v>
      </c>
      <c r="B15" t="s">
        <v>137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204</v>
      </c>
      <c r="B17" t="s">
        <v>205</v>
      </c>
      <c r="C17" s="7">
        <v>40.410775999999998</v>
      </c>
      <c r="D17" s="7">
        <v>26.688386000000001</v>
      </c>
    </row>
    <row r="18" spans="1:4" x14ac:dyDescent="0.25">
      <c r="A18" t="s">
        <v>194</v>
      </c>
      <c r="B18" t="s">
        <v>194</v>
      </c>
      <c r="C18" s="7">
        <v>36.841500000000003</v>
      </c>
      <c r="D18" s="7">
        <v>10.324999999999999</v>
      </c>
    </row>
    <row r="19" spans="1:4" x14ac:dyDescent="0.25">
      <c r="A19" t="s">
        <v>195</v>
      </c>
      <c r="B19" t="s">
        <v>196</v>
      </c>
      <c r="C19" s="7">
        <v>32.363188000000001</v>
      </c>
      <c r="D19" s="7">
        <v>15.232037999999999</v>
      </c>
    </row>
    <row r="20" spans="1:4" x14ac:dyDescent="0.25">
      <c r="A20" t="s">
        <v>90</v>
      </c>
      <c r="B20" t="s">
        <v>91</v>
      </c>
      <c r="C20" s="7">
        <v>36.193945999999997</v>
      </c>
      <c r="D20" s="7">
        <v>30.404160999999998</v>
      </c>
    </row>
    <row r="21" spans="1:4" x14ac:dyDescent="0.25">
      <c r="A21" t="s">
        <v>184</v>
      </c>
      <c r="B21" t="s">
        <v>187</v>
      </c>
      <c r="C21" s="7">
        <v>35.377299999999998</v>
      </c>
      <c r="D21" s="7">
        <v>23.5366</v>
      </c>
    </row>
    <row r="22" spans="1:4" x14ac:dyDescent="0.25">
      <c r="A22" t="s">
        <v>185</v>
      </c>
      <c r="B22" t="s">
        <v>186</v>
      </c>
      <c r="C22" s="7">
        <v>32.604064000000001</v>
      </c>
      <c r="D22" s="7">
        <v>23.133192999999999</v>
      </c>
    </row>
    <row r="23" spans="1:4" x14ac:dyDescent="0.25">
      <c r="A23" t="s">
        <v>188</v>
      </c>
      <c r="B23" t="s">
        <v>189</v>
      </c>
      <c r="C23" s="7">
        <v>34.845399</v>
      </c>
      <c r="D23" s="7">
        <v>24.082719999999998</v>
      </c>
    </row>
    <row r="24" spans="1:4" x14ac:dyDescent="0.25">
      <c r="A24" t="s">
        <v>101</v>
      </c>
      <c r="B24" t="s">
        <v>102</v>
      </c>
      <c r="C24" s="7">
        <v>39.608899999999998</v>
      </c>
      <c r="D24" s="7">
        <v>19.923249999999999</v>
      </c>
    </row>
    <row r="25" spans="1:4" x14ac:dyDescent="0.25">
      <c r="A25" t="s">
        <v>170</v>
      </c>
      <c r="B25" t="s">
        <v>171</v>
      </c>
      <c r="C25" s="7">
        <v>35.238819999999997</v>
      </c>
      <c r="D25" s="7">
        <v>23.579039999999999</v>
      </c>
    </row>
    <row r="26" spans="1:4" x14ac:dyDescent="0.25">
      <c r="A26" t="s">
        <v>155</v>
      </c>
      <c r="B26" t="s">
        <v>156</v>
      </c>
      <c r="C26" s="7">
        <v>40.381300000000003</v>
      </c>
      <c r="D26" s="7">
        <v>27.885000000000002</v>
      </c>
    </row>
    <row r="27" spans="1:4" x14ac:dyDescent="0.25">
      <c r="A27" t="s">
        <v>159</v>
      </c>
      <c r="B27" t="s">
        <v>159</v>
      </c>
      <c r="C27" s="7">
        <v>37.396799999999999</v>
      </c>
      <c r="D27" s="7">
        <v>25.264299999999999</v>
      </c>
    </row>
    <row r="28" spans="1:4" x14ac:dyDescent="0.25">
      <c r="A28" t="s">
        <v>149</v>
      </c>
      <c r="B28" t="s">
        <v>150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178</v>
      </c>
      <c r="B31" t="s">
        <v>179</v>
      </c>
      <c r="C31" s="7">
        <v>38.899003999999998</v>
      </c>
      <c r="D31" s="7">
        <v>17.089870000000001</v>
      </c>
    </row>
    <row r="32" spans="1:4" x14ac:dyDescent="0.25">
      <c r="A32" t="s">
        <v>164</v>
      </c>
      <c r="B32" t="s">
        <v>165</v>
      </c>
      <c r="C32" s="7">
        <v>37.664000000000001</v>
      </c>
      <c r="D32" s="7">
        <v>21.306000000000001</v>
      </c>
    </row>
    <row r="33" spans="1:4" x14ac:dyDescent="0.25">
      <c r="A33" t="s">
        <v>96</v>
      </c>
      <c r="B33" t="s">
        <v>97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144</v>
      </c>
      <c r="B36" t="s">
        <v>145</v>
      </c>
      <c r="C36" s="7">
        <v>36.894199999999998</v>
      </c>
      <c r="D36" s="7">
        <v>27.2898</v>
      </c>
    </row>
    <row r="37" spans="1:4" x14ac:dyDescent="0.25">
      <c r="A37" t="s">
        <v>134</v>
      </c>
      <c r="B37" t="s">
        <v>133</v>
      </c>
      <c r="C37" s="7">
        <v>34.660339999999998</v>
      </c>
      <c r="D37" s="7">
        <v>32.883580000000002</v>
      </c>
    </row>
    <row r="38" spans="1:4" x14ac:dyDescent="0.25">
      <c r="A38" t="s">
        <v>93</v>
      </c>
      <c r="B38" t="s">
        <v>94</v>
      </c>
      <c r="C38" s="7">
        <v>36.221699999999998</v>
      </c>
      <c r="D38" s="7">
        <v>23.058499999999999</v>
      </c>
    </row>
    <row r="39" spans="1:4" x14ac:dyDescent="0.25">
      <c r="A39" t="s">
        <v>175</v>
      </c>
      <c r="B39" t="s">
        <v>175</v>
      </c>
      <c r="C39" s="7">
        <v>32.637599999999999</v>
      </c>
      <c r="D39" s="7">
        <v>14.300800000000001</v>
      </c>
    </row>
    <row r="40" spans="1:4" x14ac:dyDescent="0.25">
      <c r="A40" t="s">
        <v>151</v>
      </c>
      <c r="B40" t="s">
        <v>152</v>
      </c>
      <c r="C40" s="7">
        <v>39.217734</v>
      </c>
      <c r="D40" s="7">
        <v>25.849311</v>
      </c>
    </row>
    <row r="41" spans="1:4" x14ac:dyDescent="0.25">
      <c r="A41" t="s">
        <v>128</v>
      </c>
      <c r="B41" t="s">
        <v>129</v>
      </c>
      <c r="C41" s="7">
        <v>31.2378</v>
      </c>
      <c r="D41" s="7">
        <v>27.866900000000001</v>
      </c>
    </row>
    <row r="42" spans="1:4" x14ac:dyDescent="0.25">
      <c r="A42" t="s">
        <v>193</v>
      </c>
      <c r="B42" t="s">
        <v>192</v>
      </c>
      <c r="C42" s="7">
        <v>37.793700000000001</v>
      </c>
      <c r="D42" s="7">
        <v>12.43</v>
      </c>
    </row>
    <row r="43" spans="1:4" x14ac:dyDescent="0.25">
      <c r="A43" t="s">
        <v>176</v>
      </c>
      <c r="B43" t="s">
        <v>177</v>
      </c>
      <c r="C43" s="7">
        <v>38.207700000000003</v>
      </c>
      <c r="D43" s="7">
        <v>16.236799999999999</v>
      </c>
    </row>
    <row r="44" spans="1:4" x14ac:dyDescent="0.25">
      <c r="A44" t="s">
        <v>98</v>
      </c>
      <c r="B44" t="s">
        <v>99</v>
      </c>
      <c r="C44" s="7">
        <v>36.816800000000001</v>
      </c>
      <c r="D44" s="7">
        <v>21.704499999999999</v>
      </c>
    </row>
    <row r="45" spans="1:4" x14ac:dyDescent="0.25">
      <c r="A45" t="s">
        <v>142</v>
      </c>
      <c r="B45" t="s">
        <v>143</v>
      </c>
      <c r="C45" s="7">
        <v>37.060668999999997</v>
      </c>
      <c r="D45" s="7">
        <v>27.229953999999999</v>
      </c>
    </row>
    <row r="46" spans="1:4" x14ac:dyDescent="0.25">
      <c r="A46" t="s">
        <v>173</v>
      </c>
      <c r="B46" t="s">
        <v>174</v>
      </c>
      <c r="C46" s="7">
        <v>40.148181999999998</v>
      </c>
      <c r="D46" s="7">
        <v>18.490869</v>
      </c>
    </row>
    <row r="47" spans="1:4" x14ac:dyDescent="0.25">
      <c r="A47" t="s">
        <v>162</v>
      </c>
      <c r="B47" t="s">
        <v>163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172</v>
      </c>
      <c r="B50" t="s">
        <v>172</v>
      </c>
      <c r="C50" s="7">
        <v>38.243499999999997</v>
      </c>
      <c r="D50" s="7">
        <v>21.737500000000001</v>
      </c>
    </row>
    <row r="51" spans="1:4" x14ac:dyDescent="0.25">
      <c r="A51" t="s">
        <v>131</v>
      </c>
      <c r="B51" t="s">
        <v>132</v>
      </c>
      <c r="C51" s="7">
        <v>31.044191999999999</v>
      </c>
      <c r="D51" s="7">
        <v>32.543540999999998</v>
      </c>
    </row>
    <row r="52" spans="1:4" x14ac:dyDescent="0.25">
      <c r="A52" t="s">
        <v>190</v>
      </c>
      <c r="B52" t="s">
        <v>191</v>
      </c>
      <c r="C52" s="7">
        <v>31.759187000000001</v>
      </c>
      <c r="D52" s="7">
        <v>25.102018000000001</v>
      </c>
    </row>
    <row r="53" spans="1:4" x14ac:dyDescent="0.25">
      <c r="A53" t="s">
        <v>180</v>
      </c>
      <c r="B53" t="s">
        <v>181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107</v>
      </c>
      <c r="B55" t="s">
        <v>108</v>
      </c>
      <c r="C55" s="7">
        <v>41.779696000000001</v>
      </c>
      <c r="D55" s="7">
        <v>12.248161</v>
      </c>
    </row>
    <row r="56" spans="1:4" x14ac:dyDescent="0.25">
      <c r="A56" t="s">
        <v>105</v>
      </c>
      <c r="B56" t="s">
        <v>106</v>
      </c>
      <c r="C56" s="7">
        <v>40.821599999999997</v>
      </c>
      <c r="D56" s="7">
        <v>14.115399999999999</v>
      </c>
    </row>
    <row r="57" spans="1:4" x14ac:dyDescent="0.25">
      <c r="A57" t="s">
        <v>103</v>
      </c>
      <c r="B57" t="s">
        <v>104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124</v>
      </c>
      <c r="B59" t="s">
        <v>125</v>
      </c>
      <c r="C59" s="7">
        <v>35.314</v>
      </c>
      <c r="D59" s="7">
        <v>26.311399999999999</v>
      </c>
    </row>
    <row r="60" spans="1:4" x14ac:dyDescent="0.25">
      <c r="A60" t="s">
        <v>140</v>
      </c>
      <c r="B60" t="s">
        <v>141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153</v>
      </c>
      <c r="B63" t="s">
        <v>154</v>
      </c>
      <c r="C63" s="7">
        <v>39.989800000000002</v>
      </c>
      <c r="D63" s="7">
        <v>26.18375</v>
      </c>
    </row>
    <row r="64" spans="1:4" x14ac:dyDescent="0.25">
      <c r="A64" t="s">
        <v>130</v>
      </c>
      <c r="B64" t="s">
        <v>147</v>
      </c>
      <c r="C64" s="7">
        <v>37.477935000000002</v>
      </c>
      <c r="D64" s="7">
        <v>23.481248999999998</v>
      </c>
    </row>
    <row r="65" spans="1:4" x14ac:dyDescent="0.25">
      <c r="A65" t="s">
        <v>139</v>
      </c>
      <c r="B65" t="s">
        <v>148</v>
      </c>
      <c r="C65" s="7">
        <v>37.6524</v>
      </c>
      <c r="D65" s="7">
        <v>24.0227</v>
      </c>
    </row>
    <row r="66" spans="1:4" x14ac:dyDescent="0.25">
      <c r="A66" t="s">
        <v>169</v>
      </c>
      <c r="B66" t="s">
        <v>168</v>
      </c>
      <c r="C66" s="7">
        <v>36.401699999999998</v>
      </c>
      <c r="D66" s="7">
        <v>22.486699999999999</v>
      </c>
    </row>
    <row r="67" spans="1:4" x14ac:dyDescent="0.25">
      <c r="A67" t="s">
        <v>157</v>
      </c>
      <c r="B67" t="s">
        <v>158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200</v>
      </c>
      <c r="B69" t="s">
        <v>100</v>
      </c>
      <c r="C69" s="7">
        <v>37.788296000000003</v>
      </c>
      <c r="D69" s="7">
        <v>20.898833</v>
      </c>
    </row>
    <row r="70" spans="1:4" x14ac:dyDescent="0.25">
      <c r="A70" t="s">
        <v>167</v>
      </c>
      <c r="B70" t="s">
        <v>166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2020-03-29T16:03:45Z</dcterms:modified>
</cp:coreProperties>
</file>