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50bdfb513eb44029/Archeo/OVH-Documents/ETUDESarchivees/Chains/"/>
    </mc:Choice>
  </mc:AlternateContent>
  <xr:revisionPtr revIDLastSave="63" documentId="13_ncr:1_{E9AF4F63-E8C4-4276-8B2C-234ED2587917}" xr6:coauthVersionLast="47" xr6:coauthVersionMax="47" xr10:uidLastSave="{C6539028-F699-4D57-B388-178EAEF6AEE1}"/>
  <bookViews>
    <workbookView xWindow="1050" yWindow="975" windowWidth="26940" windowHeight="13515" xr2:uid="{7CA64146-5356-4644-B729-F2E97ED3F5A4}"/>
  </bookViews>
  <sheets>
    <sheet name="KL" sheetId="3" r:id="rId1"/>
    <sheet name="Chainette" sheetId="1" r:id="rId2"/>
    <sheet name="Corde à linge" sheetId="2" r:id="rId3"/>
    <sheet name="P Arnau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6" i="3" l="1"/>
  <c r="V12" i="3"/>
  <c r="V35" i="3"/>
  <c r="V30" i="3"/>
  <c r="V3" i="3"/>
  <c r="V14" i="3"/>
  <c r="V31" i="3"/>
  <c r="V22" i="3"/>
  <c r="V89" i="3" l="1"/>
  <c r="V62" i="3"/>
  <c r="V71" i="3"/>
  <c r="V64" i="3" l="1"/>
  <c r="V48" i="3" l="1"/>
  <c r="V87" i="3" l="1"/>
  <c r="V78" i="3"/>
  <c r="V80" i="3" l="1"/>
  <c r="V15" i="3" l="1"/>
  <c r="V4" i="3"/>
  <c r="V19" i="3"/>
  <c r="V65" i="3"/>
  <c r="V53" i="3"/>
  <c r="V52" i="3"/>
  <c r="V28" i="3"/>
  <c r="V25" i="3"/>
  <c r="V9" i="3"/>
  <c r="V10" i="3"/>
  <c r="V11" i="3"/>
  <c r="V18" i="3"/>
  <c r="V20" i="3"/>
  <c r="V56" i="3"/>
  <c r="V88" i="3"/>
  <c r="F45" i="1" l="1"/>
  <c r="F46" i="1" s="1"/>
  <c r="B34" i="1"/>
  <c r="V86" i="3" l="1"/>
  <c r="V57" i="3"/>
  <c r="B33" i="1" l="1"/>
  <c r="V63" i="3"/>
  <c r="V85" i="3"/>
  <c r="V84" i="3"/>
  <c r="V83" i="3"/>
  <c r="V82" i="3"/>
  <c r="V81" i="3"/>
  <c r="V79" i="3"/>
  <c r="V77" i="3"/>
  <c r="V75" i="3"/>
  <c r="V74" i="3"/>
  <c r="V73" i="3"/>
  <c r="V72" i="3"/>
  <c r="V70" i="3"/>
  <c r="V69" i="3"/>
  <c r="V68" i="3"/>
  <c r="V67" i="3"/>
  <c r="V66" i="3"/>
  <c r="V61" i="3"/>
  <c r="V60" i="3"/>
  <c r="V59" i="3"/>
  <c r="V58" i="3"/>
  <c r="V55" i="3"/>
  <c r="V54" i="3"/>
  <c r="V51" i="3"/>
  <c r="V50" i="3"/>
  <c r="V49" i="3"/>
  <c r="V47" i="3"/>
  <c r="V46" i="3"/>
  <c r="V45" i="3"/>
  <c r="V44" i="3"/>
  <c r="V43" i="3"/>
  <c r="V42" i="3"/>
  <c r="V41" i="3"/>
  <c r="V40" i="3"/>
  <c r="V39" i="3"/>
  <c r="V38" i="3"/>
  <c r="V37" i="3"/>
  <c r="V36" i="3"/>
  <c r="V34" i="3"/>
  <c r="V33" i="3"/>
  <c r="V32" i="3"/>
  <c r="V29" i="3"/>
  <c r="V27" i="3"/>
  <c r="V26" i="3"/>
  <c r="V24" i="3"/>
  <c r="V23" i="3"/>
  <c r="V21" i="3"/>
  <c r="V17" i="3"/>
  <c r="V16" i="3"/>
  <c r="V13" i="3"/>
  <c r="V8" i="3"/>
  <c r="V7" i="3"/>
  <c r="V6" i="3"/>
  <c r="V5" i="3"/>
  <c r="V2" i="3"/>
  <c r="F16" i="2" l="1"/>
  <c r="G16" i="2"/>
  <c r="H16" i="2"/>
  <c r="I16" i="2"/>
  <c r="J16" i="2"/>
  <c r="E16" i="2"/>
  <c r="B35" i="1" l="1"/>
  <c r="B36" i="1" s="1"/>
  <c r="B30" i="1"/>
  <c r="B31" i="1" l="1"/>
  <c r="E45" i="1" s="1"/>
  <c r="E46" i="1" s="1"/>
  <c r="B32" i="1" l="1"/>
  <c r="A40" i="1"/>
  <c r="A41" i="1" l="1"/>
  <c r="B40" i="1"/>
  <c r="A42" i="1" l="1"/>
  <c r="B41" i="1"/>
  <c r="A43" i="1" l="1"/>
  <c r="B42" i="1"/>
  <c r="A44" i="1" l="1"/>
  <c r="B43" i="1"/>
  <c r="A45" i="1" l="1"/>
  <c r="B44" i="1"/>
  <c r="A46" i="1" l="1"/>
  <c r="B45" i="1"/>
  <c r="A47" i="1" l="1"/>
  <c r="B46" i="1"/>
  <c r="A48" i="1" l="1"/>
  <c r="B47" i="1"/>
  <c r="A49" i="1" l="1"/>
  <c r="B48" i="1"/>
  <c r="A50" i="1" l="1"/>
  <c r="B49" i="1"/>
  <c r="A51" i="1" l="1"/>
  <c r="B50" i="1"/>
  <c r="A52" i="1" l="1"/>
  <c r="B51" i="1"/>
  <c r="A53" i="1" l="1"/>
  <c r="B52" i="1"/>
  <c r="A54" i="1" l="1"/>
  <c r="B53" i="1"/>
  <c r="A55" i="1" l="1"/>
  <c r="B54" i="1"/>
  <c r="A56" i="1" l="1"/>
  <c r="B55" i="1"/>
  <c r="A57" i="1" l="1"/>
  <c r="B56" i="1"/>
  <c r="A58" i="1" l="1"/>
  <c r="B57" i="1"/>
  <c r="A59" i="1" l="1"/>
  <c r="B58" i="1"/>
  <c r="A60" i="1" l="1"/>
  <c r="B59" i="1"/>
  <c r="A61" i="1" l="1"/>
  <c r="B60" i="1"/>
  <c r="A62" i="1" l="1"/>
  <c r="B61" i="1"/>
  <c r="A63" i="1" l="1"/>
  <c r="B62" i="1"/>
  <c r="A64" i="1" l="1"/>
  <c r="B63" i="1"/>
  <c r="A65" i="1" l="1"/>
  <c r="B64" i="1"/>
  <c r="A66" i="1" l="1"/>
  <c r="B65" i="1"/>
  <c r="A67" i="1" l="1"/>
  <c r="B66" i="1"/>
  <c r="A68" i="1" l="1"/>
  <c r="B67" i="1"/>
  <c r="A69" i="1" l="1"/>
  <c r="B68" i="1"/>
  <c r="A70" i="1" l="1"/>
  <c r="B69" i="1"/>
  <c r="A71" i="1" l="1"/>
  <c r="B70" i="1"/>
  <c r="A72" i="1" l="1"/>
  <c r="B71" i="1"/>
  <c r="A73" i="1" l="1"/>
  <c r="B72" i="1"/>
  <c r="A74" i="1" l="1"/>
  <c r="B73" i="1"/>
  <c r="A75" i="1" l="1"/>
  <c r="B74" i="1"/>
  <c r="A76" i="1" l="1"/>
  <c r="B75" i="1"/>
  <c r="A77" i="1" l="1"/>
  <c r="B76" i="1"/>
  <c r="A78" i="1" l="1"/>
  <c r="B77" i="1"/>
  <c r="A79" i="1" l="1"/>
  <c r="B78" i="1"/>
  <c r="A80" i="1" l="1"/>
  <c r="B80" i="1" s="1"/>
  <c r="B79" i="1"/>
</calcChain>
</file>

<file path=xl/sharedStrings.xml><?xml version="1.0" encoding="utf-8"?>
<sst xmlns="http://schemas.openxmlformats.org/spreadsheetml/2006/main" count="2385" uniqueCount="857">
  <si>
    <t>https://www.youtube.com/watch?v=T-gUVEs51-c</t>
  </si>
  <si>
    <t>bas de chaine: à "a" au-dessus du sol (y = 0)</t>
  </si>
  <si>
    <t>On démontre que:</t>
  </si>
  <si>
    <t>équation:</t>
  </si>
  <si>
    <t>Th/P:</t>
  </si>
  <si>
    <t>Sur la question des chaines. J’ai relu la vieille traduction en français où Rochas d’Aiglun (1872) ne parle en effet pas de flotteurs, tout en notant que le texte est corrompu.</t>
  </si>
  <si>
    <t xml:space="preserve">Comme on ne peut pas tendre une chaine strictement horizontale (à moins d’appliquer une force infinie) il vaut mieux la fixer un peu en hauteur pour compenser « l’effet corde à linge ». </t>
  </si>
  <si>
    <t xml:space="preserve">Une petite erreur de calage pouvait laisser la place de passer au-dessus au milieu du canal (joli et intrépide, le coup de l’assiette !). </t>
  </si>
  <si>
    <t>Sur l’affaire des chaînes,</t>
  </si>
  <si>
    <t>Le texte authentique ne décrit absolument pas ce dispositif. Il est à comparer à un inventaire des arsenaux du Pirée et décrit probablement les charnières de fer d’un dispositif rotatif, archéologiquement attesté sur au moins deux sites. </t>
  </si>
  <si>
    <t>Comme tout le monde reste esclave du texte réécrit par Diels et de l’illustration qu’il a pondue, les flotteurs ont longue vie.</t>
  </si>
  <si>
    <t>2) ceux qui imaginent ce dispositif le voient utilisé pour fermer les entrées des ports. C’ets plutôt un dispositif pour piéger une flotte qui serait rentrée. Le ports concernés paraissent avoir eu des embouchures assez étroites</t>
  </si>
  <si>
    <t>4) les textes parvenus jusqu’à nous montrent des chaînes qui n’étaient pas très tendues, puisque des bateaux ont réussi à passer par-dessus en jouant sur l’assiette</t>
  </si>
  <si>
    <t xml:space="preserve">1)  l’idée des flotteurs est un vieux délire lié à la réécriture libre et fantasmatique d’un texte (assurément fautif) de Philon de Byzance par Hermann Diels en 1920. </t>
  </si>
  <si>
    <t>3) La machinerie devait tenir dans une tour (ou deux), cf. Vitruve: ce sont des cabestans sans doute. Certains cabestans utilisés pour de simples pressoirs ont des contrepoids de 3 tonnes. Cela donne une idée de ce qu’était supposée être la force d’arrachement.  </t>
  </si>
  <si>
    <t>Les grues-écureuil fonctionnent à base de palans très démultipliés. je les vois mal impliquées là-dedans...</t>
  </si>
  <si>
    <t>La dernière édition en date vielle de 5 ans, reprend sans sourciller les mêmes âneries… Non seulement les corrections apportées au texte (trois tout de même!) sont peu crédibles, mais pour arriver au sens qu’il veut produire, Diels doit donner  aux mots corrigés par lui un sens sans attestation par ailleurs…</t>
  </si>
  <si>
    <t xml:space="preserve">Je lis en ce moment le nouveau bouquin de Stefan Feuser et il parle aussi des chaines (p245). </t>
  </si>
  <si>
    <t>Il cite Müller Wiener, 1994 (que je n’ai pas lu) pour dire que sur les grandes largeurs (&gt; 40 m ??)</t>
  </si>
  <si>
    <t xml:space="preserve"> il fallait utiliser des flotteurs car le poids de la chaine était trop grand pour être soulevé depuis une tour. </t>
  </si>
  <si>
    <t xml:space="preserve">Les chaines de levage actuelles pèsent autour de 25 kg/m pour les maillons de l’ordre de 10 cm, soit 1000 kg pour 40 m. </t>
  </si>
  <si>
    <t>En tirant depuis deux tours latérales, il fallait sans doute 2000 kg de chaque côté. Avec une cage d’écureuil on devait bien pouvoir tirer 2000 kg … non ?</t>
  </si>
  <si>
    <t>Dès lors, on imagine en effet qu’au-dessus de 30-40 m il fallait changer radicalement de système en utilisant des flotteurs.</t>
  </si>
  <si>
    <t>Echanges avec Pascal (fin aout 2020):</t>
  </si>
  <si>
    <t>AdG:</t>
  </si>
  <si>
    <t>Pascal:</t>
  </si>
  <si>
    <r>
      <t xml:space="preserve">Je pense qu’en tirant avec une force de </t>
    </r>
    <r>
      <rPr>
        <u/>
        <sz val="11"/>
        <color theme="1"/>
        <rFont val="Calibri"/>
        <family val="2"/>
        <scheme val="minor"/>
      </rPr>
      <t>deux fois le poids de la chaine</t>
    </r>
    <r>
      <rPr>
        <sz val="11"/>
        <color theme="1"/>
        <rFont val="Calibri"/>
        <family val="2"/>
        <scheme val="minor"/>
      </rPr>
      <t xml:space="preserve"> de chaque côté, on doit avoir une courbure acceptable (le calcul serait à faire …). Un cabestan pouvait donc suffire.</t>
    </r>
  </si>
  <si>
    <t>pour une chaine accrochée à y = yo et x = +xo et -xo:</t>
  </si>
  <si>
    <t>Equation de la corde à linge (ou de l'archer)</t>
  </si>
  <si>
    <r>
      <t xml:space="preserve">le fil s'écarte de sa position initiale d'un </t>
    </r>
    <r>
      <rPr>
        <u/>
        <sz val="11"/>
        <color theme="1"/>
        <rFont val="Calibri"/>
        <family val="2"/>
        <scheme val="minor"/>
      </rPr>
      <t>petit</t>
    </r>
    <r>
      <rPr>
        <sz val="11"/>
        <color theme="1"/>
        <rFont val="Calibri"/>
        <family val="2"/>
        <scheme val="minor"/>
      </rPr>
      <t xml:space="preserve"> angle "A"</t>
    </r>
  </si>
  <si>
    <t>La force resistante horizontale est Fh</t>
  </si>
  <si>
    <t>si A est petit, on a sin A = tg A</t>
  </si>
  <si>
    <t>donc:</t>
  </si>
  <si>
    <t>on tire au milieu du fil d'une distance "h" avec une force Fv</t>
  </si>
  <si>
    <t>Fh/Fv:</t>
  </si>
  <si>
    <t>y(x) = a cosh (x/a)</t>
  </si>
  <si>
    <t>Equation de la chainette (catenary equation)</t>
  </si>
  <si>
    <t>https://en.wikipedia.org/wiki/Catenary</t>
  </si>
  <si>
    <t>(Leibniz, 1691)</t>
  </si>
  <si>
    <t>Fh/Fv = 1/(4f)</t>
  </si>
  <si>
    <t>NB</t>
  </si>
  <si>
    <t>NAME</t>
  </si>
  <si>
    <t>NAME_MOD</t>
  </si>
  <si>
    <t>COUNTRY</t>
  </si>
  <si>
    <t>LATITUDE</t>
  </si>
  <si>
    <t>LONGITUDE</t>
  </si>
  <si>
    <t>FOUND.</t>
  </si>
  <si>
    <t>Mi</t>
  </si>
  <si>
    <t>My</t>
  </si>
  <si>
    <t>Ph</t>
  </si>
  <si>
    <t>AUTH_ANC</t>
  </si>
  <si>
    <t>AUTH_MOD_Biblio</t>
  </si>
  <si>
    <t>DOC1_Papers</t>
  </si>
  <si>
    <t>DOC2_papers</t>
  </si>
  <si>
    <t>DOC3_www</t>
  </si>
  <si>
    <t>DOC4_www</t>
  </si>
  <si>
    <t>PLEIADES/PastPlace</t>
  </si>
  <si>
    <t>DARE</t>
  </si>
  <si>
    <t>TOPOSText</t>
  </si>
  <si>
    <t>AM</t>
  </si>
  <si>
    <t>PP</t>
  </si>
  <si>
    <t>RE</t>
  </si>
  <si>
    <t>SI</t>
  </si>
  <si>
    <t>SU</t>
  </si>
  <si>
    <t>PS</t>
  </si>
  <si>
    <t>BW</t>
  </si>
  <si>
    <t>QU</t>
  </si>
  <si>
    <t>PL</t>
  </si>
  <si>
    <t>MO</t>
  </si>
  <si>
    <t>CN</t>
  </si>
  <si>
    <t>SL</t>
  </si>
  <si>
    <t>SH</t>
  </si>
  <si>
    <t>PH</t>
  </si>
  <si>
    <t>SW</t>
  </si>
  <si>
    <t>FP</t>
  </si>
  <si>
    <t>VM</t>
  </si>
  <si>
    <t>QR</t>
  </si>
  <si>
    <t>FT</t>
  </si>
  <si>
    <t>Italy West</t>
  </si>
  <si>
    <t>PlinyYoung, Lettres, 6, 31 ; Rutilius, Reditu, 1, 238 ; Antonine, Itin Mar</t>
  </si>
  <si>
    <t>Lehmann, Flemming, Blackman, Christiansen, Trethewey, Oleson, Lafon, Huissen</t>
  </si>
  <si>
    <t>Noli (2015)</t>
  </si>
  <si>
    <t>Daum (2019)</t>
  </si>
  <si>
    <t>https://www2.rgzm.de/Navis2/Home/FramesE.cfm</t>
  </si>
  <si>
    <t>http://pleiades.stoa.org/places/413076</t>
  </si>
  <si>
    <t>http://dare.ht.lu.se/places/16706</t>
  </si>
  <si>
    <t/>
  </si>
  <si>
    <t>p</t>
  </si>
  <si>
    <t>r</t>
  </si>
  <si>
    <t>X</t>
  </si>
  <si>
    <t>X?</t>
  </si>
  <si>
    <t>Italy Sicily</t>
  </si>
  <si>
    <t xml:space="preserve"> </t>
  </si>
  <si>
    <t>Thucydides, Pelop, 7, 22 ; Scylax, Peripl ; Diodorus, Hist, 14, 3</t>
  </si>
  <si>
    <t>Lehmann, Loven, Blackman</t>
  </si>
  <si>
    <t>Malfatano (2016)</t>
  </si>
  <si>
    <t>DeFer (1705)</t>
  </si>
  <si>
    <t>http://pleiades.stoa.org/places/462276</t>
  </si>
  <si>
    <t>Flemming (1980)</t>
  </si>
  <si>
    <t>Motye, Motya</t>
  </si>
  <si>
    <t>Diodorus, Hist, 13, 61 &amp; 14,14 ; Polyaenus, Stratagemes, 5, 2</t>
  </si>
  <si>
    <t>Carayon, Lehmann, Flemming, Dawson, Markoe</t>
  </si>
  <si>
    <t>Nigro (2013)</t>
  </si>
  <si>
    <t>Nigro (2014)</t>
  </si>
  <si>
    <t>http://pleiades.stoa.org/places/462373</t>
  </si>
  <si>
    <t>http://dare.ht.lu.se/places/22634</t>
  </si>
  <si>
    <t>https://topostext.org/place/379125PMot</t>
  </si>
  <si>
    <t xml:space="preserve">Marsaxlokk </t>
  </si>
  <si>
    <t>Malta</t>
  </si>
  <si>
    <t>Carayon, Bonanno, Markoe</t>
  </si>
  <si>
    <t>Azzopardi (2012)</t>
  </si>
  <si>
    <t>Gambin (2015)</t>
  </si>
  <si>
    <t>http://pleiades.stoa.org/places/601235773</t>
  </si>
  <si>
    <t>http://dare.ht.lu.se/places/39059</t>
  </si>
  <si>
    <t>GR: North-West</t>
  </si>
  <si>
    <t>Scylax, Peripl ; Scymnos, Periodos ; Pliny, Hist Nat, 2, 87</t>
  </si>
  <si>
    <t>Lehmann, Mauro, Boardman</t>
  </si>
  <si>
    <t>http://pleiades.stoa.org/places/530796</t>
  </si>
  <si>
    <t>http://dare.ht.lu.se/places/23010</t>
  </si>
  <si>
    <t>https://topostext.org/place/390209UAmb</t>
  </si>
  <si>
    <t>Roman fort at Agios Nicolas, near Megara</t>
  </si>
  <si>
    <t>GR: Attica +</t>
  </si>
  <si>
    <t>Thucydides, Pelop, 2, 93-94 &amp; 4, 66-76 ; Scylax, Peripl ; Scymnos, Periodos ; Pausanias, Grece, 1, 39 ; Diodorus, Hist, 12, 27 ; Strabo, Geogr, 8, 1 &amp; 9, 1 ; Plutarch, Nicias, 8 &amp; Phocion, 14 ; Stephanus, Ethnica</t>
  </si>
  <si>
    <t>Lehmann, Tardieu, Mauro</t>
  </si>
  <si>
    <t>http://pleiades.stoa.org/places/570508</t>
  </si>
  <si>
    <t>http://dare.ht.lu.se/places/22769</t>
  </si>
  <si>
    <t>https://topostext.org/place/380234UNis</t>
  </si>
  <si>
    <r>
      <t>Thucydides, Pelop, 1, 93 ; Scylax, Peripl ; Pausanias, Grece, 1, 1 ; Nepos, Themistocle, 6 ; IG 2</t>
    </r>
    <r>
      <rPr>
        <vertAlign val="superscript"/>
        <sz val="9"/>
        <color theme="1"/>
        <rFont val="Calibri"/>
        <family val="2"/>
        <scheme val="minor"/>
      </rPr>
      <t>3</t>
    </r>
    <r>
      <rPr>
        <sz val="9"/>
        <color theme="1"/>
        <rFont val="Calibri"/>
        <family val="2"/>
        <scheme val="minor"/>
      </rPr>
      <t xml:space="preserve"> 1 1141 ; AIO 871 </t>
    </r>
  </si>
  <si>
    <t>Loven (2011)</t>
  </si>
  <si>
    <t>http://pleiades.stoa.org/places/580136</t>
  </si>
  <si>
    <t>http://dare.ht.lu.se/places/31181</t>
  </si>
  <si>
    <t>https://topostext.org/place/379237HZea</t>
  </si>
  <si>
    <t xml:space="preserve">Thucydides, Pelop, 1, 93 ; Scylax, Peripl ; Pausanias, Grece, 1, 1 ; Diodorus, Hist, 18, 20 ; Plutarch, Phocion 30-32 &amp; Sylla 15 ; Ptol, Geogr, 3, 15 ; Stephanus, Ethnica ; AIO 871 </t>
  </si>
  <si>
    <t>http://pleiades.stoa.org/places/116035285</t>
  </si>
  <si>
    <t xml:space="preserve">Halai, Halieis, Halia </t>
  </si>
  <si>
    <t>Portocheli</t>
  </si>
  <si>
    <t>GR: Peloponnese</t>
  </si>
  <si>
    <t>Thucydides, Pelop, 2, 56 ; Scylax, Peripl ; Herodotus, Hist, 7, 137 (see Jameson, 2005)</t>
  </si>
  <si>
    <t>Lehmann, Theodoulou, Blackman, Flemming, Mauro</t>
  </si>
  <si>
    <t>http://pleiades.stoa.org/places/570274</t>
  </si>
  <si>
    <t>http://dare.ht.lu.se/places/21924</t>
  </si>
  <si>
    <t>https://topostext.org/place/373231PHal</t>
  </si>
  <si>
    <t>rs</t>
  </si>
  <si>
    <t>Lechion</t>
  </si>
  <si>
    <t>Scylax, Peripl ; Xenophon, Helleniques, 4, 4-5 ; Polybius, Hist, 5, 5 ; Pausanias, Grece, 2, 2 ; Diodorus, Hist, 14, 21 &amp; 15, 68 ; Livy, Hist, 32, 23 ; Pliny, Hist Nat, 4, 6 ; Philo, in Flaccum, 155 ; Plutarch, Aratus, 27 &amp; Cleomene 46 ; Ptol, Geogr, 3, 16 ; Florus, Hist, 2, 16</t>
  </si>
  <si>
    <t>Lehmann, Flemming, Theodoulou, Blackman, Christiansen, Trethewey, Oleson, Mauro, Huissen</t>
  </si>
  <si>
    <t>Ellines (2015)</t>
  </si>
  <si>
    <t>Kolaiti (2017)</t>
  </si>
  <si>
    <t>http://pleiades.stoa.org/places/570420</t>
  </si>
  <si>
    <t>http://dare.ht.lu.se/places/21933</t>
  </si>
  <si>
    <t>https://topostext.org/place/379229HLec</t>
  </si>
  <si>
    <t>Blackman, Mauro, Trethewey</t>
  </si>
  <si>
    <t>http://pleiades.stoa.org/places/570288</t>
  </si>
  <si>
    <t>https://topostext.org/place/380229SHer</t>
  </si>
  <si>
    <t>Ormos Garitsa, Kokotou district on Corfu</t>
  </si>
  <si>
    <t>GR: Ionian Isl.</t>
  </si>
  <si>
    <t>Homer, Odyssey, 6, 262 &amp; 7, 38 ; Thucydides, Pelop, 3, 72 &amp; 81 ; Scylax, Peripl</t>
  </si>
  <si>
    <t>Loven, Cuisenier, Blackman, Mauro, Tardieu still locates it on Ithaca</t>
  </si>
  <si>
    <t>http://pleiades.stoa.org/places/530834</t>
  </si>
  <si>
    <t>http://dare.ht.lu.se/places/21985</t>
  </si>
  <si>
    <t>https://topostext.org/place/396199PKer</t>
  </si>
  <si>
    <t>GR: Cyclades Isl.</t>
  </si>
  <si>
    <t>Scylax, Peripl</t>
  </si>
  <si>
    <t>Flemming, Mauro</t>
  </si>
  <si>
    <t>Karkani (2018)</t>
  </si>
  <si>
    <t>Sheppard Baird (2011)</t>
  </si>
  <si>
    <t>http://pleiades.stoa.org/places/599867</t>
  </si>
  <si>
    <t>http://dare.ht.lu.se/places/29024</t>
  </si>
  <si>
    <t>https://topostext.org/place/371252PPar</t>
  </si>
  <si>
    <t>GR: Eastern Isl.</t>
  </si>
  <si>
    <t>Homer, Iliad, 1, 430 ; Herodotus, Hist, 6, 44 ; Xenophon, Helleniques, 1, 1 ; Scylax, Peripl ; Scymnos, Periodos ; Demosthenes, Apollodorus/Polycles, 20</t>
  </si>
  <si>
    <t>Lehmann, Theodoulou, Tiverios, Loven, Blackman, Christiansen, Trethewey, Dawson, Mauro, Markoe</t>
  </si>
  <si>
    <t>Simossi (2000)</t>
  </si>
  <si>
    <t>Bouras (2014)</t>
  </si>
  <si>
    <t>Sintes (2003)</t>
  </si>
  <si>
    <t>http://pleiades.stoa.org/places/501560</t>
  </si>
  <si>
    <t>http://dare.ht.lu.se/places/21903</t>
  </si>
  <si>
    <t>https://topostext.org/place/408247HPha</t>
  </si>
  <si>
    <t>Mytilene, naval base</t>
  </si>
  <si>
    <t>Homer, Odyssey, 3, 170 ; Thucydides, Pelop, 3, 2-6 &amp; 69 &amp; 8, 22-23 ; Xenophon, Helleniques, 1, 6 ; Scylax, Peripl ; Scymnos, Periodos ; Diodorus, Hist, 13, 77 &amp; 79 ; Luke, Acts, 20.14 ; Theocritus, Idylles, 7 ; Arrian, Indica, 2, 6 ; Josephus Flavius, Antiquites, 2, 2</t>
  </si>
  <si>
    <t>Lehmann, Theodoulou, Flemming, Blackman, Christiansen, Mauro</t>
  </si>
  <si>
    <t>Theodoulou (2008)</t>
  </si>
  <si>
    <t>http://pleiades.stoa.org/places/550763</t>
  </si>
  <si>
    <t>http://dare.ht.lu.se/places/17075</t>
  </si>
  <si>
    <t>https://topostext.org/place/391265PMyt</t>
  </si>
  <si>
    <t>Pythagoreio, on the isle of Samos</t>
  </si>
  <si>
    <t>Herodotus, Hist, 3, 44-60 ; Thucydides, Pelop, 1, 116 &amp; 8, 17-51-100 ; Xenophon, Helleniques, 1, 4-5 ; Scylax, Peripl ; Plutarch, Alcibiade, 27, &amp; Pericles, 26 ; Diodorus, Hist, 11, 9 ; Aristote, Politics, 8, 9 ; Luke, Acts, 20.15 ; Strabo, Geogr, 14, 1 ; Josephus Flavius, Antiquites, 2, 2 ; Livy, Hist, 37, 13 &amp; 37, 17-18 &amp; 37, 22 ; Plutarch, Lysandre, 5 &amp; Pericles, 26 ; Stadiasmus, 296 ; Antonine, Itin Mar ; Polyaenus, Stratagemes, 3, 5 ; Cicero, Atticus 5, 13 ; Xenophon, Ephesian Tale, 1, 11</t>
  </si>
  <si>
    <t>Lehmann, Theodoulou, Flemming, Blackman, Dawson, Mauro, Markoe</t>
  </si>
  <si>
    <t>Simossi (1991)</t>
  </si>
  <si>
    <t>http://pleiades.stoa.org/places/599925</t>
  </si>
  <si>
    <t>http://dare.ht.lu.se/places/21194</t>
  </si>
  <si>
    <t>https://topostext.org/place/377269PSam</t>
  </si>
  <si>
    <t>Kos, Cos</t>
  </si>
  <si>
    <t xml:space="preserve">Thucydides, Pelop, 8, 41 ; Xenophon, Helleniques, 1, 5 ; Scylax, Peripl ; Josephus Flavius, Antiquites, 2, 2 ; Luke, Acts, 21.1 ; Antonine, Itin Mar ; Stadiasmus, 272 &amp; 273 &amp; 278 &amp; 280 &amp; 282 &amp; 283 ; CGRN 220 &amp; 221 ; IG 12 4 1 74 ; IG 12 4 1 320 </t>
  </si>
  <si>
    <t>Loven, Blackman, Dawson, Mauro</t>
  </si>
  <si>
    <t>http://pleiades.stoa.org/places/599728</t>
  </si>
  <si>
    <t>http://dare.ht.lu.se/places/22680</t>
  </si>
  <si>
    <t>https://topostext.org/place/369273PKos</t>
  </si>
  <si>
    <t>Thucydides, Pelop, 8, 55 ; Polybius, Hist, 31, 7 ; Appian, Mithridatique, 4, and many others like Diodorus, Hist, 5, 34-36 &amp; 14, 19 &amp; 20, 82 ; Luke, Acts, 21.1 ; Strabo, Geogr, 14, 2 ; Josephus Flavius, Antiquites, 2, 2 ; Stadiasmus, 271 &amp; 272</t>
  </si>
  <si>
    <t>Lehmann, Pauly, Blackman, Loven, Dawson, Mauro, Trethewey</t>
  </si>
  <si>
    <t>Bouras (2016)</t>
  </si>
  <si>
    <t>http://pleiades.stoa.org/places/590030</t>
  </si>
  <si>
    <t>http://dare.ht.lu.se/places/22218</t>
  </si>
  <si>
    <t>https://topostext.org/place/364282SRho</t>
  </si>
  <si>
    <t>TR: Bosphorus N</t>
  </si>
  <si>
    <t>Lehmann, Trethewey, Grelois</t>
  </si>
  <si>
    <t>Preiser-Kapeller (2014)</t>
  </si>
  <si>
    <t>Günsenin (2012)</t>
  </si>
  <si>
    <t>http://pleiades.stoa.org/places/523227</t>
  </si>
  <si>
    <t>Balat, Fener district, near Ferruh mosque, in the Golden Horn</t>
  </si>
  <si>
    <t>Grelois</t>
  </si>
  <si>
    <t>Persembe in the bay of Vona</t>
  </si>
  <si>
    <t>TR: Black Sea</t>
  </si>
  <si>
    <t>Scylax, Peripl ; Apollonius, Argonauticas, 2, 1009 ; Arrian, Peripl, 23 ; Stephanus, Ethnica</t>
  </si>
  <si>
    <t>Gordieiev</t>
  </si>
  <si>
    <t>Dan (2009)</t>
  </si>
  <si>
    <t>http://pleiades.stoa.org/places/857067</t>
  </si>
  <si>
    <t>http://dare.ht.lu.se/places/29547</t>
  </si>
  <si>
    <t>Kadiköy in front of Istanbul, on R Kurbagalidere</t>
  </si>
  <si>
    <t>TR: Marmara S</t>
  </si>
  <si>
    <t xml:space="preserve">Xenophon, Helleniques, 1, 1 ; Scylax, Peripl ; Appian, Mithridatique, 10 ; Diodorus, Hist, 18, 20 ; Procopius, Edifices, 1, 11 ; EA 14, Lex Portorii Asiae </t>
  </si>
  <si>
    <t>Lehmann, Tardieu, Grelois</t>
  </si>
  <si>
    <t>Külzer (2011)</t>
  </si>
  <si>
    <t>Donmez (2017)</t>
  </si>
  <si>
    <t>http://pleiades.stoa.org/places/521018</t>
  </si>
  <si>
    <t>http://dare.ht.lu.se/places/16677</t>
  </si>
  <si>
    <t>on the isthmus of the peninsula of Erdek</t>
  </si>
  <si>
    <t xml:space="preserve">Thucydides, Pelop, 8, 107 ; Xenophon, Helleniques, 1, 1 ; Scylax, Peripl ; Plutarch, Alcibiade, 28 ; Appian, Mithridatique, 11 ; Strabo, Geogr, 12, 8 ; Florus, Hist, 3, 6 ; EA 14, Lex Portorii Asiae ; GRA 290 &amp; 540 </t>
  </si>
  <si>
    <t>Lehmann, Flemming, Pitassi</t>
  </si>
  <si>
    <t>Blackman (2014)</t>
  </si>
  <si>
    <t>http://pleiades.stoa.org/places/511218</t>
  </si>
  <si>
    <t>http://dare.ht.lu.se/places/21425</t>
  </si>
  <si>
    <t>https://topostext.org/place/404279UCyz</t>
  </si>
  <si>
    <t>Falasarna, Phalasarna</t>
  </si>
  <si>
    <t>GR: Crete North</t>
  </si>
  <si>
    <t>Scylax, Peripl ; Stadiasmus, 336</t>
  </si>
  <si>
    <t>Lehmann, Flemming, Hampsa, Carayon, Blackman, Mauro, Markoe</t>
  </si>
  <si>
    <t>Uggeri (2003)</t>
  </si>
  <si>
    <t>http://pleiades.stoa.org/places/589989</t>
  </si>
  <si>
    <t>http://dare.ht.lu.se/places/22689</t>
  </si>
  <si>
    <t>https://topostext.org/place/355236PPha</t>
  </si>
  <si>
    <t>XX</t>
  </si>
  <si>
    <t>Cydonie, Kydonia</t>
  </si>
  <si>
    <t>Amenhotep III, Aegean List ; Strabo, Geogr, 10, 4 ; Scylax, Peripl ; Stadiasmus, 343</t>
  </si>
  <si>
    <t>Lehmann, Hampsa, Flemming, Mauro</t>
  </si>
  <si>
    <t>Cline (2011)</t>
  </si>
  <si>
    <t>http://pleiades.stoa.org/places/589886</t>
  </si>
  <si>
    <t>http://dare.ht.lu.se/places/23375</t>
  </si>
  <si>
    <t>https://topostext.org/place/355240PKyd</t>
  </si>
  <si>
    <t>Cyprus</t>
  </si>
  <si>
    <t>Scylax, Peripl ; Diodorus, Hist, 20, 49-52 ; Plutarch, Demetrius, 15 &amp; 16 ; Stadiasmus, 305 ; Polyaenus, Stratagemes, 4, 7</t>
  </si>
  <si>
    <t>Carayon, Lehmann, Flemming, Markoe, Sauvage</t>
  </si>
  <si>
    <t>Sabatini (2016)</t>
  </si>
  <si>
    <t>Kassianidou (2013)</t>
  </si>
  <si>
    <t>http://pleiades.stoa.org/places/707617</t>
  </si>
  <si>
    <t>http://dare.ht.lu.se/places/21562</t>
  </si>
  <si>
    <t>Esarhaddon's Annals ; Diodorus, Hist, 20, 49 ; Strabo, Geogr, 14, 6 ; Stadiasmus, 317</t>
  </si>
  <si>
    <t>Carayon, Lehmann, Flemming, Loven, Blackman, Markoe, Sauvage</t>
  </si>
  <si>
    <t>Bony (2016)</t>
  </si>
  <si>
    <t>http://pleiades.stoa.org/places/707534</t>
  </si>
  <si>
    <t>http://dare.ht.lu.se/places/21563</t>
  </si>
  <si>
    <t>https://topostext.org/place/349336PKit</t>
  </si>
  <si>
    <t xml:space="preserve">Amathus, Amathonte </t>
  </si>
  <si>
    <t>Scylax, Peripl ; no port according to Stadiasmus, 302</t>
  </si>
  <si>
    <t>Theodoulou, Flemming, Carayon, Markoe</t>
  </si>
  <si>
    <t>Chabrol (2014)</t>
  </si>
  <si>
    <t>Empereur (2017)</t>
  </si>
  <si>
    <t>http://pleiades.stoa.org/places/707462</t>
  </si>
  <si>
    <t>http://dare.ht.lu.se/places/21564</t>
  </si>
  <si>
    <t>https://topostext.org/place/347331PAma</t>
  </si>
  <si>
    <t>Esarhaddon's Annals ; Diodorus, Hist, 20, 49 ; Luke, Acts, 13.13 ; Strabo, Geogr, 14, 6 ; Antonine, Itin Mar ; Stadiasmus, 297</t>
  </si>
  <si>
    <t>Lehmann, Flemming, Christiansen, Trethewey</t>
  </si>
  <si>
    <t>Miszk (2016)</t>
  </si>
  <si>
    <t>Leonard (1998)</t>
  </si>
  <si>
    <t>http://pleiades.stoa.org/places/707586</t>
  </si>
  <si>
    <t>http://dare.ht.lu.se/places/22716</t>
  </si>
  <si>
    <t>https://topostext.org/place/348324PPap</t>
  </si>
  <si>
    <t>Esarhaddon's Annals ; Scylax, Peripl ; Strabo, Geogr, 14, 6 ; no port according to Stadiasmus, 311</t>
  </si>
  <si>
    <t>Lehmann, Flemming</t>
  </si>
  <si>
    <t>Gale (2012)</t>
  </si>
  <si>
    <t>http://pleiades.stoa.org/places/707624</t>
  </si>
  <si>
    <t>http://dare.ht.lu.se/places/22717</t>
  </si>
  <si>
    <t>https://topostext.org/place/351328PSol</t>
  </si>
  <si>
    <t>Karadag, near Bademli, island now connected to mainland</t>
  </si>
  <si>
    <t>TR: West</t>
  </si>
  <si>
    <t>Livy, Hist, 37, 45 &amp; 37, 12</t>
  </si>
  <si>
    <t>Huissen</t>
  </si>
  <si>
    <t>Seeliger (2016)</t>
  </si>
  <si>
    <t>http://pleiades.stoa.org/places/550618</t>
  </si>
  <si>
    <t>EA 14, Lex Portorii Asiae ; Scylax, Peripl ; Strabo, Geogr, 13, 1 &amp; 3 ; Plutarch, Lucullus, 7 ; Livy, Hist, 36, 43 &amp; 37, 18 &amp; 37, 22 ; Stephanus, Ethnica</t>
  </si>
  <si>
    <t>Lehmann, Pauly, Flemming, Blackman, Huissen</t>
  </si>
  <si>
    <t>Seeliger (2018)</t>
  </si>
  <si>
    <t>Pirson (2014)</t>
  </si>
  <si>
    <t>Pirson (2015)</t>
  </si>
  <si>
    <t>http://pleiades.stoa.org/places/550523</t>
  </si>
  <si>
    <t>http://dare.ht.lu.se/places/21544</t>
  </si>
  <si>
    <t>https://topostext.org/place/389271UEla</t>
  </si>
  <si>
    <t>Bayrakli, Izmir</t>
  </si>
  <si>
    <t xml:space="preserve">Scylax, Peripl ; Strabo, Geogr, 14, 1 ; EA 14, Lex Portorii Asiae </t>
  </si>
  <si>
    <t xml:space="preserve">Lehmann, Flemming, Mauro </t>
  </si>
  <si>
    <t>Kayan (2013)</t>
  </si>
  <si>
    <t>Külzer (2016)</t>
  </si>
  <si>
    <t>http://pleiades.stoa.org/places/550771</t>
  </si>
  <si>
    <t>http://dare.ht.lu.se/places/29113</t>
  </si>
  <si>
    <t>https://topostext.org/place/385272PSmy</t>
  </si>
  <si>
    <t>West side of Panayirdag hill, near Selcuk</t>
  </si>
  <si>
    <t>Livy, Hist, 36, 45 &amp; 37, 11 &amp; 37, 14-15 &amp; 37, 22 &amp; 37, 31 ; Polyaenus, Stratagemes, 4, 7 &amp; 5, 18 ; Strabo, Geogr, 14, 1 ; Diodorus, Hist, 20, 107</t>
  </si>
  <si>
    <t>Mauro</t>
  </si>
  <si>
    <t>Steskal (2014)</t>
  </si>
  <si>
    <t>Ladstaetter (2016)</t>
  </si>
  <si>
    <t xml:space="preserve">Scylax, Peripl ; EA 14, Lex Portorii Asiae </t>
  </si>
  <si>
    <t>Lehmann, Cohen, Flemming, Mauro</t>
  </si>
  <si>
    <t>http://pleiades.stoa.org/places/599905</t>
  </si>
  <si>
    <t>http://dare.ht.lu.se/places/21167</t>
  </si>
  <si>
    <t>https://topostext.org/place/377273PPri</t>
  </si>
  <si>
    <t xml:space="preserve">Homer, Odyssey, 9, 136 ; Thucydides, Pelop, 8, 42 ; Scylax, Peripl ; Stadiasmus, 275 ; Vitruvius, 2, 8 ; EA 14, Lex Portorii Asiae </t>
  </si>
  <si>
    <t>Lehmann, Flemming, Loven, Blackman, Mauro, Peyrous</t>
  </si>
  <si>
    <t>SDU (2017)</t>
  </si>
  <si>
    <t>http://www.messagetoeagle.com/the-mycenaeans-ancient-legacy-artifacts-discovered-on-the-bodrum-peninsula-turkey/</t>
  </si>
  <si>
    <t>http://pleiades.stoa.org/places/599999</t>
  </si>
  <si>
    <t>http://dare.ht.lu.se/places/21187</t>
  </si>
  <si>
    <t>Halicarnassus, Portus Secretus?</t>
  </si>
  <si>
    <t>Bodrum, South of fort</t>
  </si>
  <si>
    <t xml:space="preserve">Scylax, Peripl ; Stadiasmus, 275 ; Vitruvius, 2, 8 ; EA 14, Lex Portorii Asiae </t>
  </si>
  <si>
    <t>Blackman</t>
  </si>
  <si>
    <t>http://pleiades.stoa.org/places/600000</t>
  </si>
  <si>
    <t>Knidos, Cnidus, naval base, ancient Triopion</t>
  </si>
  <si>
    <t>Thucydides, Pelop, 8, 35 ; Scylax, Peripl ; Diodorus, Hist, 14, 21 ; Luke, Acts, 27.7 ; Strabo, Geogr, 14, 2 ; Mela, Geogr, 1, 16; Stadiasmus, 272 &amp; 274 ; EA 14, Lex Portorii Asiae</t>
  </si>
  <si>
    <t>Lehmann, Flemming, Blackman, Christiansen, Trethewey, Mauro</t>
  </si>
  <si>
    <t>http://data.pastplace.org/search?q=690575</t>
  </si>
  <si>
    <t>http://dare.ht.lu.se/places/21190</t>
  </si>
  <si>
    <t>https://topostext.org/place/367274PKni</t>
  </si>
  <si>
    <t>TR: South</t>
  </si>
  <si>
    <t>Thucydides, Pelop, 8, 39 ; Scylax, Peripl ; Strabo, Geogr, 14, 2 ; Plutarch, Nicias, 40 ; Stadiasmus, 265 &amp; 272 ; EA 14, Lex Portorii Asiae</t>
  </si>
  <si>
    <t>Lehmann, Flemming, Mauro</t>
  </si>
  <si>
    <t>Arnaud (2008)</t>
  </si>
  <si>
    <t>http://pleiades.stoa.org/places/638796</t>
  </si>
  <si>
    <t>http://dare.ht.lu.se/places/21188</t>
  </si>
  <si>
    <t>https://topostext.org/place/368286UKau</t>
  </si>
  <si>
    <t>Cevlik, port of Antioch of Daphne, inner harbour at the toe of the hill</t>
  </si>
  <si>
    <t>Polybius, Hist, 5, 13 ; Stadiasmus, 148 &amp; 272 ; Luke, Acts, 14.25 ; Livy, Hist, 33, 41 ; BD 28</t>
  </si>
  <si>
    <t>Lehmann, Cohen, Blackman, Flemming, Pitassi, Trethewey, Arnaud</t>
  </si>
  <si>
    <t>Chapot (1907)</t>
  </si>
  <si>
    <t>Pamir (2011)</t>
  </si>
  <si>
    <t>https://fr.wikipedia.org/wiki/S%C3%A9leucie_de_Pi%C3%A9rie</t>
  </si>
  <si>
    <t>http://pleiades.stoa.org/places/658483</t>
  </si>
  <si>
    <t>http://dare.ht.lu.se/places/21501</t>
  </si>
  <si>
    <t>https://topostext.org/place/361359USel</t>
  </si>
  <si>
    <t>Syria</t>
  </si>
  <si>
    <t>Strabo, Geogr, 16, 2 ; Stadiasmus, 137</t>
  </si>
  <si>
    <t>Dussaud, Carayon, Cohen, Flemming, Trethewey, Arnaud</t>
  </si>
  <si>
    <t>http://pleiades.stoa.org/places/668290</t>
  </si>
  <si>
    <t>http://dare.ht.lu.se/places/21505</t>
  </si>
  <si>
    <t>https://topostext.org/place/355358PLao</t>
  </si>
  <si>
    <t>Lebanon</t>
  </si>
  <si>
    <t>Assur-Nasir-Pal, Annals, Col III ; Esarhaddon's Annals ; Amarna Letters, 85 &amp; 92 &amp; 101 &amp; 114 &amp; 118 &amp; 144 &amp; 149 &amp; 151 &amp; 154 &amp; 156 ; Wenamon's trip ; Anastasi Papyrus ; Scylax, Peripl ; Stadiasmus, 272 ; Diodorus, Hist, 19, 58 ; Tatius, Amours, 1, 1 ; Strabo, Geogr, 16, 2 &amp; 17, 2 ; Luke, Acts, 27.3</t>
  </si>
  <si>
    <t>Carayon, Frost, Oleson, Markoe, Sauvage</t>
  </si>
  <si>
    <t>Carayon (2012)</t>
  </si>
  <si>
    <t>Marriner (2014)</t>
  </si>
  <si>
    <t>http://pleiades.stoa.org/places/678393</t>
  </si>
  <si>
    <t>http://dare.ht.lu.se/places/21115</t>
  </si>
  <si>
    <t>https://topostext.org/place/336354PSid</t>
  </si>
  <si>
    <t>Sour, North port</t>
  </si>
  <si>
    <t>Assur-Nasir-Pal, Annals, Col III ; Amarna Letters, 77 &amp; 89 &amp; 92 &amp; 114 &amp; 146-155 ; Wenamon's trip ; Esarhaddon's treaty ; Esarhaddon's Annals ; Ezekiel, 27 ; Anastasi Papyrus ; Scylax, Peripl ; Zenon's papyri ; Quintus, Hist, 4, 2 ; Diodorus, Hist, 17, 7 &amp; 19, 58 &amp; 19, 62 ; Luke, Acts, 21.3 ; Strabo, Geogr, 16, 2 ; Xenophon, Ephesian Tale, 1, 14</t>
  </si>
  <si>
    <t>Carayon, Frost, Lehmann, Cohen, Flemming, Blackman, Poidebard, Markoe, Sauvage</t>
  </si>
  <si>
    <t>Noureddine (2019)</t>
  </si>
  <si>
    <t>Carayon (2011)</t>
  </si>
  <si>
    <t>http://pleiades.stoa.org/places/678437</t>
  </si>
  <si>
    <t>http://dare.ht.lu.se/places/21116</t>
  </si>
  <si>
    <t>https://topostext.org/place/333352PTyr</t>
  </si>
  <si>
    <t>Tell abu Hawam, Haifa, near R Qishon</t>
  </si>
  <si>
    <t>Israel</t>
  </si>
  <si>
    <t>Carayon, Flemming, Markoe, Sauvage</t>
  </si>
  <si>
    <t>Vanschoonwinkel (2006)</t>
  </si>
  <si>
    <t>Artzy (2006)</t>
  </si>
  <si>
    <t>http://data.pastplace.org/search?q=694326</t>
  </si>
  <si>
    <t>Geziret Faraun, Pharaoh's island, Coral island</t>
  </si>
  <si>
    <t xml:space="preserve">Gulf of Aqaba </t>
  </si>
  <si>
    <t>Procopius, Guerre Perses, 1, 19</t>
  </si>
  <si>
    <t>Carayon, Marion</t>
  </si>
  <si>
    <t>Glazer (2012)</t>
  </si>
  <si>
    <t>http://pleiades.stoa.org/places/746747</t>
  </si>
  <si>
    <t>Jazirat al-Ghanam, Cape Musandam, Mussendom</t>
  </si>
  <si>
    <t>Gulf</t>
  </si>
  <si>
    <t>Strabo, Geogr, 16, 3 ; Marcian, Peripl, 1, 27</t>
  </si>
  <si>
    <t>Carayon</t>
  </si>
  <si>
    <t>http://pleiades.stoa.org/places/932470</t>
  </si>
  <si>
    <t>http://dare.ht.lu.se/places/41012</t>
  </si>
  <si>
    <t>Girsu</t>
  </si>
  <si>
    <t>Tell Telloh</t>
  </si>
  <si>
    <t>Enmetena, Entemena's votive inscription</t>
  </si>
  <si>
    <t>https://en.wikipedia.org/wiki/Girsu</t>
  </si>
  <si>
    <t>Ur, Uri, Sumerian Urim, North Port</t>
  </si>
  <si>
    <t>Letter from Ishbi-Erra to Ibbi-Sin</t>
  </si>
  <si>
    <t>Michalowski (2011)</t>
  </si>
  <si>
    <t>Battini (2018)</t>
  </si>
  <si>
    <t>https://en.wikipedia.org/wiki/Ur</t>
  </si>
  <si>
    <t>https://en.wikipedia.org/wiki/Ishbi-Erra</t>
  </si>
  <si>
    <t>http://pleiades.stoa.org/places/912985</t>
  </si>
  <si>
    <t>http://dare.ht.lu.se/places/22335</t>
  </si>
  <si>
    <t>Egypt: Med Sea</t>
  </si>
  <si>
    <t>Scylax, Peripl ; Caesar, Guerre civile, 3, 111 ; Guerre d’Alexandrie, 8 ; Moschion quoted by Athenaeus, Banquet des Savants, 5, 9-12 ; Pliny, Hist Nat, 2, 87 &amp; 5, 11 &amp; 5, 34 ; Seneca, Lucilius, 77 ; Strabo, Geogr, 17, 1 ; Diodorus, Hist, 1, 17 &amp; 1, 50 &amp; 17, 7; Dio Cassius, Hist, 42, 38 ; Quintus, Hist, 4, 8 ; Lucan, Pharsalia, 10 ; Philo, in Flaccum, 27 &amp; 92 &amp; 108 ; Philo, Legatio, 151 &amp; 250 ; Josephus Flavius, Guerre, 4, 10 ; Plutarch, Indica, 35-36 ; Ammian Marcellin, Hist de Rome, 22, 16 ; Arrian, Alexander, 3, 1 ; Stadiasmus, 272 ; BD 103 ; Hor's dreams ; P.Tebt.0005 ; Zenon's papyri</t>
  </si>
  <si>
    <t>Lehmann, Flemming, Cohen, Pauly, Blackman, Goddio, Christiansen, Trethewey, Oleson, Pitassi, Huissen</t>
  </si>
  <si>
    <t>Pena (2016)</t>
  </si>
  <si>
    <t>Goiran (2014)</t>
  </si>
  <si>
    <t>http://www.ancientportsantiques.com/a-few-ports/alexandria/</t>
  </si>
  <si>
    <t>http://pleiades.stoa.org/places/727070</t>
  </si>
  <si>
    <t>http://dare.ht.lu.se/places/15898</t>
  </si>
  <si>
    <t>https://topostext.org/place/312299PAle</t>
  </si>
  <si>
    <t xml:space="preserve">Kibotos </t>
  </si>
  <si>
    <t>port located inside the Port of Eunostos</t>
  </si>
  <si>
    <t>Strabo, Geogr, 17, 1</t>
  </si>
  <si>
    <t>Leuce, Leuke Akte</t>
  </si>
  <si>
    <t>Ras el-Kanayis, Ras Kanaïs</t>
  </si>
  <si>
    <t>Scylax, Peripl ; Stadiasmus, 14</t>
  </si>
  <si>
    <t>Arnaud</t>
  </si>
  <si>
    <t>http://pleiades.stoa.org/places/716587</t>
  </si>
  <si>
    <t>http://dare.ht.lu.se/places/36672</t>
  </si>
  <si>
    <t>https://topostext.org/place/312278ULeu</t>
  </si>
  <si>
    <t>el-Kerchi, Kersa, Chersa islets 15 km NW of Derna</t>
  </si>
  <si>
    <t>Libya</t>
  </si>
  <si>
    <t>Scylax, Peripl ; Stadiasmus, 49</t>
  </si>
  <si>
    <t>Flemming</t>
  </si>
  <si>
    <t>Laronde (1992)</t>
  </si>
  <si>
    <t>http://pleiades.stoa.org/places/373772</t>
  </si>
  <si>
    <t>http://dare.ht.lu.se/places/27228</t>
  </si>
  <si>
    <t>Scylax, Peripl ; Strabo, Geogr, 17, 3 ; Stadiasmus, 52</t>
  </si>
  <si>
    <t>Lehmann, Cohen, Flemming, Blackman, Loven, Christiansen, Trethewey, Stone</t>
  </si>
  <si>
    <t>Yorke (1972)</t>
  </si>
  <si>
    <t>Hesein (2014)</t>
  </si>
  <si>
    <t>http://www.ancientportsantiques.com/a-few-ports/apollonia/</t>
  </si>
  <si>
    <t>http://pleiades.stoa.org/places/373732</t>
  </si>
  <si>
    <t>http://dare.ht.lu.se/places/21854</t>
  </si>
  <si>
    <t>https://topostext.org/place/329220PApo</t>
  </si>
  <si>
    <t>Mahdia</t>
  </si>
  <si>
    <t>Tunisia</t>
  </si>
  <si>
    <t>Stadiasmus, 110</t>
  </si>
  <si>
    <t>Carayon, Slim, Flemming, Blackman, Yorke, Gadhoum, Huissen, Stone, famous shipwreck</t>
  </si>
  <si>
    <t>Younes (2005)</t>
  </si>
  <si>
    <t>http://pleiades.stoa.org/places/324663</t>
  </si>
  <si>
    <t>http://dare.ht.lu.se/places/32502</t>
  </si>
  <si>
    <t xml:space="preserve">Ruspina </t>
  </si>
  <si>
    <t>Monastir, islet La Tonnara (el-Ghedamsi islet) is probably just a quarry</t>
  </si>
  <si>
    <t>Caesar, Guerre d’Afrique, 11 ; Silius, Pun, 3 ; Stadiasmus, 115</t>
  </si>
  <si>
    <t>Slim, Carayon, Flemming, Yorke, Gadhoum, Stone</t>
  </si>
  <si>
    <t>Younes (2009)</t>
  </si>
  <si>
    <t>http://pleiades.stoa.org/places/324803</t>
  </si>
  <si>
    <t>http://dare.ht.lu.se/places/21636</t>
  </si>
  <si>
    <t>https://topostext.org/place/358108URus</t>
  </si>
  <si>
    <t>Sousse, initial port near the North wall of city</t>
  </si>
  <si>
    <t>Scylax, Peripl ; Caesar, Guerre d’Afrique, 3 ; Strabo, Geogr, 17, 3 ; no port according to Stadiasmus, 116 ; Antonine, Itin Mar</t>
  </si>
  <si>
    <t>Carayon, Lehmann, Flemming, Gadhoum</t>
  </si>
  <si>
    <t>http://pleiades.stoa.org/places/324716</t>
  </si>
  <si>
    <t>http://dare.ht.lu.se/places/21633</t>
  </si>
  <si>
    <t>https://topostext.org/place/358106UHad</t>
  </si>
  <si>
    <t>Hurst (2010)</t>
  </si>
  <si>
    <t>Algeria</t>
  </si>
  <si>
    <t>Width</t>
  </si>
  <si>
    <t>?</t>
  </si>
  <si>
    <t>CH</t>
  </si>
  <si>
    <t>100?</t>
  </si>
  <si>
    <t>60?</t>
  </si>
  <si>
    <t>Jameson (1969)</t>
  </si>
  <si>
    <t>door</t>
  </si>
  <si>
    <t>50?</t>
  </si>
  <si>
    <t>Hadjidaki (2019)</t>
  </si>
  <si>
    <t>10?</t>
  </si>
  <si>
    <t>Canae, Kanai, Kane Prom.</t>
  </si>
  <si>
    <t>Andraki, near Demre</t>
  </si>
  <si>
    <t>Appian, Guerres civiles, 4, 10 ; Luke, Acts, 27.5 ; Stadiasmus, 238</t>
  </si>
  <si>
    <t>Lehmann</t>
  </si>
  <si>
    <t>Cevik (2012)</t>
  </si>
  <si>
    <t>Cavalier (2007)</t>
  </si>
  <si>
    <t>http://pleiades.stoa.org/places/638745</t>
  </si>
  <si>
    <t>http://dare.ht.lu.se/places/21558</t>
  </si>
  <si>
    <t>https://topostext.org/place/362299UAnd</t>
  </si>
  <si>
    <t>Marsa Matrouh, Matruh, Bates' island, Geziret el-Yehudiyeh</t>
  </si>
  <si>
    <t>Cohen, Flemming, Dawson, Sauvage</t>
  </si>
  <si>
    <t>Conwell (1987)</t>
  </si>
  <si>
    <t>http://pleiades.stoa.org/places/716535</t>
  </si>
  <si>
    <t>http://dare.ht.lu.se/places/21711</t>
  </si>
  <si>
    <t>https://topostext.org/place/314272UPar</t>
  </si>
  <si>
    <t>x</t>
  </si>
  <si>
    <t xml:space="preserve">a (m) = </t>
  </si>
  <si>
    <t>longueur chaine: L = 2l</t>
  </si>
  <si>
    <t>poids chaine: P = 2p</t>
  </si>
  <si>
    <t>pour f = 6.2%:</t>
  </si>
  <si>
    <t>tg A = (Fv/2)/Fh</t>
  </si>
  <si>
    <t>si on regarde une demie corde, on a:</t>
  </si>
  <si>
    <r>
      <t>a = (l</t>
    </r>
    <r>
      <rPr>
        <vertAlign val="superscript"/>
        <sz val="11"/>
        <color theme="1"/>
        <rFont val="Calibri"/>
        <family val="2"/>
        <scheme val="minor"/>
      </rPr>
      <t>2</t>
    </r>
    <r>
      <rPr>
        <sz val="11"/>
        <color theme="1"/>
        <rFont val="Calibri"/>
        <family val="2"/>
        <scheme val="minor"/>
      </rPr>
      <t xml:space="preserve"> - h</t>
    </r>
    <r>
      <rPr>
        <vertAlign val="superscript"/>
        <sz val="11"/>
        <color theme="1"/>
        <rFont val="Calibri"/>
        <family val="2"/>
        <scheme val="minor"/>
      </rPr>
      <t>2</t>
    </r>
    <r>
      <rPr>
        <sz val="11"/>
        <color theme="1"/>
        <rFont val="Calibri"/>
        <family val="2"/>
        <scheme val="minor"/>
      </rPr>
      <t>)/2h  et  Th = aP/L</t>
    </r>
  </si>
  <si>
    <t xml:space="preserve">L (m) = </t>
  </si>
  <si>
    <t xml:space="preserve">h (m) = </t>
  </si>
  <si>
    <t xml:space="preserve">D (m) = </t>
  </si>
  <si>
    <t xml:space="preserve">f = h/D = </t>
  </si>
  <si>
    <t>f = h/D:</t>
  </si>
  <si>
    <t>d'où:</t>
  </si>
  <si>
    <t>et:</t>
  </si>
  <si>
    <t xml:space="preserve">Th/P = </t>
  </si>
  <si>
    <r>
      <t>a = (0.25L</t>
    </r>
    <r>
      <rPr>
        <vertAlign val="superscript"/>
        <sz val="11"/>
        <color theme="1"/>
        <rFont val="Calibri"/>
        <family val="2"/>
        <scheme val="minor"/>
      </rPr>
      <t>2</t>
    </r>
    <r>
      <rPr>
        <sz val="11"/>
        <color theme="1"/>
        <rFont val="Calibri"/>
        <family val="2"/>
        <scheme val="minor"/>
      </rPr>
      <t xml:space="preserve"> - h</t>
    </r>
    <r>
      <rPr>
        <vertAlign val="superscript"/>
        <sz val="11"/>
        <color theme="1"/>
        <rFont val="Calibri"/>
        <family val="2"/>
        <scheme val="minor"/>
      </rPr>
      <t>2</t>
    </r>
    <r>
      <rPr>
        <sz val="11"/>
        <color theme="1"/>
        <rFont val="Calibri"/>
        <family val="2"/>
        <scheme val="minor"/>
      </rPr>
      <t>)/2h</t>
    </r>
  </si>
  <si>
    <t>écartement D = 2xo</t>
  </si>
  <si>
    <r>
      <t>Th/P = a/L =</t>
    </r>
    <r>
      <rPr>
        <sz val="11"/>
        <color theme="1"/>
        <rFont val="Calibri"/>
        <family val="2"/>
        <scheme val="minor"/>
      </rPr>
      <t xml:space="preserve"> (0.25L</t>
    </r>
    <r>
      <rPr>
        <vertAlign val="superscript"/>
        <sz val="11"/>
        <color theme="1"/>
        <rFont val="Calibri"/>
        <family val="2"/>
        <scheme val="minor"/>
      </rPr>
      <t>2</t>
    </r>
    <r>
      <rPr>
        <sz val="11"/>
        <color theme="1"/>
        <rFont val="Calibri"/>
        <family val="2"/>
        <scheme val="minor"/>
      </rPr>
      <t>-h</t>
    </r>
    <r>
      <rPr>
        <vertAlign val="superscript"/>
        <sz val="11"/>
        <color theme="1"/>
        <rFont val="Calibri"/>
        <family val="2"/>
        <scheme val="minor"/>
      </rPr>
      <t>2</t>
    </r>
    <r>
      <rPr>
        <sz val="11"/>
        <color theme="1"/>
        <rFont val="Calibri"/>
        <family val="2"/>
        <scheme val="minor"/>
      </rPr>
      <t>)/2hL</t>
    </r>
  </si>
  <si>
    <t>D = 2a acosh((h+a)/a)</t>
  </si>
  <si>
    <t>pour D = 40 m, on a P = 1 tonne, donc Th = 2 t de chaque côté avec une flèche f = 2.48 m</t>
  </si>
  <si>
    <t>pour D = 20 m, on a P = 500 kg, donc Th = 1 t de chaque côté avec une flèche f = 1.24 m</t>
  </si>
  <si>
    <t>résultats double de la chainette !!</t>
  </si>
  <si>
    <t>L = 2a sinh (D/2a)</t>
  </si>
  <si>
    <t>on a un fil tendu entre deux points espacés de D</t>
  </si>
  <si>
    <t>sin A = h/(D/2)</t>
  </si>
  <si>
    <t>Fh/Fv = 1/4(h/D)</t>
  </si>
  <si>
    <t>avec  f = h/D  on a:</t>
  </si>
  <si>
    <t xml:space="preserve">b (m) = </t>
  </si>
  <si>
    <t>haut de chaine: à "a+h" au-dessus du sol (y = a+h)</t>
  </si>
  <si>
    <t>y</t>
  </si>
  <si>
    <t>Longueur de chaîne</t>
  </si>
  <si>
    <t>Flèche</t>
  </si>
  <si>
    <t>Paramètre de chaîne</t>
  </si>
  <si>
    <t>Largeur du canal</t>
  </si>
  <si>
    <t>Traction horizontale</t>
  </si>
  <si>
    <t>Traction horizontale/Poids de chaîne</t>
  </si>
  <si>
    <t xml:space="preserve">H (m) = </t>
  </si>
  <si>
    <t>Flèche en %</t>
  </si>
  <si>
    <t xml:space="preserve">wl (m) = </t>
  </si>
  <si>
    <t>y(x) - a+wl+b</t>
  </si>
  <si>
    <t>Position basse de la chaîne par rapport à wl</t>
  </si>
  <si>
    <t>Hauteur sur berge par rapport à wl</t>
  </si>
  <si>
    <t>Exemple:</t>
  </si>
  <si>
    <t xml:space="preserve">P (t) = </t>
  </si>
  <si>
    <t xml:space="preserve">Th (t) = </t>
  </si>
  <si>
    <t>éq pour y=h+a et x=D/2  donne:</t>
  </si>
  <si>
    <t>Gümüslük "East Harbour", Dogu Limani</t>
  </si>
  <si>
    <t xml:space="preserve">Strabo, Geogr, 14, 2 ; Scylax, Peripl ; Stadiasmus, 272 &amp; 276 ; Appian, Guerres civiles, 4, 9 ; EA 14, Lex Portorii Asiae </t>
  </si>
  <si>
    <t>Gündüz (2016)</t>
  </si>
  <si>
    <t>Dumankaya (2015)</t>
  </si>
  <si>
    <t>http://pleiades.stoa.org/places/599811</t>
  </si>
  <si>
    <t>http://dare.ht.lu.se/places/21430</t>
  </si>
  <si>
    <t>https://topostext.org/place/371272UMyn</t>
  </si>
  <si>
    <t>Carthago, rectangular commercial port</t>
  </si>
  <si>
    <t>Scylax, Peripl ; Josephus Flavius, Apion, 1, 18 ; Appian, Lybica, 96 ; Strabo, Geogr, 17, 3 ; Livy, Hist, 30, 10; Denys Periegetes, Periegese ; Procopius, Guerre Vandales, 1, 5 ; Stadiasmus, 124 ; Silius, Pun, 11 ; Antonine, Itin Mar &amp; Itin Prov ; Florus, Hist, 2, 15 ; Expositio Totius Mundi</t>
  </si>
  <si>
    <t>Slim, Carayon, Lehmann, Pauly, Flemming, Oleson, Trethewey, Markoe, Huissen, Stone</t>
  </si>
  <si>
    <t>Bartoloni (2018)</t>
  </si>
  <si>
    <t>http://pleiades.stoa.org/places/314921</t>
  </si>
  <si>
    <t>http://dare.ht.lu.se/places/15897</t>
  </si>
  <si>
    <t>https://topostext.org/place/369103PCar</t>
  </si>
  <si>
    <t>Masse linéique de la chaîne</t>
  </si>
  <si>
    <t xml:space="preserve">w (kg/m) = </t>
  </si>
  <si>
    <t>Masse de la chaîne</t>
  </si>
  <si>
    <t>Hauteur d'eau au-dessus du fond du canal</t>
  </si>
  <si>
    <t>Philon de Byzance ne parle pas de chaînes... le texte a entièrement été réécrit par H. Diels et, même réécrit par Diels, il faut l’imagination fertile de Diels pour y voir une chaîne.</t>
  </si>
  <si>
    <t>Moi j’ai trouvé :</t>
  </si>
  <si>
    <t>Chalkedon (Appian, Mithridatic, 10, 71)</t>
  </si>
  <si>
    <t>Andriake (Appian, Civil wars, 4, 10, 82)</t>
  </si>
  <si>
    <t>Alexandria Portus Magnus (Lucan, Pharsale, 10, 57)</t>
  </si>
  <si>
    <t>Paretonium (Dio Cassius, Hist., 51, 9)</t>
  </si>
  <si>
    <t>Carthage (Appian, Libyca, 96) and Procopius (War against Vandals, 1, 20)</t>
  </si>
  <si>
    <t>Il me manquerait donc Hippone, Peluse et Syracuse (grand port, petit port ?). As-tu des références ?</t>
  </si>
  <si>
    <t>J’ai repris en main la question du calcul des chaînes sur les entrées de ports …</t>
  </si>
  <si>
    <t>Puis-je faire un appel à ta mémoire d’éléphant pour citer les auteurs antiques qui mentionnent des ports équipés de chaînes ? De mon côté, je n’en ai trouvé que cinq …</t>
  </si>
  <si>
    <t>AdG (fin octobre 2020):</t>
  </si>
  <si>
    <t>De mémoire j’ai Carthage, Hippone, Syracuse, Andriake, Byzance, Pelusium, cela doit donc en faire au moins un de plus. Plus Vitruve qui décrit la machinerie dans les tours.</t>
  </si>
  <si>
    <t>Pour les descriptifs généraux, ok pour Vitruve (Arch, 10, 1). On peut ajouter Philon de Byzance (Fortifications, 3, 29).</t>
  </si>
  <si>
    <t>Bizerte</t>
  </si>
  <si>
    <t>Carayon, Lehmann, Flemming, Huissen</t>
  </si>
  <si>
    <t>http://pleiades.stoa.org/places/315038</t>
  </si>
  <si>
    <t>Procopius, Edifices, 1, 5 ; Zonaras, Const</t>
  </si>
  <si>
    <t>Milet, Lion Harbour</t>
  </si>
  <si>
    <t xml:space="preserve">Herodotus, Hist, 6, 28 ; Thucydides, Pelop, 8, 17-25-100 ; Xenophon, Helleniques, 1, 5 ; Scylax, Peripl ; Strabo, Geogr, 14, 1 ; Arrian, Alexander, 1, 5 ; Plutarch, Caesar, 2 ; Luke, Acts, 20.15 ; Stadiasmus, 293-295 ; Chariton, "Chaereas and Callirhoe" 3.2.11 ; EA 14, Lex Portorii Asiae ; THI 182 </t>
  </si>
  <si>
    <t>Lehmann, Flemming, Tartaron, Mauro, Feuser</t>
  </si>
  <si>
    <t>Brueckner (2014)</t>
  </si>
  <si>
    <t>Muellenhoff (2009)</t>
  </si>
  <si>
    <t>https://en.wikipedia.org/wiki/Miletus</t>
  </si>
  <si>
    <t>http://pleiades.stoa.org/places/599799</t>
  </si>
  <si>
    <t>http://dare.ht.lu.se/places/21166</t>
  </si>
  <si>
    <t>https://topostext.org/place/375273PMil</t>
  </si>
  <si>
    <t>Thucydides, Pelop, 1, 105 &amp; 108 ; Xenophon, Helleniques, 5, 1 ; Scylax, Peripl ; Scymnos, Periodos ; Ovid, Metamorphoses, 7, 490-493 ; Pausanias, Grece, 2, 29 ; Diodorus, Hist, 11, 9</t>
  </si>
  <si>
    <t>Pauly, Lehmann, Blackman, Loven, Mauro, Dawson, Tartaron</t>
  </si>
  <si>
    <t>Knoblauch (1973)</t>
  </si>
  <si>
    <t>Polinskaya (2013)</t>
  </si>
  <si>
    <t>https://en.wikipedia.org/wiki/Aegina</t>
  </si>
  <si>
    <t>http://pleiades.stoa.org/places/579853</t>
  </si>
  <si>
    <t>http://dare.ht.lu.se/places/21936</t>
  </si>
  <si>
    <t>https://topostext.org/place/378234PAig</t>
  </si>
  <si>
    <t>30?</t>
  </si>
  <si>
    <t xml:space="preserve">Larymna </t>
  </si>
  <si>
    <t xml:space="preserve">Larimna </t>
  </si>
  <si>
    <t>Lehmann, Flemming, Blackman</t>
  </si>
  <si>
    <t>http://pleiades.stoa.org/places/540906</t>
  </si>
  <si>
    <t>http://dare.ht.lu.se/places/29394</t>
  </si>
  <si>
    <t>https://topostext.org/place/386233PLar</t>
  </si>
  <si>
    <t>45?</t>
  </si>
  <si>
    <t>Thucydides, Pelop, 2, 84 &amp; 91 &amp; 3, 69 &amp; 4, 76 &amp; 7, 34 ; Scylax, Peripl ; Scymnos, Periodos ; Diodorus, Hist, 11, 34 ; Livy, Hist, 27, 30 ; Diodorus, Hist, 12, 60 ; Antonine, Itin Mar</t>
  </si>
  <si>
    <t>http://pleiades.stoa.org/places/540960</t>
  </si>
  <si>
    <t>http://dare.ht.lu.se/places/22826</t>
  </si>
  <si>
    <t>https://topostext.org/place/384218UNau</t>
  </si>
  <si>
    <t>Katoxi, Trikardo, now inland</t>
  </si>
  <si>
    <t>Thucydides, Pelop, 2, 102 ; Xenophon, Helleniques, 4, 5-6 ; Scylax, Peripl ; Polybius, Hist, 4, 14 ; Strabo, Geogr, 10, 2 ; Plutarch, Pericles, 19 ; Stephanus, Ethnica</t>
  </si>
  <si>
    <t>Lehmann, Flemming, Blackman, Loven, Mauro</t>
  </si>
  <si>
    <t>http://pleiades.stoa.org/places/531016</t>
  </si>
  <si>
    <t>http://dare.ht.lu.se/places/21993</t>
  </si>
  <si>
    <t>https://topostext.org/place/384212POin</t>
  </si>
  <si>
    <t xml:space="preserve">Anaktorion, Anactorium </t>
  </si>
  <si>
    <t>Thucydides, Pelop, 1, 55 &amp; 7, 31 ; Scylax, Peripl ; Scymnos, Periodos ; THI 124</t>
  </si>
  <si>
    <t>http://pleiades.stoa.org/places/530798</t>
  </si>
  <si>
    <t>http://dare.ht.lu.se/places/31521</t>
  </si>
  <si>
    <t>https://topostext.org/place/389208PAna</t>
  </si>
  <si>
    <t>Palaiopolis</t>
  </si>
  <si>
    <t>Paleopolis, on the isle of Andros</t>
  </si>
  <si>
    <t>Theodoulou, Lehmann, Flemming, Mauro</t>
  </si>
  <si>
    <t>http://pleiades.stoa.org/places/589692</t>
  </si>
  <si>
    <t>http://dare.ht.lu.se/places/39550</t>
  </si>
  <si>
    <t>20?</t>
  </si>
  <si>
    <t>Paleopoli, on the isle of Samothrace</t>
  </si>
  <si>
    <t>Scylax, Peripl ; Scymnos, Periodos ; Apollonius, Argonauticas, 1, 915 ; Plutarch, Paul Emile, 26 ; Ovid, Tristes, 1, 10 ; Antonine, Itin Mar</t>
  </si>
  <si>
    <t>Lehmann, Tiverios, Dawson, Mauro</t>
  </si>
  <si>
    <t>Famous statue</t>
  </si>
  <si>
    <t>http://pleiades.stoa.org/places/501596</t>
  </si>
  <si>
    <t>http://dare.ht.lu.se/places/22854</t>
  </si>
  <si>
    <t>https://topostext.org/place/405255PSam</t>
  </si>
  <si>
    <t>Liman Tepe, near Urla Iskele</t>
  </si>
  <si>
    <t>Xenophon, Helleniques, 1, 1 ; Scylax, Peripl</t>
  </si>
  <si>
    <t>Sahoglu (2011)</t>
  </si>
  <si>
    <t>Votruba (2016)</t>
  </si>
  <si>
    <t>http://pleiades.stoa.org/places/550839</t>
  </si>
  <si>
    <t>http://dare.ht.lu.se/places/27349</t>
  </si>
  <si>
    <t>Ildir, in front of Chios</t>
  </si>
  <si>
    <t xml:space="preserve">Strabo, Geogr, 14, 1 ; Scylax, Peripl ; EA 14, Lex Portorii Asiae </t>
  </si>
  <si>
    <t>Pauly, Lehmann, Flemming, Mauro</t>
  </si>
  <si>
    <t>http://pleiades.stoa.org/places/550535</t>
  </si>
  <si>
    <t>http://dare.ht.lu.se/places/21201</t>
  </si>
  <si>
    <t>https://topostext.org/place/384265PEry</t>
  </si>
  <si>
    <t>Antalya</t>
  </si>
  <si>
    <t>Stadiasmus, 215 &amp; 223 ; Luke, Acts, 14.25 ; EA 14, Lex Portorii Asiae</t>
  </si>
  <si>
    <t>Lehmann, Cohen, Flemming, Christiansen, Trethewey, Arnaud</t>
  </si>
  <si>
    <t>http://www.turkeytravelplanner.com/go/med/Antalya/sights/harbor.html</t>
  </si>
  <si>
    <t>http://pleiades.stoa.org/places/638778</t>
  </si>
  <si>
    <t>http://dare.ht.lu.se/places/21502</t>
  </si>
  <si>
    <t>https://topostext.org/place/369307PAtt</t>
  </si>
  <si>
    <t>GR: North-East</t>
  </si>
  <si>
    <t>Herodotus, Hist, 7, 123 ; Thucydides, Pelop, 1, 63-64 &amp; 4, 129 ; Scylax, Peripl ; Scymnos, Periodos ; Livy, Hist, 45, 10 ; Virgil, Georgiques, 4, 387 ; Antonine, Itin Mar</t>
  </si>
  <si>
    <t>Lehmann, Tiverios, Flemming, Mauro</t>
  </si>
  <si>
    <t>http://pleiades.stoa.org/places/491701</t>
  </si>
  <si>
    <t>http://dare.ht.lu.se/places/22703</t>
  </si>
  <si>
    <t>https://topostext.org/place/402233UPot</t>
  </si>
  <si>
    <t>Locri</t>
  </si>
  <si>
    <t>Thucydides, Pelop, 4, 1 &amp; 7, 25 ; Scylax, Peripl ; Scymnos, Periodos ; Livy, Hist, 24, 1 ; Pliny, Hist Nat, 3, 15</t>
  </si>
  <si>
    <t>http://pleiades.stoa.org/places/452369</t>
  </si>
  <si>
    <t>http://dare.ht.lu.se/places/16737</t>
  </si>
  <si>
    <t>https://topostext.org/place/382162PLoc</t>
  </si>
  <si>
    <r>
      <t>Thucydides, Pelop, 1, 93 &amp; 2, 93-94 &amp; 6, 30 &amp; 8, 90 &amp; 8, 94 ; Xenophon, Helleniques, 2, 2 &amp; 2, 4 &amp; 5, 1 &amp; 7, 1 ; Xenophon, Revenus, 3 ;  Scylax, Peripl ; Pausanias, Grece, 1, 1 ; Diodorus, Hist, 11, 12-41 &amp; 12, 19 ; Pliny, Hist Nat, 2, 87 &amp; 4, 11 ; Livy, Hist, 32, 16 &amp; 36, 42 &amp; 45, 27 ; Strabo, Geogr, 9, 1 ; Velleius, Hist, 2, 23 ; Nepos, Themistocle, 6 ; Philo, in Flaccum, 155 ; Plutarch, Aratus, 39-40 &amp; Phocion 27-32 &amp; Sylla 26 &amp; Themistocles 19-25 ; Scymnos, Periodos ; Polyaenus, Stratagemes, 1, 30 &amp; 4, 7 &amp; 6, 2 ; Cicero, Atticus 5, 12 ; Florus, Hist, 3, 6 ; Isocrate, Panegyrique d'Athènes ; Demosthenes, Androcles/Lacrite, 9 &amp; 51 ; Stephanus, Ethnica ; Esope, Fables, 305 ;  Philostratus, Apollonios, 4, 17 ; IG 2</t>
    </r>
    <r>
      <rPr>
        <vertAlign val="superscript"/>
        <sz val="9"/>
        <color theme="1"/>
        <rFont val="Calibri"/>
        <family val="2"/>
        <scheme val="minor"/>
      </rPr>
      <t>2</t>
    </r>
    <r>
      <rPr>
        <sz val="9"/>
        <color theme="1"/>
        <rFont val="Calibri"/>
        <family val="2"/>
        <scheme val="minor"/>
      </rPr>
      <t xml:space="preserve"> 903 ; IG 2</t>
    </r>
    <r>
      <rPr>
        <vertAlign val="superscript"/>
        <sz val="9"/>
        <color theme="1"/>
        <rFont val="Calibri"/>
        <family val="2"/>
        <scheme val="minor"/>
      </rPr>
      <t>3</t>
    </r>
    <r>
      <rPr>
        <sz val="9"/>
        <color theme="1"/>
        <rFont val="Calibri"/>
        <family val="2"/>
        <scheme val="minor"/>
      </rPr>
      <t xml:space="preserve"> 1 1160 ; IG 2</t>
    </r>
    <r>
      <rPr>
        <vertAlign val="superscript"/>
        <sz val="9"/>
        <color theme="1"/>
        <rFont val="Calibri"/>
        <family val="2"/>
        <scheme val="minor"/>
      </rPr>
      <t>3</t>
    </r>
    <r>
      <rPr>
        <sz val="9"/>
        <color theme="1"/>
        <rFont val="Calibri"/>
        <family val="2"/>
        <scheme val="minor"/>
      </rPr>
      <t xml:space="preserve"> 1 429 ; IG 2</t>
    </r>
    <r>
      <rPr>
        <vertAlign val="superscript"/>
        <sz val="9"/>
        <color theme="1"/>
        <rFont val="Calibri"/>
        <family val="2"/>
        <scheme val="minor"/>
      </rPr>
      <t>3</t>
    </r>
    <r>
      <rPr>
        <sz val="9"/>
        <color theme="1"/>
        <rFont val="Calibri"/>
        <family val="2"/>
        <scheme val="minor"/>
      </rPr>
      <t xml:space="preserve"> 1 871 ; IG 2/3</t>
    </r>
    <r>
      <rPr>
        <vertAlign val="superscript"/>
        <sz val="9"/>
        <color theme="1"/>
        <rFont val="Calibri"/>
        <family val="2"/>
        <scheme val="minor"/>
      </rPr>
      <t>3</t>
    </r>
    <r>
      <rPr>
        <sz val="9"/>
        <color theme="1"/>
        <rFont val="Calibri"/>
        <family val="2"/>
        <scheme val="minor"/>
      </rPr>
      <t xml:space="preserve"> 1 1315</t>
    </r>
  </si>
  <si>
    <t>Goiran (2011)</t>
  </si>
  <si>
    <t>http://pleiades.stoa.org/places/580062</t>
  </si>
  <si>
    <t>http://dare.ht.lu.se/places/22389</t>
  </si>
  <si>
    <t>https://topostext.org/place/379236HPei</t>
  </si>
  <si>
    <t>Lehmann, Theodoulou, Flemming, Tardieu, Pauly, Blackman (2013), Loven, Christiansen, Trethewey, Mauro, Huissen</t>
  </si>
  <si>
    <t>Tardieu, Theodoulou, Blackman (2013), Loven, Mauro</t>
  </si>
  <si>
    <t>Tardieu, Theodoulou, Blackman (2013), Loven, Christiansen, Trethewey, Mauro</t>
  </si>
  <si>
    <t>Scylax, Peripl ; Strabo, Geogr, 17, 2 ; Mela, Geogr, 1, 8 ; Stadiasmus, 19 ; Xenophon, Ephesian Tale, 3, 12 ; Dio Cassius, Hist, 51, 9</t>
  </si>
  <si>
    <t>Cothon of Carthage: circular naval base</t>
  </si>
  <si>
    <t>Procopius, Guerre Vandales, 1, 20 &amp;, Edifices, 6, 5 ; Florus, Hist, 2, 15</t>
  </si>
  <si>
    <t>Slim, Blackman, Loven, Oleson, Markoe, Huissen</t>
  </si>
  <si>
    <t>de Graauw (2018) Slipway pictures</t>
  </si>
  <si>
    <t>http://dare.ht.lu.se/places/23800</t>
  </si>
  <si>
    <t>Centumcellae</t>
  </si>
  <si>
    <t>Darsena Romana in the port of Civitavecchia</t>
  </si>
  <si>
    <t>Lokroi Epizephyrioi</t>
  </si>
  <si>
    <t>Syracuse, Syrakus, « Small Port »</t>
  </si>
  <si>
    <t>Porto Lachio, Syracuse</t>
  </si>
  <si>
    <t>Mozia, on the isle of San Pantaleo</t>
  </si>
  <si>
    <t>unnamed</t>
  </si>
  <si>
    <t>Port of Ambrakia</t>
  </si>
  <si>
    <t>Phidokastro</t>
  </si>
  <si>
    <t>near Nea Kamarina</t>
  </si>
  <si>
    <t>Oiniadae</t>
  </si>
  <si>
    <t>Naupaktos</t>
  </si>
  <si>
    <t>Lepanto</t>
  </si>
  <si>
    <t>Nisa, Nisaea</t>
  </si>
  <si>
    <t>Piraeus</t>
  </si>
  <si>
    <t>Zea</t>
  </si>
  <si>
    <t>Munychia</t>
  </si>
  <si>
    <t>Potidaia</t>
  </si>
  <si>
    <t>Nea Poteidaia</t>
  </si>
  <si>
    <t>Aigina, Aegina</t>
  </si>
  <si>
    <t>Roman naval base South of Kolonna hill</t>
  </si>
  <si>
    <t>Lechaion</t>
  </si>
  <si>
    <t>Paros</t>
  </si>
  <si>
    <t>Paros, Paroikia Bay</t>
  </si>
  <si>
    <t>Thasos</t>
  </si>
  <si>
    <t>Thassos, Limenas</t>
  </si>
  <si>
    <t>Samothraca</t>
  </si>
  <si>
    <t>on South side of Mytilini, on the isle of Lesbos</t>
  </si>
  <si>
    <t>Pythagoreion</t>
  </si>
  <si>
    <t>Naval base at Mandraki harbour, Kos, on the isle of Kos</t>
  </si>
  <si>
    <t>Rhodos</t>
  </si>
  <si>
    <t>Naval base at Port Mandraki</t>
  </si>
  <si>
    <t>Byzantion, Prosphorion</t>
  </si>
  <si>
    <t>Marmaray Sirkeci railway station, in the Golden Horn</t>
  </si>
  <si>
    <t>Byzantion, Kynegoi</t>
  </si>
  <si>
    <t>Genesentis, Boona</t>
  </si>
  <si>
    <t>Chalkedon</t>
  </si>
  <si>
    <t>Cyzicos, home port of Classis Pontica fleet</t>
  </si>
  <si>
    <t>Falasarna, Phalasarna, on the isle of Crete</t>
  </si>
  <si>
    <t>Khania, Chania, on the isle of Crete</t>
  </si>
  <si>
    <t>7 km North of Famagousta, on the isle of Cyprus</t>
  </si>
  <si>
    <t>Larnaca, slipways at Bamboula, on the isle of Cyprus</t>
  </si>
  <si>
    <t>Salamis, Salamine of Cyprus</t>
  </si>
  <si>
    <t>Kition</t>
  </si>
  <si>
    <t>10 km East of Limassol, on the isle of Cyprus</t>
  </si>
  <si>
    <t>Nea-Paphos</t>
  </si>
  <si>
    <t>Kato Paphos, on the isle of Cyprus</t>
  </si>
  <si>
    <t>Soloi, Soli</t>
  </si>
  <si>
    <t>Potamos tou Kambou, on the isle of Cyprus</t>
  </si>
  <si>
    <t>Elaia, port of Pergamon, Pergamos</t>
  </si>
  <si>
    <t>Naval base and commercial port at Kazikbaglar</t>
  </si>
  <si>
    <t>Palaia Smyrna</t>
  </si>
  <si>
    <t>Klazomenai</t>
  </si>
  <si>
    <t>Erythrai</t>
  </si>
  <si>
    <t>Hellenistic port of Ephesos</t>
  </si>
  <si>
    <t>Priene</t>
  </si>
  <si>
    <t>Güllübahce on the silted up outlet of R Meander</t>
  </si>
  <si>
    <t>Miletos main port, Dokimos Harbour</t>
  </si>
  <si>
    <t xml:space="preserve">Myndus, Myndos </t>
  </si>
  <si>
    <t>Halicarnassus</t>
  </si>
  <si>
    <t>Bodrum, small naval base inside modern marina?</t>
  </si>
  <si>
    <t>Cnide West, former isle of Triopion now connected to mainland</t>
  </si>
  <si>
    <t>Kaunos, Caunus</t>
  </si>
  <si>
    <t>Sülüklü Gölü, near Dalyan</t>
  </si>
  <si>
    <t>Andriace, Andriake, port of Myra</t>
  </si>
  <si>
    <t xml:space="preserve">Attaleia, port of Perge </t>
  </si>
  <si>
    <t>Seleucia Pieria, home port of Classis Syriaca fleet</t>
  </si>
  <si>
    <t>Laodicea</t>
  </si>
  <si>
    <t>Lattaquie</t>
  </si>
  <si>
    <t>Sidon</t>
  </si>
  <si>
    <t>Saida</t>
  </si>
  <si>
    <t>Tyre, "Sidonian port"</t>
  </si>
  <si>
    <t>Port of Aksaph, port of Megiddo</t>
  </si>
  <si>
    <t>Asabon</t>
  </si>
  <si>
    <t>Tell el-Muqayyar</t>
  </si>
  <si>
    <t>Alexandria, Portus Magnus, home port of Classis Alexandrina fleet</t>
  </si>
  <si>
    <t>Alexandria, includes 3 now submerged ports: near Palace (7 ha), near Antirhodos (16 ha), and inbetween (13 ha)</t>
  </si>
  <si>
    <t>Chersis, Xherson, Aphrodisias insula</t>
  </si>
  <si>
    <t>Apollonia, port of Cyrene</t>
  </si>
  <si>
    <t>Susah, Soussa</t>
  </si>
  <si>
    <t>Gummi</t>
  </si>
  <si>
    <t>Hadrumete</t>
  </si>
  <si>
    <t>Hippo Diarrhytos</t>
  </si>
  <si>
    <t>port of the Pheacians, naval base of Alkinoos, Corcyra</t>
  </si>
  <si>
    <t>Kantharos</t>
  </si>
  <si>
    <t>LK</t>
  </si>
  <si>
    <t>Scylax, Peripl ; Stadiasmus, 312</t>
  </si>
  <si>
    <t>Flemming, famous Greek 3rd c. BC shipwreck</t>
  </si>
  <si>
    <t>http://pleiades.stoa.org/places/707531</t>
  </si>
  <si>
    <t>http://dare.ht.lu.se/places/22726</t>
  </si>
  <si>
    <t>https://topostext.org/place/353333PKer</t>
  </si>
  <si>
    <t>Camiz (2020)</t>
  </si>
  <si>
    <t>Keryneia</t>
  </si>
  <si>
    <t>Kyrenia, with an undated chain closure, on the isle of Cyprus</t>
  </si>
  <si>
    <t xml:space="preserve">Phaselis, Phaselide </t>
  </si>
  <si>
    <t>near Tekirova</t>
  </si>
  <si>
    <t xml:space="preserve">Scylax, Peripl ; Strabo, Geogr, 14, 3 ; Livy, Hist, 37, 22 &amp; 37, 24 ; Stadiasmus, 226 ; EA 14, Lex Portorii Asiae ; SEG 55.1452 </t>
  </si>
  <si>
    <t>Lehmann, Flemming, Blackman, Oleson</t>
  </si>
  <si>
    <t>Arslan (2015)</t>
  </si>
  <si>
    <t>http://pleiades.stoa.org/places/639051</t>
  </si>
  <si>
    <t>http://dare.ht.lu.se/places/21436</t>
  </si>
  <si>
    <t>https://topostext.org/place/365306PPha</t>
  </si>
  <si>
    <t>Zenon's papyri ; Strabo, Geogr, 16, 4</t>
  </si>
  <si>
    <t>Carayon, Cohen, Feuser</t>
  </si>
  <si>
    <t>Raban (2009)</t>
  </si>
  <si>
    <t>http://pleiades.stoa.org/places/678401</t>
  </si>
  <si>
    <t>http://dare.ht.lu.se/places/21149</t>
  </si>
  <si>
    <t>https://topostext.org/place/325349UCae</t>
  </si>
  <si>
    <t>Stratonos Pyrgos</t>
  </si>
  <si>
    <t>Caesarea Maritima, pre-Herodian port</t>
  </si>
  <si>
    <t>75?</t>
  </si>
  <si>
    <t>Patara, Arsinoe, port of Xanthos, on R Xanthos</t>
  </si>
  <si>
    <t>Scylax, Peripl ; Appian, Guerres civiles, 4, 10 ; Diodorus, Hist, 20, 93 ; Pliny, Hist Nat, 5, 33 ; Livy, Hist, 37, 17 ; Luke, Acts, 21.1 ; Strabo, Geogr, 14, 3 ; Stadiasmus, 246 &amp; 272</t>
  </si>
  <si>
    <t>http://pleiades.stoa.org/places/639042</t>
  </si>
  <si>
    <t>http://imperium.ahlfeldt.se/places/21460</t>
  </si>
  <si>
    <t>https://www.trismegistos.org/place/1625</t>
  </si>
  <si>
    <t>Ezion Geber? Gasion Gabel?</t>
  </si>
  <si>
    <t xml:space="preserve">Paraetonium, Paraetonium, Ammonia </t>
  </si>
  <si>
    <t>Dündar (2021)</t>
  </si>
  <si>
    <t>Tepecik hill, near Gelemis, with ancient lighthouse</t>
  </si>
  <si>
    <t>40?</t>
  </si>
  <si>
    <t>Caesarea Mauretaniae, Cesaree de Mauretanie, Iol, naval base</t>
  </si>
  <si>
    <t>Cherchel, western basin</t>
  </si>
  <si>
    <t>Strabo, Geogr, 17, 3 ; Antonine, Itin Mar</t>
  </si>
  <si>
    <t>Pauly, Carayon, Lehmann, Flemming, Yorke, Oleson, Huissen, Stone</t>
  </si>
  <si>
    <t>Leveau (1984)</t>
  </si>
  <si>
    <t>Diole (1952)</t>
  </si>
  <si>
    <t>Stone (2021)</t>
  </si>
  <si>
    <t>http://pleiades.stoa.org/places/295279</t>
  </si>
  <si>
    <t>http://imperium.ahlfeldt.se/places/21630</t>
  </si>
  <si>
    <t>Carthage</t>
  </si>
  <si>
    <t>Gytheum, Gythium, Gytheion, Gythion, port of Sparta</t>
  </si>
  <si>
    <t>Githio</t>
  </si>
  <si>
    <t>Thucydides, Pelop, 1, 108 ; Xenophon, Helleniques, 6, 5 ; Scylax, Peripl ; Diodorus, Hist, 11, 34 ; Livy, Hist, 34, 29 ; Strabo, Geogr, 8, 3 &amp; 8, 5 ; Plutarch, Cleomene, 59 ; Ptol, Geogr, 3, 16 ; Polyaenus, Stratagemes, 2, 10</t>
  </si>
  <si>
    <t>Lehmann, Tardieu, Flemming, Blackman, Mauro, Hansen,  Ginalis et al</t>
  </si>
  <si>
    <t>Scoufopoulos (1985)</t>
  </si>
  <si>
    <t>https://en.wikipedia.org/wiki/Gytheio</t>
  </si>
  <si>
    <t>http://pleiades.stoa.org/places/570268</t>
  </si>
  <si>
    <t>http://imperium.ahlfeldt.se/places/21912</t>
  </si>
  <si>
    <t>https://topostext.org/place/368226PGyt</t>
  </si>
  <si>
    <t xml:space="preserve">Chios, Berenice de Chios </t>
  </si>
  <si>
    <t>Chio, with Roman quarry at Latomi, on the isle of Chios</t>
  </si>
  <si>
    <t>Strabo, Geogr, 14, 1</t>
  </si>
  <si>
    <t>Cohen, Flemming, Lehmann, Blackman, Mauro, Hansen</t>
  </si>
  <si>
    <t>http://pleiades.stoa.org/places/550496</t>
  </si>
  <si>
    <t>http://imperium.ahlfeldt.se/places/41343</t>
  </si>
  <si>
    <t>https://www.trismegistos.org/place/512</t>
  </si>
  <si>
    <t>Bay of Ambelaki, on the isle of Salamis</t>
  </si>
  <si>
    <t>Thucydides, Pelop, 2, 93 ; Scylax, Peripl ; Scymnos, Periodos ; Herodotus, Hist, 8, 41 ; Pausanias, Grece, 1, 35 ; Diodorus, Hist, 11, 2-4 &amp; 20, 49 ; Polyaenus, Stratagemes, 1, 30</t>
  </si>
  <si>
    <t>Lehmann, Theodoulou, Flemming, Dawson, Mauro, Hansen, Ginalis et al</t>
  </si>
  <si>
    <t>Lolos (1989)</t>
  </si>
  <si>
    <t>http://pleiades.stoa.org/places/580100</t>
  </si>
  <si>
    <t>http://imperium.ahlfeldt.se/places/41417</t>
  </si>
  <si>
    <t>https://topostext.org/place/379235PSal</t>
  </si>
  <si>
    <t>Salamis, Salamine, inner port</t>
  </si>
  <si>
    <t>Pandataria insula</t>
  </si>
  <si>
    <t>Roman villa Giulia at Punta Eolo, on the isle of Ventotene</t>
  </si>
  <si>
    <t>https://www2.rgzm.de/navis2/home/frames.htm</t>
  </si>
  <si>
    <t>https://en.wikipedia.org/wiki/Ventotene</t>
  </si>
  <si>
    <t>http://pleiades.stoa.org/places/433011</t>
  </si>
  <si>
    <t>http://imperium.ahlfeldt.se/places/41267</t>
  </si>
  <si>
    <t>https://www.trismegistos.org/place/43877</t>
  </si>
  <si>
    <t>https://topostext.org/place/408134IPan</t>
  </si>
  <si>
    <t>EX</t>
  </si>
  <si>
    <t>SY</t>
  </si>
  <si>
    <t>HO</t>
  </si>
  <si>
    <t>FO</t>
  </si>
  <si>
    <t>WIKIPEDIA</t>
  </si>
  <si>
    <t>TRISMEGISTOS</t>
  </si>
  <si>
    <t xml:space="preserve">Port of Methymna, Methymne </t>
  </si>
  <si>
    <t>Mithimna on the isle of Lesbos, Lesvos</t>
  </si>
  <si>
    <t>Thucydides, Pelop, 8, 22-100 ; Xenophon, Helleniques, 1, 2 ; Scylax, Peripl ; Philostratus, Apollonios, 4, 13</t>
  </si>
  <si>
    <t>Lehmann, Theodoulou, Flemming, Mauro, Hansen</t>
  </si>
  <si>
    <t>https://en.wikipedia.org/wiki/Mithymna</t>
  </si>
  <si>
    <t>http://pleiades.stoa.org/places/550738</t>
  </si>
  <si>
    <t>http://imperium.ahlfeldt.se/places/22968</t>
  </si>
  <si>
    <t>https://www.trismegistos.org/place/1365</t>
  </si>
  <si>
    <t>https://topostext.org/place/394262PMet</t>
  </si>
  <si>
    <t>Byzantion, Constantinopolis: port of Julianus, port of Sophia, portus novus, megistos limen, turned into a naval shipyard called Kontoskalion, Kontoskelion, Condoscali, in the 13th c.</t>
  </si>
  <si>
    <t>Kadirga Limani, west of the Church of the Saints Sergius and Bacchus, now Little Hagia Sophia Mosque</t>
  </si>
  <si>
    <t>TR: Bosph N</t>
  </si>
  <si>
    <t>Dio Cassius, Hist, 75, 10 ; Procopius, Edifices, 1, 4 ; Zosimos, Hist, 3</t>
  </si>
  <si>
    <t>Grelois,  Ginalis et al, Daim</t>
  </si>
  <si>
    <t>https://en.wikipedia.org/wiki/Kontoskalion</t>
  </si>
  <si>
    <t>https://pleiades.stoa.org/places/521043</t>
  </si>
  <si>
    <t>Heraion, Heraea, Hera Limenia, near Lake Eschatiotis</t>
  </si>
  <si>
    <t>Perachora, near Limni Vouliagmenis</t>
  </si>
  <si>
    <t>Pirazzoli (1994)</t>
  </si>
  <si>
    <t>https://en.wikipedia.org/wiki/Heraion_of_Perachora</t>
  </si>
  <si>
    <t>http://imperium.ahlfeldt.se/places/22270</t>
  </si>
  <si>
    <t>https://www.trismegistos.org/place/37838</t>
  </si>
  <si>
    <t>Ur, Uri, Sumerian Urim, West Port</t>
  </si>
  <si>
    <t>Tell el-Muqayyar, with "two off-river basins enclosed within the walls of Ur" acc. to Blackman (1982, p92)</t>
  </si>
  <si>
    <t>Woolley (1974)</t>
  </si>
  <si>
    <t>http://imperium.ahlfeldt.se/places/22335</t>
  </si>
  <si>
    <t>https://www.trismegistos.org/place/51203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</si>
</sst>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0"/>
  </numFmts>
  <fonts count="17" x14ac:knownFonts="1">
    <font>
      <sz val="11"/>
      <color theme="1"/>
      <name val="Calibri"/>
      <family val="2"/>
      <scheme val="minor"/>
    </font>
    <font>
      <b/>
      <sz val="11"/>
      <color theme="1"/>
      <name val="Calibri"/>
      <family val="2"/>
      <scheme val="minor"/>
    </font>
    <font>
      <u/>
      <sz val="11"/>
      <color theme="10"/>
      <name val="Calibri"/>
      <family val="2"/>
      <scheme val="minor"/>
    </font>
    <font>
      <vertAlign val="superscript"/>
      <sz val="11"/>
      <color theme="1"/>
      <name val="Calibri"/>
      <family val="2"/>
      <scheme val="minor"/>
    </font>
    <font>
      <u/>
      <sz val="11"/>
      <color theme="1"/>
      <name val="Calibri"/>
      <family val="2"/>
      <scheme val="minor"/>
    </font>
    <font>
      <b/>
      <sz val="9"/>
      <name val="Calibri"/>
      <family val="2"/>
      <scheme val="minor"/>
    </font>
    <font>
      <b/>
      <sz val="9"/>
      <color theme="1"/>
      <name val="Calibri"/>
      <family val="2"/>
      <scheme val="minor"/>
    </font>
    <font>
      <b/>
      <sz val="8"/>
      <color theme="1"/>
      <name val="Calibri"/>
      <family val="2"/>
      <scheme val="minor"/>
    </font>
    <font>
      <sz val="9"/>
      <color theme="1"/>
      <name val="Calibri"/>
      <family val="2"/>
      <scheme val="minor"/>
    </font>
    <font>
      <sz val="9"/>
      <name val="Calibri"/>
      <family val="2"/>
      <scheme val="minor"/>
    </font>
    <font>
      <u/>
      <sz val="8"/>
      <color theme="10"/>
      <name val="Calibri"/>
      <family val="2"/>
      <scheme val="minor"/>
    </font>
    <font>
      <sz val="8"/>
      <color theme="1"/>
      <name val="Calibri"/>
      <family val="2"/>
      <scheme val="minor"/>
    </font>
    <font>
      <vertAlign val="superscript"/>
      <sz val="9"/>
      <color theme="1"/>
      <name val="Calibri"/>
      <family val="2"/>
      <scheme val="minor"/>
    </font>
    <font>
      <u/>
      <sz val="9"/>
      <color theme="10"/>
      <name val="Calibri"/>
      <family val="2"/>
      <scheme val="minor"/>
    </font>
    <font>
      <b/>
      <u/>
      <sz val="11"/>
      <color theme="1"/>
      <name val="Calibri"/>
      <family val="2"/>
      <scheme val="minor"/>
    </font>
    <font>
      <sz val="8"/>
      <name val="Calibri"/>
      <family val="2"/>
      <scheme val="minor"/>
    </font>
    <font>
      <u/>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2" fillId="0" borderId="0" xfId="1"/>
    <xf numFmtId="0" fontId="1" fillId="0" borderId="0" xfId="0" applyFont="1"/>
    <xf numFmtId="0" fontId="0" fillId="2" borderId="0" xfId="0" applyFill="1"/>
    <xf numFmtId="0" fontId="0" fillId="0" borderId="1" xfId="0" applyBorder="1" applyAlignment="1">
      <alignment horizontal="center"/>
    </xf>
    <xf numFmtId="0" fontId="0" fillId="0" borderId="4" xfId="0" applyBorder="1" applyAlignment="1">
      <alignment horizontal="center"/>
    </xf>
    <xf numFmtId="164" fontId="0" fillId="0" borderId="5" xfId="0" applyNumberFormat="1" applyBorder="1" applyAlignment="1">
      <alignment horizontal="center"/>
    </xf>
    <xf numFmtId="164" fontId="0" fillId="0" borderId="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vertical="center"/>
    </xf>
    <xf numFmtId="10" fontId="0" fillId="0" borderId="2" xfId="0" applyNumberFormat="1" applyBorder="1" applyAlignment="1">
      <alignment horizontal="center"/>
    </xf>
    <xf numFmtId="9" fontId="0" fillId="0" borderId="2" xfId="0" applyNumberFormat="1" applyBorder="1" applyAlignment="1">
      <alignment horizontal="center"/>
    </xf>
    <xf numFmtId="10" fontId="0" fillId="0" borderId="3" xfId="0" applyNumberFormat="1" applyBorder="1" applyAlignment="1">
      <alignment horizontal="center"/>
    </xf>
    <xf numFmtId="166" fontId="0" fillId="0" borderId="3" xfId="0" applyNumberFormat="1" applyBorder="1" applyAlignment="1">
      <alignment horizontal="center"/>
    </xf>
    <xf numFmtId="165" fontId="0" fillId="2" borderId="2" xfId="0" applyNumberFormat="1" applyFill="1" applyBorder="1" applyAlignment="1">
      <alignment horizontal="center"/>
    </xf>
    <xf numFmtId="164" fontId="0" fillId="2" borderId="5" xfId="0" applyNumberFormat="1" applyFill="1" applyBorder="1" applyAlignment="1">
      <alignment horizontal="center"/>
    </xf>
    <xf numFmtId="9" fontId="0" fillId="0" borderId="1" xfId="0" applyNumberFormat="1" applyBorder="1" applyAlignment="1">
      <alignment horizontal="center"/>
    </xf>
    <xf numFmtId="164" fontId="0" fillId="0" borderId="4" xfId="0" applyNumberFormat="1" applyBorder="1" applyAlignment="1">
      <alignment horizontal="center"/>
    </xf>
    <xf numFmtId="0" fontId="0" fillId="0" borderId="0" xfId="0" applyAlignment="1">
      <alignment horizontal="left"/>
    </xf>
    <xf numFmtId="0" fontId="5" fillId="3" borderId="0" xfId="0" applyFont="1" applyFill="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167" fontId="6" fillId="3" borderId="0" xfId="0" applyNumberFormat="1" applyFont="1" applyFill="1" applyAlignment="1">
      <alignment horizontal="left" vertical="center"/>
    </xf>
    <xf numFmtId="0" fontId="6" fillId="3" borderId="0" xfId="0" applyFont="1" applyFill="1" applyAlignment="1">
      <alignment horizontal="center" vertical="center"/>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6" fillId="3" borderId="0" xfId="0" quotePrefix="1" applyFont="1" applyFill="1" applyAlignment="1">
      <alignment horizontal="center" vertical="center"/>
    </xf>
    <xf numFmtId="0" fontId="6" fillId="2" borderId="0" xfId="0" applyFont="1" applyFill="1" applyAlignment="1">
      <alignment horizontal="center" vertical="center"/>
    </xf>
    <xf numFmtId="0" fontId="8" fillId="0" borderId="0" xfId="0" applyFont="1" applyAlignment="1">
      <alignment vertical="center" wrapText="1"/>
    </xf>
    <xf numFmtId="0" fontId="9" fillId="0" borderId="0" xfId="0" applyFont="1" applyAlignment="1">
      <alignment horizontal="left" vertical="top" wrapText="1"/>
    </xf>
    <xf numFmtId="0" fontId="8" fillId="0" borderId="0" xfId="0" applyFont="1" applyAlignment="1">
      <alignment vertical="top" wrapText="1"/>
    </xf>
    <xf numFmtId="167" fontId="8" fillId="0" borderId="0" xfId="0" applyNumberFormat="1" applyFont="1" applyAlignment="1">
      <alignment horizontal="left" vertical="top" wrapText="1"/>
    </xf>
    <xf numFmtId="0" fontId="8" fillId="0" borderId="0" xfId="0" applyFont="1" applyAlignment="1">
      <alignment horizontal="center" vertical="top" wrapText="1"/>
    </xf>
    <xf numFmtId="0" fontId="10" fillId="0" borderId="0" xfId="1" applyFont="1" applyAlignment="1">
      <alignment vertical="top" wrapText="1"/>
    </xf>
    <xf numFmtId="0" fontId="11" fillId="0" borderId="0" xfId="0" applyFont="1" applyAlignment="1">
      <alignment vertical="top" wrapText="1"/>
    </xf>
    <xf numFmtId="0" fontId="8" fillId="2" borderId="0" xfId="0" applyFont="1" applyFill="1" applyAlignment="1">
      <alignment horizontal="center" vertical="top" wrapText="1"/>
    </xf>
    <xf numFmtId="0" fontId="10" fillId="0" borderId="0" xfId="1" applyFont="1" applyFill="1" applyAlignment="1">
      <alignment vertical="top" wrapText="1"/>
    </xf>
    <xf numFmtId="0" fontId="6" fillId="0" borderId="0" xfId="0" applyFont="1" applyAlignment="1">
      <alignment vertical="center"/>
    </xf>
    <xf numFmtId="0" fontId="13" fillId="0" borderId="0" xfId="1" applyFont="1" applyAlignment="1">
      <alignment vertical="top" wrapText="1"/>
    </xf>
    <xf numFmtId="0" fontId="10" fillId="0" borderId="0" xfId="1" applyFont="1" applyAlignment="1">
      <alignment vertical="top"/>
    </xf>
    <xf numFmtId="0" fontId="8" fillId="2" borderId="0" xfId="0" applyFont="1" applyFill="1" applyAlignment="1">
      <alignment vertical="top" wrapText="1"/>
    </xf>
    <xf numFmtId="167" fontId="8" fillId="2" borderId="0" xfId="0" applyNumberFormat="1" applyFont="1" applyFill="1" applyAlignment="1">
      <alignment horizontal="left" vertical="top" wrapText="1"/>
    </xf>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0" fontId="0" fillId="0" borderId="9" xfId="0" applyBorder="1"/>
    <xf numFmtId="0" fontId="0" fillId="0" borderId="10" xfId="0" applyBorder="1"/>
    <xf numFmtId="0" fontId="0" fillId="0" borderId="11" xfId="0" applyBorder="1" applyAlignment="1">
      <alignment horizontal="right"/>
    </xf>
    <xf numFmtId="0" fontId="0" fillId="4" borderId="12" xfId="0" applyFill="1" applyBorder="1" applyAlignment="1">
      <alignment horizontal="left"/>
    </xf>
    <xf numFmtId="164" fontId="0" fillId="0" borderId="12" xfId="0" applyNumberFormat="1" applyBorder="1" applyAlignment="1">
      <alignment horizontal="left"/>
    </xf>
    <xf numFmtId="10" fontId="0" fillId="0" borderId="12" xfId="0" applyNumberFormat="1" applyBorder="1" applyAlignment="1">
      <alignment horizontal="left"/>
    </xf>
    <xf numFmtId="0" fontId="0" fillId="0" borderId="13" xfId="0" applyBorder="1"/>
    <xf numFmtId="0" fontId="0" fillId="0" borderId="14" xfId="0" applyBorder="1"/>
    <xf numFmtId="164" fontId="0" fillId="4" borderId="12" xfId="0" applyNumberFormat="1" applyFill="1" applyBorder="1" applyAlignment="1">
      <alignment horizontal="left"/>
    </xf>
    <xf numFmtId="0" fontId="14" fillId="0" borderId="0" xfId="0" applyFont="1"/>
    <xf numFmtId="2" fontId="0" fillId="4" borderId="12" xfId="0" applyNumberFormat="1" applyFill="1" applyBorder="1" applyAlignment="1">
      <alignment horizontal="left"/>
    </xf>
    <xf numFmtId="1" fontId="0" fillId="4" borderId="12" xfId="0" applyNumberFormat="1" applyFill="1" applyBorder="1" applyAlignment="1">
      <alignment horizontal="left"/>
    </xf>
    <xf numFmtId="0" fontId="0" fillId="0" borderId="15" xfId="0" applyBorder="1" applyAlignment="1">
      <alignment horizontal="right"/>
    </xf>
    <xf numFmtId="2" fontId="0" fillId="0" borderId="16" xfId="0" applyNumberFormat="1" applyBorder="1" applyAlignment="1">
      <alignment horizontal="left"/>
    </xf>
    <xf numFmtId="0" fontId="0" fillId="0" borderId="0" xfId="0" applyAlignment="1">
      <alignment horizontal="left" vertical="center" indent="1"/>
    </xf>
    <xf numFmtId="1" fontId="8" fillId="2" borderId="0" xfId="0" applyNumberFormat="1" applyFont="1" applyFill="1" applyAlignment="1">
      <alignment horizontal="left" vertical="top" wrapText="1"/>
    </xf>
    <xf numFmtId="0" fontId="15" fillId="0" borderId="0" xfId="0" applyFont="1" applyAlignment="1">
      <alignment vertical="top" wrapText="1"/>
    </xf>
    <xf numFmtId="0" fontId="10" fillId="0" borderId="0" xfId="1" applyFont="1" applyFill="1" applyAlignment="1">
      <alignment horizontal="left" vertical="top" wrapText="1"/>
    </xf>
    <xf numFmtId="0" fontId="16" fillId="0" borderId="0" xfId="1" applyFont="1" applyFill="1" applyAlignment="1">
      <alignment vertical="top" wrapText="1"/>
    </xf>
    <xf numFmtId="0" fontId="6" fillId="0" borderId="0" xfId="0" applyFont="1" applyAlignment="1">
      <alignment vertical="top" wrapText="1"/>
    </xf>
    <xf numFmtId="1" fontId="8" fillId="0" borderId="0" xfId="0" applyNumberFormat="1" applyFont="1" applyAlignment="1">
      <alignment horizontal="center" vertical="top" wrapText="1"/>
    </xf>
    <xf numFmtId="0" fontId="11" fillId="0" borderId="0" xfId="0" applyFont="1" applyAlignment="1">
      <alignment horizontal="left" vertical="top" wrapText="1"/>
    </xf>
    <xf numFmtId="0" fontId="8" fillId="0" borderId="0" xfId="0" applyFont="1" applyAlignment="1">
      <alignment horizontal="left" vertical="top" wrapText="1"/>
    </xf>
    <xf numFmtId="164" fontId="8" fillId="0" borderId="0" xfId="0" applyNumberFormat="1" applyFont="1" applyAlignment="1">
      <alignment horizontal="left" vertical="top" wrapText="1"/>
    </xf>
    <xf numFmtId="1" fontId="8" fillId="0" borderId="0" xfId="0" applyNumberFormat="1"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Chain on</a:t>
            </a:r>
            <a:r>
              <a:rPr lang="en-GB" sz="1800" baseline="0"/>
              <a:t> a</a:t>
            </a:r>
            <a:r>
              <a:rPr lang="en-GB" sz="1800"/>
              <a:t> canal</a:t>
            </a:r>
          </a:p>
        </c:rich>
      </c:tx>
      <c:layout>
        <c:manualLayout>
          <c:xMode val="edge"/>
          <c:yMode val="edge"/>
          <c:x val="0.55709650890938589"/>
          <c:y val="0.16772408480662462"/>
        </c:manualLayout>
      </c:layout>
      <c:overlay val="0"/>
      <c:spPr>
        <a:solidFill>
          <a:schemeClr val="bg1"/>
        </a:solidFill>
        <a:ln>
          <a:solidFill>
            <a:schemeClr val="tx1"/>
          </a:solid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418284800665066E-2"/>
          <c:y val="8.9566731028640698E-2"/>
          <c:w val="0.94235403711961963"/>
          <c:h val="0.75693179987677361"/>
        </c:manualLayout>
      </c:layout>
      <c:scatterChart>
        <c:scatterStyle val="lineMarker"/>
        <c:varyColors val="0"/>
        <c:ser>
          <c:idx val="0"/>
          <c:order val="0"/>
          <c:tx>
            <c:v>Chainette</c:v>
          </c:tx>
          <c:spPr>
            <a:ln w="25400" cap="rnd">
              <a:noFill/>
              <a:round/>
            </a:ln>
            <a:effectLst/>
          </c:spPr>
          <c:marker>
            <c:symbol val="circle"/>
            <c:size val="2"/>
            <c:spPr>
              <a:solidFill>
                <a:schemeClr val="accent1"/>
              </a:solidFill>
              <a:ln w="3175">
                <a:solidFill>
                  <a:schemeClr val="accent1"/>
                </a:solidFill>
              </a:ln>
              <a:effectLst/>
            </c:spPr>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wer"/>
            <c:dispRSqr val="0"/>
            <c:dispEq val="0"/>
          </c:trendline>
          <c:trendline>
            <c:spPr>
              <a:ln w="25400" cap="rnd">
                <a:solidFill>
                  <a:schemeClr val="tx1"/>
                </a:solidFill>
                <a:prstDash val="solid"/>
              </a:ln>
              <a:effectLst/>
            </c:spPr>
            <c:trendlineType val="poly"/>
            <c:order val="6"/>
            <c:dispRSqr val="0"/>
            <c:dispEq val="0"/>
          </c:trendline>
          <c:xVal>
            <c:numRef>
              <c:f>Chainette!$A$40:$A$80</c:f>
              <c:numCache>
                <c:formatCode>0</c:formatCode>
                <c:ptCount val="41"/>
                <c:pt idx="0">
                  <c:v>19.993093294602783</c:v>
                </c:pt>
                <c:pt idx="1">
                  <c:v>18.993438629872642</c:v>
                </c:pt>
                <c:pt idx="2">
                  <c:v>17.993783965142502</c:v>
                </c:pt>
                <c:pt idx="3">
                  <c:v>16.994129300412361</c:v>
                </c:pt>
                <c:pt idx="4">
                  <c:v>15.994474635682222</c:v>
                </c:pt>
                <c:pt idx="5">
                  <c:v>14.994819970952083</c:v>
                </c:pt>
                <c:pt idx="6">
                  <c:v>13.995165306221944</c:v>
                </c:pt>
                <c:pt idx="7">
                  <c:v>12.995510641491805</c:v>
                </c:pt>
                <c:pt idx="8">
                  <c:v>11.995855976761666</c:v>
                </c:pt>
                <c:pt idx="9">
                  <c:v>10.996201312031527</c:v>
                </c:pt>
                <c:pt idx="10">
                  <c:v>9.996546647301388</c:v>
                </c:pt>
                <c:pt idx="11">
                  <c:v>8.996891982571249</c:v>
                </c:pt>
                <c:pt idx="12">
                  <c:v>7.99723731784111</c:v>
                </c:pt>
                <c:pt idx="13">
                  <c:v>6.9975826531109711</c:v>
                </c:pt>
                <c:pt idx="14">
                  <c:v>5.9979279883808321</c:v>
                </c:pt>
                <c:pt idx="15">
                  <c:v>4.9982733236506931</c:v>
                </c:pt>
                <c:pt idx="16">
                  <c:v>3.9986186589205541</c:v>
                </c:pt>
                <c:pt idx="17">
                  <c:v>2.9989639941904151</c:v>
                </c:pt>
                <c:pt idx="18">
                  <c:v>1.999309329460276</c:v>
                </c:pt>
                <c:pt idx="19">
                  <c:v>0.99965466473013675</c:v>
                </c:pt>
                <c:pt idx="20">
                  <c:v>-2.4424906541753444E-15</c:v>
                </c:pt>
                <c:pt idx="21">
                  <c:v>-0.99965466473014164</c:v>
                </c:pt>
                <c:pt idx="22">
                  <c:v>-1.9993093294602808</c:v>
                </c:pt>
                <c:pt idx="23">
                  <c:v>-2.99896399419042</c:v>
                </c:pt>
                <c:pt idx="24">
                  <c:v>-3.9986186589205595</c:v>
                </c:pt>
                <c:pt idx="25">
                  <c:v>-4.9982733236506984</c:v>
                </c:pt>
                <c:pt idx="26">
                  <c:v>-5.9979279883808374</c:v>
                </c:pt>
                <c:pt idx="27">
                  <c:v>-6.9975826531109764</c:v>
                </c:pt>
                <c:pt idx="28">
                  <c:v>-7.9972373178411154</c:v>
                </c:pt>
                <c:pt idx="29">
                  <c:v>-8.9968919825712543</c:v>
                </c:pt>
                <c:pt idx="30">
                  <c:v>-9.9965466473013933</c:v>
                </c:pt>
                <c:pt idx="31">
                  <c:v>-10.996201312031532</c:v>
                </c:pt>
                <c:pt idx="32">
                  <c:v>-11.995855976761671</c:v>
                </c:pt>
                <c:pt idx="33">
                  <c:v>-12.99551064149181</c:v>
                </c:pt>
                <c:pt idx="34">
                  <c:v>-13.995165306221949</c:v>
                </c:pt>
                <c:pt idx="35">
                  <c:v>-14.994819970952088</c:v>
                </c:pt>
                <c:pt idx="36">
                  <c:v>-15.994474635682227</c:v>
                </c:pt>
                <c:pt idx="37">
                  <c:v>-16.994129300412368</c:v>
                </c:pt>
                <c:pt idx="38">
                  <c:v>-17.993783965142509</c:v>
                </c:pt>
                <c:pt idx="39">
                  <c:v>-18.993438629872649</c:v>
                </c:pt>
                <c:pt idx="40">
                  <c:v>-19.99309329460279</c:v>
                </c:pt>
              </c:numCache>
            </c:numRef>
          </c:xVal>
          <c:yVal>
            <c:numRef>
              <c:f>Chainette!$B$40:$B$80</c:f>
              <c:numCache>
                <c:formatCode>0.0</c:formatCode>
                <c:ptCount val="41"/>
                <c:pt idx="0">
                  <c:v>6</c:v>
                </c:pt>
                <c:pt idx="1">
                  <c:v>5.7551166151433364</c:v>
                </c:pt>
                <c:pt idx="2">
                  <c:v>5.5230181016447375</c:v>
                </c:pt>
                <c:pt idx="3">
                  <c:v>5.3036685408782631</c:v>
                </c:pt>
                <c:pt idx="4">
                  <c:v>5.0970339871941945</c:v>
                </c:pt>
                <c:pt idx="5">
                  <c:v>4.90308246266585</c:v>
                </c:pt>
                <c:pt idx="6">
                  <c:v>4.7217839521407541</c:v>
                </c:pt>
                <c:pt idx="7">
                  <c:v>4.5531103985956349</c:v>
                </c:pt>
                <c:pt idx="8">
                  <c:v>4.3970356987944825</c:v>
                </c:pt>
                <c:pt idx="9">
                  <c:v>4.2535356992488005</c:v>
                </c:pt>
                <c:pt idx="10">
                  <c:v>4.1225881924798102</c:v>
                </c:pt>
                <c:pt idx="11">
                  <c:v>4.0041729135816837</c:v>
                </c:pt>
                <c:pt idx="12">
                  <c:v>3.8982715370854351</c:v>
                </c:pt>
                <c:pt idx="13">
                  <c:v>3.8048676741229031</c:v>
                </c:pt>
                <c:pt idx="14">
                  <c:v>3.723946869890554</c:v>
                </c:pt>
                <c:pt idx="15">
                  <c:v>3.6554966014123949</c:v>
                </c:pt>
                <c:pt idx="16">
                  <c:v>3.5995062756021241</c:v>
                </c:pt>
                <c:pt idx="17">
                  <c:v>3.555967227623654</c:v>
                </c:pt>
                <c:pt idx="18">
                  <c:v>3.5248727195502596</c:v>
                </c:pt>
                <c:pt idx="19">
                  <c:v>3.506217939321786</c:v>
                </c:pt>
                <c:pt idx="20">
                  <c:v>3.5</c:v>
                </c:pt>
                <c:pt idx="21">
                  <c:v>3.506217939321786</c:v>
                </c:pt>
                <c:pt idx="22">
                  <c:v>3.5248727195502596</c:v>
                </c:pt>
                <c:pt idx="23">
                  <c:v>3.555967227623654</c:v>
                </c:pt>
                <c:pt idx="24">
                  <c:v>3.5995062756021241</c:v>
                </c:pt>
                <c:pt idx="25">
                  <c:v>3.6554966014124091</c:v>
                </c:pt>
                <c:pt idx="26">
                  <c:v>3.723946869890554</c:v>
                </c:pt>
                <c:pt idx="27">
                  <c:v>3.8048676741229031</c:v>
                </c:pt>
                <c:pt idx="28">
                  <c:v>3.8982715370854351</c:v>
                </c:pt>
                <c:pt idx="29">
                  <c:v>4.0041729135816837</c:v>
                </c:pt>
                <c:pt idx="30">
                  <c:v>4.1225881924798102</c:v>
                </c:pt>
                <c:pt idx="31">
                  <c:v>4.2535356992488005</c:v>
                </c:pt>
                <c:pt idx="32">
                  <c:v>4.3970356987944825</c:v>
                </c:pt>
                <c:pt idx="33">
                  <c:v>4.5531103985956349</c:v>
                </c:pt>
                <c:pt idx="34">
                  <c:v>4.7217839521407541</c:v>
                </c:pt>
                <c:pt idx="35">
                  <c:v>4.9030824626658358</c:v>
                </c:pt>
                <c:pt idx="36">
                  <c:v>5.0970339871941945</c:v>
                </c:pt>
                <c:pt idx="37">
                  <c:v>5.3036685408782773</c:v>
                </c:pt>
                <c:pt idx="38">
                  <c:v>5.5230181016447517</c:v>
                </c:pt>
                <c:pt idx="39">
                  <c:v>5.7551166151433364</c:v>
                </c:pt>
                <c:pt idx="40">
                  <c:v>6</c:v>
                </c:pt>
              </c:numCache>
            </c:numRef>
          </c:yVal>
          <c:smooth val="0"/>
          <c:extLst>
            <c:ext xmlns:c16="http://schemas.microsoft.com/office/drawing/2014/chart" uri="{C3380CC4-5D6E-409C-BE32-E72D297353CC}">
              <c16:uniqueId val="{00000000-A60A-46DE-8D45-3696CA0850E4}"/>
            </c:ext>
          </c:extLst>
        </c:ser>
        <c:ser>
          <c:idx val="1"/>
          <c:order val="1"/>
          <c:tx>
            <c:v>WL</c:v>
          </c:tx>
          <c:spPr>
            <a:ln w="25400" cap="rnd">
              <a:noFill/>
              <a:round/>
            </a:ln>
            <a:effectLst/>
          </c:spPr>
          <c:marker>
            <c:symbol val="circle"/>
            <c:size val="2"/>
            <c:spPr>
              <a:solidFill>
                <a:schemeClr val="accent2"/>
              </a:solidFill>
              <a:ln w="9525">
                <a:solidFill>
                  <a:schemeClr val="accent1"/>
                </a:solidFill>
              </a:ln>
              <a:effectLst/>
            </c:spPr>
          </c:marker>
          <c:trendline>
            <c:spPr>
              <a:ln w="15875" cap="rnd">
                <a:solidFill>
                  <a:srgbClr val="0070C0"/>
                </a:solidFill>
                <a:prstDash val="solid"/>
              </a:ln>
              <a:effectLst/>
            </c:spPr>
            <c:trendlineType val="linear"/>
            <c:dispRSqr val="0"/>
            <c:dispEq val="0"/>
          </c:trendline>
          <c:xVal>
            <c:numRef>
              <c:f>Chainette!$E$45:$E$46</c:f>
              <c:numCache>
                <c:formatCode>0</c:formatCode>
                <c:ptCount val="2"/>
                <c:pt idx="0">
                  <c:v>-19.993093294602783</c:v>
                </c:pt>
                <c:pt idx="1">
                  <c:v>19.993093294602783</c:v>
                </c:pt>
              </c:numCache>
            </c:numRef>
          </c:xVal>
          <c:yVal>
            <c:numRef>
              <c:f>Chainette!$F$45:$F$46</c:f>
              <c:numCache>
                <c:formatCode>General</c:formatCode>
                <c:ptCount val="2"/>
                <c:pt idx="0">
                  <c:v>3</c:v>
                </c:pt>
                <c:pt idx="1">
                  <c:v>3</c:v>
                </c:pt>
              </c:numCache>
            </c:numRef>
          </c:yVal>
          <c:smooth val="0"/>
          <c:extLst>
            <c:ext xmlns:c16="http://schemas.microsoft.com/office/drawing/2014/chart" uri="{C3380CC4-5D6E-409C-BE32-E72D297353CC}">
              <c16:uniqueId val="{00000005-A60A-46DE-8D45-3696CA0850E4}"/>
            </c:ext>
          </c:extLst>
        </c:ser>
        <c:dLbls>
          <c:showLegendKey val="0"/>
          <c:showVal val="0"/>
          <c:showCatName val="0"/>
          <c:showSerName val="0"/>
          <c:showPercent val="0"/>
          <c:showBubbleSize val="0"/>
        </c:dLbls>
        <c:axId val="883507432"/>
        <c:axId val="883506448"/>
      </c:scatterChart>
      <c:valAx>
        <c:axId val="8835074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a:t>width (m)</a:t>
                </a:r>
              </a:p>
            </c:rich>
          </c:tx>
          <c:layout>
            <c:manualLayout>
              <c:xMode val="edge"/>
              <c:yMode val="edge"/>
              <c:x val="0.52351871218186252"/>
              <c:y val="0.8985353535353535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506448"/>
        <c:crosses val="autoZero"/>
        <c:crossBetween val="midCat"/>
        <c:majorUnit val="5"/>
      </c:valAx>
      <c:valAx>
        <c:axId val="883506448"/>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a:t>heigth</a:t>
                </a:r>
                <a:r>
                  <a:rPr lang="en-GB" sz="1400" baseline="0"/>
                  <a:t> (m)</a:t>
                </a:r>
                <a:endParaRPr lang="en-GB" sz="1400"/>
              </a:p>
            </c:rich>
          </c:tx>
          <c:layout>
            <c:manualLayout>
              <c:xMode val="edge"/>
              <c:yMode val="edge"/>
              <c:x val="3.7071358765517915E-3"/>
              <c:y val="0.4952055993000875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507432"/>
        <c:crosses val="autoZero"/>
        <c:crossBetween val="midCat"/>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600075</xdr:colOff>
      <xdr:row>3</xdr:row>
      <xdr:rowOff>28575</xdr:rowOff>
    </xdr:from>
    <xdr:to>
      <xdr:col>8</xdr:col>
      <xdr:colOff>304800</xdr:colOff>
      <xdr:row>12</xdr:row>
      <xdr:rowOff>114300</xdr:rowOff>
    </xdr:to>
    <xdr:pic>
      <xdr:nvPicPr>
        <xdr:cNvPr id="3" name="Image 2">
          <a:extLst>
            <a:ext uri="{FF2B5EF4-FFF2-40B4-BE49-F238E27FC236}">
              <a16:creationId xmlns:a16="http://schemas.microsoft.com/office/drawing/2014/main" id="{C3DAC33C-AEE0-4150-A061-5DBDED7EA0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8075" y="600075"/>
          <a:ext cx="2752725" cy="1828800"/>
        </a:xfrm>
        <a:prstGeom prst="rect">
          <a:avLst/>
        </a:prstGeom>
      </xdr:spPr>
    </xdr:pic>
    <xdr:clientData/>
  </xdr:twoCellAnchor>
  <xdr:twoCellAnchor>
    <xdr:from>
      <xdr:col>2</xdr:col>
      <xdr:colOff>590549</xdr:colOff>
      <xdr:row>41</xdr:row>
      <xdr:rowOff>161925</xdr:rowOff>
    </xdr:from>
    <xdr:to>
      <xdr:col>16</xdr:col>
      <xdr:colOff>200025</xdr:colOff>
      <xdr:row>55</xdr:row>
      <xdr:rowOff>9525</xdr:rowOff>
    </xdr:to>
    <xdr:graphicFrame macro="">
      <xdr:nvGraphicFramePr>
        <xdr:cNvPr id="2" name="Graphique 1">
          <a:extLst>
            <a:ext uri="{FF2B5EF4-FFF2-40B4-BE49-F238E27FC236}">
              <a16:creationId xmlns:a16="http://schemas.microsoft.com/office/drawing/2014/main" id="{FCBBD536-2588-4BFA-ACDA-7AFBCE73F8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re.ht.lu.se/places/22335" TargetMode="External"/><Relationship Id="rId299" Type="http://schemas.openxmlformats.org/officeDocument/2006/relationships/hyperlink" Target="http://dare.ht.lu.se/places/23800" TargetMode="External"/><Relationship Id="rId303" Type="http://schemas.openxmlformats.org/officeDocument/2006/relationships/hyperlink" Target="http://www.ancientportsantiques.com/wp-content/uploads/Documents/PLACES/NorthAfrica/CarthageSlipway2018.zip" TargetMode="External"/><Relationship Id="rId21" Type="http://schemas.openxmlformats.org/officeDocument/2006/relationships/hyperlink" Target="http://pleiades.stoa.org/places/550771" TargetMode="External"/><Relationship Id="rId42" Type="http://schemas.openxmlformats.org/officeDocument/2006/relationships/hyperlink" Target="http://dare.ht.lu.se/places/29547" TargetMode="External"/><Relationship Id="rId63" Type="http://schemas.openxmlformats.org/officeDocument/2006/relationships/hyperlink" Target="http://pleiades.stoa.org/places/589989" TargetMode="External"/><Relationship Id="rId84" Type="http://schemas.openxmlformats.org/officeDocument/2006/relationships/hyperlink" Target="http://dare.ht.lu.se/places/27228" TargetMode="External"/><Relationship Id="rId138" Type="http://schemas.openxmlformats.org/officeDocument/2006/relationships/hyperlink" Target="https://fr.wikipedia.org/wiki/S%C3%A9leucie_de_Pi%C3%A9rie" TargetMode="External"/><Relationship Id="rId159" Type="http://schemas.openxmlformats.org/officeDocument/2006/relationships/hyperlink" Target="http://www.ancientportsantiques.com/wp-content/uploads/Documents/PLACES/Levant/Haifa-Artzy2006.pdf" TargetMode="External"/><Relationship Id="rId324" Type="http://schemas.openxmlformats.org/officeDocument/2006/relationships/hyperlink" Target="http://ancientportsantiques.com/wp-content/uploads/Documents/PLACES/NorthAfrica/Cherchel-Stone2021.pdf" TargetMode="External"/><Relationship Id="rId345" Type="http://schemas.openxmlformats.org/officeDocument/2006/relationships/hyperlink" Target="https://pleiades.stoa.org/places/521043" TargetMode="External"/><Relationship Id="rId170" Type="http://schemas.openxmlformats.org/officeDocument/2006/relationships/hyperlink" Target="https://topostext.org/place/408247HPha" TargetMode="External"/><Relationship Id="rId191" Type="http://schemas.openxmlformats.org/officeDocument/2006/relationships/hyperlink" Target="https://topostext.org/place/312278ULeu" TargetMode="External"/><Relationship Id="rId205" Type="http://schemas.openxmlformats.org/officeDocument/2006/relationships/hyperlink" Target="http://www.ancientportsantiques.com/wp-content/uploads/Documents/PLACES/Bosphorus-BlackSea/BosphorusMap-Kulzer2011.pdf" TargetMode="External"/><Relationship Id="rId226" Type="http://schemas.openxmlformats.org/officeDocument/2006/relationships/hyperlink" Target="https://topostext.org/place/362299UAnd" TargetMode="External"/><Relationship Id="rId247" Type="http://schemas.openxmlformats.org/officeDocument/2006/relationships/hyperlink" Target="http://pleiades.stoa.org/places/579853" TargetMode="External"/><Relationship Id="rId107" Type="http://schemas.openxmlformats.org/officeDocument/2006/relationships/hyperlink" Target="http://www.ancientportsantiques.com/wp-content/uploads/Documents/PLACES/GreeceIslands/AegeanPorts-Bouras2016.pdf" TargetMode="External"/><Relationship Id="rId268" Type="http://schemas.openxmlformats.org/officeDocument/2006/relationships/hyperlink" Target="http://www.ancientportsantiques.com/wp-content/uploads/Documents/PLACES/GreeceIslands/SamothraceStatue.pdf" TargetMode="External"/><Relationship Id="rId289" Type="http://schemas.openxmlformats.org/officeDocument/2006/relationships/hyperlink" Target="http://www.ancientportsantiques.com/wp-content/uploads/Documents/PLACES/GreeceContinental/Piraeus-Goiran2011.pdf" TargetMode="External"/><Relationship Id="rId11" Type="http://schemas.openxmlformats.org/officeDocument/2006/relationships/hyperlink" Target="http://pleiades.stoa.org/places/590030" TargetMode="External"/><Relationship Id="rId32" Type="http://schemas.openxmlformats.org/officeDocument/2006/relationships/hyperlink" Target="http://pleiades.stoa.org/places/932470" TargetMode="External"/><Relationship Id="rId53" Type="http://schemas.openxmlformats.org/officeDocument/2006/relationships/hyperlink" Target="http://dare.ht.lu.se/places/21933" TargetMode="External"/><Relationship Id="rId74" Type="http://schemas.openxmlformats.org/officeDocument/2006/relationships/hyperlink" Target="http://dare.ht.lu.se/places/21187" TargetMode="External"/><Relationship Id="rId128" Type="http://schemas.openxmlformats.org/officeDocument/2006/relationships/hyperlink" Target="https://www2.rgzm.de/Navis2/Home/FramesE.cfm" TargetMode="External"/><Relationship Id="rId149" Type="http://schemas.openxmlformats.org/officeDocument/2006/relationships/hyperlink" Target="http://www.ancientportsantiques.com/wp-content/uploads/Documents/PLACES/Egypt-Libya/Cyrenaica-Laronde1992.pdf" TargetMode="External"/><Relationship Id="rId314" Type="http://schemas.openxmlformats.org/officeDocument/2006/relationships/hyperlink" Target="http://dare.ht.lu.se/places/21149" TargetMode="External"/><Relationship Id="rId335" Type="http://schemas.openxmlformats.org/officeDocument/2006/relationships/hyperlink" Target="http://pleiades.stoa.org/places/433011" TargetMode="External"/><Relationship Id="rId356" Type="http://schemas.openxmlformats.org/officeDocument/2006/relationships/hyperlink" Target="http://www.ancientportsantiques.com/wp-content/uploads/Documents/PLACES/IndOc-Gulf/Ur-Battini2018.pdf" TargetMode="External"/><Relationship Id="rId5" Type="http://schemas.openxmlformats.org/officeDocument/2006/relationships/hyperlink" Target="http://pleiades.stoa.org/places/570274" TargetMode="External"/><Relationship Id="rId95" Type="http://schemas.openxmlformats.org/officeDocument/2006/relationships/hyperlink" Target="http://www.ancientportsantiques.com/wp-content/uploads/Documents/PLACES/Turkey/Elaia-Pirson2014.pdf" TargetMode="External"/><Relationship Id="rId160" Type="http://schemas.openxmlformats.org/officeDocument/2006/relationships/hyperlink" Target="http://www.ancientportsantiques.com/wp-content/uploads/Documents/PLACES/IndOc-Gulf/Ur-Battini2018.pdf" TargetMode="External"/><Relationship Id="rId181" Type="http://schemas.openxmlformats.org/officeDocument/2006/relationships/hyperlink" Target="https://topostext.org/place/389271UEla" TargetMode="External"/><Relationship Id="rId216" Type="http://schemas.openxmlformats.org/officeDocument/2006/relationships/hyperlink" Target="https://www2.rgzm.de/Navis2/Home/FramesE.cfm" TargetMode="External"/><Relationship Id="rId237" Type="http://schemas.openxmlformats.org/officeDocument/2006/relationships/hyperlink" Target="http://www.ancientportsantiques.com/wp-content/uploads/Documents/PLACES/NorthAfrica/Carthage-Bartoloni2018.pdf" TargetMode="External"/><Relationship Id="rId258" Type="http://schemas.openxmlformats.org/officeDocument/2006/relationships/hyperlink" Target="http://pleiades.stoa.org/places/531016" TargetMode="External"/><Relationship Id="rId279" Type="http://schemas.openxmlformats.org/officeDocument/2006/relationships/hyperlink" Target="http://www.turkeytravelplanner.com/go/med/Antalya/sights/harbor.html" TargetMode="External"/><Relationship Id="rId22" Type="http://schemas.openxmlformats.org/officeDocument/2006/relationships/hyperlink" Target="http://pleiades.stoa.org/places/599905" TargetMode="External"/><Relationship Id="rId43" Type="http://schemas.openxmlformats.org/officeDocument/2006/relationships/hyperlink" Target="http://dare.ht.lu.se/places/22634" TargetMode="External"/><Relationship Id="rId64" Type="http://schemas.openxmlformats.org/officeDocument/2006/relationships/hyperlink" Target="http://dare.ht.lu.se/places/23375" TargetMode="External"/><Relationship Id="rId118" Type="http://schemas.openxmlformats.org/officeDocument/2006/relationships/hyperlink" Target="http://pleiades.stoa.org/places/912985" TargetMode="External"/><Relationship Id="rId139" Type="http://schemas.openxmlformats.org/officeDocument/2006/relationships/hyperlink" Target="http://www.ancientportsantiques.com/wp-content/uploads/Documents/PLACES/Bosphorus-BlackSea/Byzance-Gunsenin2012.pdf" TargetMode="External"/><Relationship Id="rId290" Type="http://schemas.openxmlformats.org/officeDocument/2006/relationships/hyperlink" Target="https://www2.rgzm.de/Navis2/Home/FramesE.cfm" TargetMode="External"/><Relationship Id="rId304" Type="http://schemas.openxmlformats.org/officeDocument/2006/relationships/hyperlink" Target="http://pleiades.stoa.org/places/707531" TargetMode="External"/><Relationship Id="rId325" Type="http://schemas.openxmlformats.org/officeDocument/2006/relationships/hyperlink" Target="http://pleiades.stoa.org/places/570268" TargetMode="External"/><Relationship Id="rId346" Type="http://schemas.openxmlformats.org/officeDocument/2006/relationships/hyperlink" Target="https://en.wikipedia.org/wiki/Kontoskalion" TargetMode="External"/><Relationship Id="rId85" Type="http://schemas.openxmlformats.org/officeDocument/2006/relationships/hyperlink" Target="http://dare.ht.lu.se/places/21854" TargetMode="External"/><Relationship Id="rId150" Type="http://schemas.openxmlformats.org/officeDocument/2006/relationships/hyperlink" Target="http://www.ancientportsantiques.com/wp-content/uploads/Documents/PLACES/Crete-Cyprus/Paphos-Leonard1998.pdf" TargetMode="External"/><Relationship Id="rId171" Type="http://schemas.openxmlformats.org/officeDocument/2006/relationships/hyperlink" Target="https://topostext.org/place/391265PMyt" TargetMode="External"/><Relationship Id="rId192" Type="http://schemas.openxmlformats.org/officeDocument/2006/relationships/hyperlink" Target="https://topostext.org/place/329220PApo" TargetMode="External"/><Relationship Id="rId206" Type="http://schemas.openxmlformats.org/officeDocument/2006/relationships/hyperlink" Target="http://ancientportsantiques.com/wp-content/uploads/Documents/PLACES/Turkey/Seleucia-Chapot1907.pdf" TargetMode="External"/><Relationship Id="rId227" Type="http://schemas.openxmlformats.org/officeDocument/2006/relationships/hyperlink" Target="http://ancientportsantiques.com/wp-content/uploads/Documents/PLACES/Turkey/Andriake%26Patara-Cavalier2007.pdf" TargetMode="External"/><Relationship Id="rId248" Type="http://schemas.openxmlformats.org/officeDocument/2006/relationships/hyperlink" Target="http://dare.ht.lu.se/places/21936" TargetMode="External"/><Relationship Id="rId269" Type="http://schemas.openxmlformats.org/officeDocument/2006/relationships/hyperlink" Target="https://topostext.org/place/405255PSam" TargetMode="External"/><Relationship Id="rId12" Type="http://schemas.openxmlformats.org/officeDocument/2006/relationships/hyperlink" Target="http://pleiades.stoa.org/places/589886" TargetMode="External"/><Relationship Id="rId33" Type="http://schemas.openxmlformats.org/officeDocument/2006/relationships/hyperlink" Target="http://pleiades.stoa.org/places/727070" TargetMode="External"/><Relationship Id="rId108" Type="http://schemas.openxmlformats.org/officeDocument/2006/relationships/hyperlink" Target="http://www.ancientportsantiques.com/wp-content/uploads/Documents/PLACES/GreeceContinental/PiraeusSlipways-Loven2011.pdf" TargetMode="External"/><Relationship Id="rId129" Type="http://schemas.openxmlformats.org/officeDocument/2006/relationships/hyperlink" Target="https://www2.rgzm.de/Navis2/Home/FramesE.cfm" TargetMode="External"/><Relationship Id="rId280" Type="http://schemas.openxmlformats.org/officeDocument/2006/relationships/hyperlink" Target="https://topostext.org/place/369307PAtt" TargetMode="External"/><Relationship Id="rId315" Type="http://schemas.openxmlformats.org/officeDocument/2006/relationships/hyperlink" Target="https://topostext.org/place/325349UCae" TargetMode="External"/><Relationship Id="rId336" Type="http://schemas.openxmlformats.org/officeDocument/2006/relationships/hyperlink" Target="https://www2.rgzm.de/navis2/home/frames.htm" TargetMode="External"/><Relationship Id="rId357" Type="http://schemas.openxmlformats.org/officeDocument/2006/relationships/hyperlink" Target="https://www.trismegistos.org/place/51203" TargetMode="External"/><Relationship Id="rId54" Type="http://schemas.openxmlformats.org/officeDocument/2006/relationships/hyperlink" Target="http://dare.ht.lu.se/places/29024" TargetMode="External"/><Relationship Id="rId75" Type="http://schemas.openxmlformats.org/officeDocument/2006/relationships/hyperlink" Target="http://dare.ht.lu.se/places/21190" TargetMode="External"/><Relationship Id="rId96" Type="http://schemas.openxmlformats.org/officeDocument/2006/relationships/hyperlink" Target="http://www.ancientportsantiques.com/wp-content/uploads/Documents/PLACES/Turkey/Izmir-Kayan2013.pdf" TargetMode="External"/><Relationship Id="rId140" Type="http://schemas.openxmlformats.org/officeDocument/2006/relationships/hyperlink" Target="http://www.ancientportsantiques.com/wp-content/uploads/Documents/PLACES/Turkey/Ephese-Kulzer2016.pdf" TargetMode="External"/><Relationship Id="rId161" Type="http://schemas.openxmlformats.org/officeDocument/2006/relationships/hyperlink" Target="http://www.ancientportsantiques.com/wp-content/uploads/Documents/AUTHORS/Flemming/Flemming1980.pdf" TargetMode="External"/><Relationship Id="rId182" Type="http://schemas.openxmlformats.org/officeDocument/2006/relationships/hyperlink" Target="https://topostext.org/place/385272PSmy" TargetMode="External"/><Relationship Id="rId217" Type="http://schemas.openxmlformats.org/officeDocument/2006/relationships/hyperlink" Target="https://www2.rgzm.de/Navis2/Home/FramesE.cfm" TargetMode="External"/><Relationship Id="rId6" Type="http://schemas.openxmlformats.org/officeDocument/2006/relationships/hyperlink" Target="http://pleiades.stoa.org/places/570420" TargetMode="External"/><Relationship Id="rId238" Type="http://schemas.openxmlformats.org/officeDocument/2006/relationships/hyperlink" Target="http://www.ancientportsantiques.com/wp-content/uploads/Documents/AUTHORS/Flemming/Flemming1980.pdf" TargetMode="External"/><Relationship Id="rId259" Type="http://schemas.openxmlformats.org/officeDocument/2006/relationships/hyperlink" Target="http://dare.ht.lu.se/places/21993" TargetMode="External"/><Relationship Id="rId23" Type="http://schemas.openxmlformats.org/officeDocument/2006/relationships/hyperlink" Target="http://pleiades.stoa.org/places/599999" TargetMode="External"/><Relationship Id="rId119" Type="http://schemas.openxmlformats.org/officeDocument/2006/relationships/hyperlink" Target="https://en.wikipedia.org/wiki/Ur" TargetMode="External"/><Relationship Id="rId270" Type="http://schemas.openxmlformats.org/officeDocument/2006/relationships/hyperlink" Target="http://dare.ht.lu.se/places/27349" TargetMode="External"/><Relationship Id="rId291" Type="http://schemas.openxmlformats.org/officeDocument/2006/relationships/hyperlink" Target="http://www.ancientportsantiques.com/wp-content/uploads/Documents/AUTHORS/Flemming/Flemming1980.pdf" TargetMode="External"/><Relationship Id="rId305" Type="http://schemas.openxmlformats.org/officeDocument/2006/relationships/hyperlink" Target="http://dare.ht.lu.se/places/22726" TargetMode="External"/><Relationship Id="rId326" Type="http://schemas.openxmlformats.org/officeDocument/2006/relationships/hyperlink" Target="https://www2.rgzm.de/Navis2/Home/FramesE.cfm" TargetMode="External"/><Relationship Id="rId347" Type="http://schemas.openxmlformats.org/officeDocument/2006/relationships/hyperlink" Target="http://pleiades.stoa.org/places/570288" TargetMode="External"/><Relationship Id="rId44" Type="http://schemas.openxmlformats.org/officeDocument/2006/relationships/hyperlink" Target="http://pleiades.stoa.org/places/601235773" TargetMode="External"/><Relationship Id="rId65" Type="http://schemas.openxmlformats.org/officeDocument/2006/relationships/hyperlink" Target="http://dare.ht.lu.se/places/21562" TargetMode="External"/><Relationship Id="rId86" Type="http://schemas.openxmlformats.org/officeDocument/2006/relationships/hyperlink" Target="http://dare.ht.lu.se/places/32502" TargetMode="External"/><Relationship Id="rId130" Type="http://schemas.openxmlformats.org/officeDocument/2006/relationships/hyperlink" Target="https://www2.rgzm.de/Navis2/Home/FramesE.cfm" TargetMode="External"/><Relationship Id="rId151" Type="http://schemas.openxmlformats.org/officeDocument/2006/relationships/hyperlink" Target="http://www.ancientportsantiques.com/wp-content/uploads/Documents/PLACES/Sicily-Malta/Malta-Gambin2015.pdf" TargetMode="External"/><Relationship Id="rId172" Type="http://schemas.openxmlformats.org/officeDocument/2006/relationships/hyperlink" Target="https://topostext.org/place/377269PSam" TargetMode="External"/><Relationship Id="rId193" Type="http://schemas.openxmlformats.org/officeDocument/2006/relationships/hyperlink" Target="https://topostext.org/place/358108URus" TargetMode="External"/><Relationship Id="rId207" Type="http://schemas.openxmlformats.org/officeDocument/2006/relationships/hyperlink" Target="http://ancientportsantiques.com/wp-content/uploads/Documents/PLACES/Turkey/Seleucia-Pamir2011.pdf" TargetMode="External"/><Relationship Id="rId228" Type="http://schemas.openxmlformats.org/officeDocument/2006/relationships/hyperlink" Target="http://pleiades.stoa.org/places/599811" TargetMode="External"/><Relationship Id="rId249" Type="http://schemas.openxmlformats.org/officeDocument/2006/relationships/hyperlink" Target="http://www.minoanatlantis.com/Aegean_Minoan_Sites.php" TargetMode="External"/><Relationship Id="rId13" Type="http://schemas.openxmlformats.org/officeDocument/2006/relationships/hyperlink" Target="http://pleiades.stoa.org/places/707617" TargetMode="External"/><Relationship Id="rId109" Type="http://schemas.openxmlformats.org/officeDocument/2006/relationships/hyperlink" Target="http://www.minoanatlantis.com/Aegean_Minoan_Sites.php" TargetMode="External"/><Relationship Id="rId260" Type="http://schemas.openxmlformats.org/officeDocument/2006/relationships/hyperlink" Target="https://topostext.org/place/384212POin" TargetMode="External"/><Relationship Id="rId281" Type="http://schemas.openxmlformats.org/officeDocument/2006/relationships/hyperlink" Target="http://pleiades.stoa.org/places/491701" TargetMode="External"/><Relationship Id="rId316" Type="http://schemas.openxmlformats.org/officeDocument/2006/relationships/hyperlink" Target="https://www.amazon.fr/Harbour-Sebastos-Caesarea-Maritima-Mediterranean/dp/1407304127" TargetMode="External"/><Relationship Id="rId337" Type="http://schemas.openxmlformats.org/officeDocument/2006/relationships/hyperlink" Target="https://www.trismegistos.org/place/43877" TargetMode="External"/><Relationship Id="rId34" Type="http://schemas.openxmlformats.org/officeDocument/2006/relationships/hyperlink" Target="http://pleiades.stoa.org/places/716587" TargetMode="External"/><Relationship Id="rId55" Type="http://schemas.openxmlformats.org/officeDocument/2006/relationships/hyperlink" Target="http://pleiades.stoa.org/places/599867" TargetMode="External"/><Relationship Id="rId76" Type="http://schemas.openxmlformats.org/officeDocument/2006/relationships/hyperlink" Target="http://dare.ht.lu.se/places/21188" TargetMode="External"/><Relationship Id="rId97" Type="http://schemas.openxmlformats.org/officeDocument/2006/relationships/hyperlink" Target="http://www.ancientportsantiques.com/wp-content/uploads/Documents/PLACES/Levant/Tyr-Noureddine2019.pdf" TargetMode="External"/><Relationship Id="rId120" Type="http://schemas.openxmlformats.org/officeDocument/2006/relationships/hyperlink" Target="http://www.ancientportsantiques.com/wp-content/uploads/Documents/PLACES/Levant/Liban-Carayon%202011.pdf" TargetMode="External"/><Relationship Id="rId141" Type="http://schemas.openxmlformats.org/officeDocument/2006/relationships/hyperlink" Target="http://ccj.cnrs.fr/spip.php?article1545" TargetMode="External"/><Relationship Id="rId358" Type="http://schemas.openxmlformats.org/officeDocument/2006/relationships/hyperlink" Target="http://ancientportsantiques.com/wp-content/uploads/Documents/PLACES/IndOc-Gulf/Ur-Woolley1974chap10%2611.pdf" TargetMode="External"/><Relationship Id="rId7" Type="http://schemas.openxmlformats.org/officeDocument/2006/relationships/hyperlink" Target="http://pleiades.stoa.org/places/501560" TargetMode="External"/><Relationship Id="rId162" Type="http://schemas.openxmlformats.org/officeDocument/2006/relationships/hyperlink" Target="http://www.ancientportsantiques.com/wp-content/uploads/Documents/AUTHORS/Flemming/Flemming1980.pdf" TargetMode="External"/><Relationship Id="rId183" Type="http://schemas.openxmlformats.org/officeDocument/2006/relationships/hyperlink" Target="https://topostext.org/place/377273PPri" TargetMode="External"/><Relationship Id="rId218" Type="http://schemas.openxmlformats.org/officeDocument/2006/relationships/hyperlink" Target="https://www.jstor.org/stable/147671" TargetMode="External"/><Relationship Id="rId239" Type="http://schemas.openxmlformats.org/officeDocument/2006/relationships/hyperlink" Target="https://topostext.org/place/369103PCar" TargetMode="External"/><Relationship Id="rId250" Type="http://schemas.openxmlformats.org/officeDocument/2006/relationships/hyperlink" Target="https://en.wikipedia.org/wiki/Aegina" TargetMode="External"/><Relationship Id="rId271" Type="http://schemas.openxmlformats.org/officeDocument/2006/relationships/hyperlink" Target="http://pleiades.stoa.org/places/550839" TargetMode="External"/><Relationship Id="rId292" Type="http://schemas.openxmlformats.org/officeDocument/2006/relationships/hyperlink" Target="https://topostext.org/place/379236HPei" TargetMode="External"/><Relationship Id="rId306" Type="http://schemas.openxmlformats.org/officeDocument/2006/relationships/hyperlink" Target="https://www2.rgzm.de/Navis2/Home/FramesE.cfm" TargetMode="External"/><Relationship Id="rId24" Type="http://schemas.openxmlformats.org/officeDocument/2006/relationships/hyperlink" Target="http://data.pastplace.org/search?q=690575" TargetMode="External"/><Relationship Id="rId45" Type="http://schemas.openxmlformats.org/officeDocument/2006/relationships/hyperlink" Target="http://dare.ht.lu.se/places/39059" TargetMode="External"/><Relationship Id="rId66" Type="http://schemas.openxmlformats.org/officeDocument/2006/relationships/hyperlink" Target="http://dare.ht.lu.se/places/21563" TargetMode="External"/><Relationship Id="rId87" Type="http://schemas.openxmlformats.org/officeDocument/2006/relationships/hyperlink" Target="http://dare.ht.lu.se/places/21636" TargetMode="External"/><Relationship Id="rId110" Type="http://schemas.openxmlformats.org/officeDocument/2006/relationships/hyperlink" Target="http://www.minoanatlantis.com/Aegean_Minoan_Sites.php" TargetMode="External"/><Relationship Id="rId131" Type="http://schemas.openxmlformats.org/officeDocument/2006/relationships/hyperlink" Target="https://www2.rgzm.de/Navis2/Home/FramesE.cfm" TargetMode="External"/><Relationship Id="rId327" Type="http://schemas.openxmlformats.org/officeDocument/2006/relationships/hyperlink" Target="https://topostext.org/place/368226PGyt" TargetMode="External"/><Relationship Id="rId348" Type="http://schemas.openxmlformats.org/officeDocument/2006/relationships/hyperlink" Target="https://topostext.org/place/380229SHer" TargetMode="External"/><Relationship Id="rId152" Type="http://schemas.openxmlformats.org/officeDocument/2006/relationships/hyperlink" Target="http://www.ancientportsantiques.com/wp-content/uploads/Documents/PLACES/ItalyWest/Terracina%26Centumcellae-Daum2019.pdf" TargetMode="External"/><Relationship Id="rId173" Type="http://schemas.openxmlformats.org/officeDocument/2006/relationships/hyperlink" Target="https://topostext.org/place/369273PKos" TargetMode="External"/><Relationship Id="rId194" Type="http://schemas.openxmlformats.org/officeDocument/2006/relationships/hyperlink" Target="https://topostext.org/place/358106UHad" TargetMode="External"/><Relationship Id="rId208" Type="http://schemas.openxmlformats.org/officeDocument/2006/relationships/hyperlink" Target="http://www.ancientportsantiques.com/wp-content/uploads/Documents/PLACES/Bosphorus-BlackSea/Sinop-Dan2009.pdf" TargetMode="External"/><Relationship Id="rId229" Type="http://schemas.openxmlformats.org/officeDocument/2006/relationships/hyperlink" Target="http://dare.ht.lu.se/places/21430" TargetMode="External"/><Relationship Id="rId240" Type="http://schemas.openxmlformats.org/officeDocument/2006/relationships/hyperlink" Target="http://pleiades.stoa.org/places/315038" TargetMode="External"/><Relationship Id="rId261" Type="http://schemas.openxmlformats.org/officeDocument/2006/relationships/hyperlink" Target="http://pleiades.stoa.org/places/530798" TargetMode="External"/><Relationship Id="rId14" Type="http://schemas.openxmlformats.org/officeDocument/2006/relationships/hyperlink" Target="http://pleiades.stoa.org/places/707534" TargetMode="External"/><Relationship Id="rId35" Type="http://schemas.openxmlformats.org/officeDocument/2006/relationships/hyperlink" Target="http://pleiades.stoa.org/places/373772" TargetMode="External"/><Relationship Id="rId56" Type="http://schemas.openxmlformats.org/officeDocument/2006/relationships/hyperlink" Target="http://dare.ht.lu.se/places/21903" TargetMode="External"/><Relationship Id="rId77" Type="http://schemas.openxmlformats.org/officeDocument/2006/relationships/hyperlink" Target="http://dare.ht.lu.se/places/21501" TargetMode="External"/><Relationship Id="rId100" Type="http://schemas.openxmlformats.org/officeDocument/2006/relationships/hyperlink" Target="http://www.ancientportsantiques.com/wp-content/uploads/Documents/PLACES/Egypt-Libya/Libya-Yorke1972.pdf" TargetMode="External"/><Relationship Id="rId282" Type="http://schemas.openxmlformats.org/officeDocument/2006/relationships/hyperlink" Target="http://dare.ht.lu.se/places/22703" TargetMode="External"/><Relationship Id="rId317" Type="http://schemas.openxmlformats.org/officeDocument/2006/relationships/hyperlink" Target="http://pleiades.stoa.org/places/639042" TargetMode="External"/><Relationship Id="rId338" Type="http://schemas.openxmlformats.org/officeDocument/2006/relationships/hyperlink" Target="https://topostext.org/place/408134IPan" TargetMode="External"/><Relationship Id="rId359" Type="http://schemas.openxmlformats.org/officeDocument/2006/relationships/printerSettings" Target="../printerSettings/printerSettings1.bin"/><Relationship Id="rId8" Type="http://schemas.openxmlformats.org/officeDocument/2006/relationships/hyperlink" Target="http://pleiades.stoa.org/places/550763" TargetMode="External"/><Relationship Id="rId98" Type="http://schemas.openxmlformats.org/officeDocument/2006/relationships/hyperlink" Target="http://www.ancientportsantiques.com/wp-content/uploads/Documents/PLACES/Levant/Liban-Marriner2014.pdf" TargetMode="External"/><Relationship Id="rId121" Type="http://schemas.openxmlformats.org/officeDocument/2006/relationships/hyperlink" Target="http://www.ancientportsantiques.com/wp-content/uploads/Documents/PLACES/Levant/Liban-Carayon2012.pdf" TargetMode="External"/><Relationship Id="rId142" Type="http://schemas.openxmlformats.org/officeDocument/2006/relationships/hyperlink" Target="http://www.ancientportsantiques.com/wp-content/uploads/Documents/PLACES/Turkey/Ephese-Ladstaetter2016.pdf" TargetMode="External"/><Relationship Id="rId163" Type="http://schemas.openxmlformats.org/officeDocument/2006/relationships/hyperlink" Target="https://topostext.org/place/379125PMot" TargetMode="External"/><Relationship Id="rId184" Type="http://schemas.openxmlformats.org/officeDocument/2006/relationships/hyperlink" Target="https://topostext.org/place/367274PKni" TargetMode="External"/><Relationship Id="rId219" Type="http://schemas.openxmlformats.org/officeDocument/2006/relationships/hyperlink" Target="http://www.ancientportsantiques.com/wp-content/uploads/Documents/PLACES/RedSea/SolomonNavy-Glazer2012.pdf" TargetMode="External"/><Relationship Id="rId230" Type="http://schemas.openxmlformats.org/officeDocument/2006/relationships/hyperlink" Target="http://www.messagetoeagle.com/the-mycenaeans-ancient-legacy-artifacts-discovered-on-the-bodrum-peninsula-turkey/" TargetMode="External"/><Relationship Id="rId251" Type="http://schemas.openxmlformats.org/officeDocument/2006/relationships/hyperlink" Target="https://topostext.org/place/378234PAig" TargetMode="External"/><Relationship Id="rId25" Type="http://schemas.openxmlformats.org/officeDocument/2006/relationships/hyperlink" Target="http://pleiades.stoa.org/places/638796" TargetMode="External"/><Relationship Id="rId46" Type="http://schemas.openxmlformats.org/officeDocument/2006/relationships/hyperlink" Target="http://dare.ht.lu.se/places/23010" TargetMode="External"/><Relationship Id="rId67" Type="http://schemas.openxmlformats.org/officeDocument/2006/relationships/hyperlink" Target="http://dare.ht.lu.se/places/21564" TargetMode="External"/><Relationship Id="rId272" Type="http://schemas.openxmlformats.org/officeDocument/2006/relationships/hyperlink" Target="http://www.ancientportsantiques.com/wp-content/uploads/Documents/PLACES/Turkey/Klazomenae-Sahoglu-LimanTepe2011.pdf" TargetMode="External"/><Relationship Id="rId293" Type="http://schemas.openxmlformats.org/officeDocument/2006/relationships/hyperlink" Target="http://pleiades.stoa.org/places/716535" TargetMode="External"/><Relationship Id="rId307" Type="http://schemas.openxmlformats.org/officeDocument/2006/relationships/hyperlink" Target="https://topostext.org/place/353333PKer" TargetMode="External"/><Relationship Id="rId328" Type="http://schemas.openxmlformats.org/officeDocument/2006/relationships/hyperlink" Target="http://ancientportsantiques.com/wp-content/uploads/Documents/PLACES/GreecePeloponnesus/Gythion-Scoufopoulos1985.pdf" TargetMode="External"/><Relationship Id="rId349" Type="http://schemas.openxmlformats.org/officeDocument/2006/relationships/hyperlink" Target="https://en.wikipedia.org/wiki/Heraion_of_Perachora" TargetMode="External"/><Relationship Id="rId88" Type="http://schemas.openxmlformats.org/officeDocument/2006/relationships/hyperlink" Target="http://dare.ht.lu.se/places/21633" TargetMode="External"/><Relationship Id="rId111" Type="http://schemas.openxmlformats.org/officeDocument/2006/relationships/hyperlink" Target="http://www.minoanatlantis.com/Aegean_Minoan_Sites.php" TargetMode="External"/><Relationship Id="rId132" Type="http://schemas.openxmlformats.org/officeDocument/2006/relationships/hyperlink" Target="https://www2.rgzm.de/Navis2/Home/FramesE.cfm" TargetMode="External"/><Relationship Id="rId153" Type="http://schemas.openxmlformats.org/officeDocument/2006/relationships/hyperlink" Target="http://www.ancientportsantiques.com/wp-content/uploads/Documents/PLACES/Turkey/Elaia-Seeliger2018.pdf" TargetMode="External"/><Relationship Id="rId174" Type="http://schemas.openxmlformats.org/officeDocument/2006/relationships/hyperlink" Target="https://topostext.org/place/364282SRho" TargetMode="External"/><Relationship Id="rId195" Type="http://schemas.openxmlformats.org/officeDocument/2006/relationships/hyperlink" Target="http://ancientportsantiques.com/wp-content/uploads/Documents/PLACES/UK-EUNorth/NLShipwrecks-Brouwers2006.pdf" TargetMode="External"/><Relationship Id="rId209" Type="http://schemas.openxmlformats.org/officeDocument/2006/relationships/hyperlink" Target="http://pleiades.stoa.org/places/511218" TargetMode="External"/><Relationship Id="rId190" Type="http://schemas.openxmlformats.org/officeDocument/2006/relationships/hyperlink" Target="https://topostext.org/place/312299PAle" TargetMode="External"/><Relationship Id="rId204" Type="http://schemas.openxmlformats.org/officeDocument/2006/relationships/hyperlink" Target="http://ancientportsantiques.com/wp-content/uploads/Documents/PLACES/GreeceIslands/Thasos-Sintes2003.pdf" TargetMode="External"/><Relationship Id="rId220" Type="http://schemas.openxmlformats.org/officeDocument/2006/relationships/hyperlink" Target="http://www.ancientportsantiques.com/wp-content/uploads/Documents/PLACES/IndOc-Gulf/Ur-Michalowski2011.pdf" TargetMode="External"/><Relationship Id="rId225" Type="http://schemas.openxmlformats.org/officeDocument/2006/relationships/hyperlink" Target="http://www.ancientportsantiques.com/wp-content/uploads/Documents/PLACES/Turkey/LyciaCariaStadiasmus-Arnaud2008.pdf" TargetMode="External"/><Relationship Id="rId241" Type="http://schemas.openxmlformats.org/officeDocument/2006/relationships/hyperlink" Target="http://pleiades.stoa.org/places/599799" TargetMode="External"/><Relationship Id="rId246" Type="http://schemas.openxmlformats.org/officeDocument/2006/relationships/hyperlink" Target="https://topostext.org/place/375273PMil" TargetMode="External"/><Relationship Id="rId267" Type="http://schemas.openxmlformats.org/officeDocument/2006/relationships/hyperlink" Target="http://dare.ht.lu.se/places/22854" TargetMode="External"/><Relationship Id="rId288" Type="http://schemas.openxmlformats.org/officeDocument/2006/relationships/hyperlink" Target="http://dare.ht.lu.se/places/22389" TargetMode="External"/><Relationship Id="rId15" Type="http://schemas.openxmlformats.org/officeDocument/2006/relationships/hyperlink" Target="http://pleiades.stoa.org/places/707586" TargetMode="External"/><Relationship Id="rId36" Type="http://schemas.openxmlformats.org/officeDocument/2006/relationships/hyperlink" Target="http://pleiades.stoa.org/places/373732" TargetMode="External"/><Relationship Id="rId57" Type="http://schemas.openxmlformats.org/officeDocument/2006/relationships/hyperlink" Target="http://dare.ht.lu.se/places/17075" TargetMode="External"/><Relationship Id="rId106" Type="http://schemas.openxmlformats.org/officeDocument/2006/relationships/hyperlink" Target="http://www.ancientportsantiques.com/wp-content/uploads/Documents/PLACES/Crete-Cyprus/Kition-Bony2016.pdf" TargetMode="External"/><Relationship Id="rId127" Type="http://schemas.openxmlformats.org/officeDocument/2006/relationships/hyperlink" Target="https://www2.rgzm.de/Navis2/Home/FramesE.cfm" TargetMode="External"/><Relationship Id="rId262" Type="http://schemas.openxmlformats.org/officeDocument/2006/relationships/hyperlink" Target="http://dare.ht.lu.se/places/31521" TargetMode="External"/><Relationship Id="rId283" Type="http://schemas.openxmlformats.org/officeDocument/2006/relationships/hyperlink" Target="https://topostext.org/place/402233UPot" TargetMode="External"/><Relationship Id="rId313" Type="http://schemas.openxmlformats.org/officeDocument/2006/relationships/hyperlink" Target="http://pleiades.stoa.org/places/678401" TargetMode="External"/><Relationship Id="rId318" Type="http://schemas.openxmlformats.org/officeDocument/2006/relationships/hyperlink" Target="http://ancientportsantiques.com/wp-content/uploads/Documents/PLACES/Turkey/Andriake%26Patara-Cavalier2007.pdf" TargetMode="External"/><Relationship Id="rId339" Type="http://schemas.openxmlformats.org/officeDocument/2006/relationships/hyperlink" Target="https://en.wikipedia.org/wiki/Ventotene" TargetMode="External"/><Relationship Id="rId10" Type="http://schemas.openxmlformats.org/officeDocument/2006/relationships/hyperlink" Target="http://pleiades.stoa.org/places/599728" TargetMode="External"/><Relationship Id="rId31" Type="http://schemas.openxmlformats.org/officeDocument/2006/relationships/hyperlink" Target="http://pleiades.stoa.org/places/746747" TargetMode="External"/><Relationship Id="rId52" Type="http://schemas.openxmlformats.org/officeDocument/2006/relationships/hyperlink" Target="http://dare.ht.lu.se/places/21924" TargetMode="External"/><Relationship Id="rId73" Type="http://schemas.openxmlformats.org/officeDocument/2006/relationships/hyperlink" Target="http://dare.ht.lu.se/places/21187" TargetMode="External"/><Relationship Id="rId78" Type="http://schemas.openxmlformats.org/officeDocument/2006/relationships/hyperlink" Target="http://dare.ht.lu.se/places/21505" TargetMode="External"/><Relationship Id="rId94" Type="http://schemas.openxmlformats.org/officeDocument/2006/relationships/hyperlink" Target="http://www.ancientportsantiques.com/wp-content/uploads/Documents/PLACES/GreeceIslands/Rhodes&amp;Kos-Bouras2014.pdf" TargetMode="External"/><Relationship Id="rId99" Type="http://schemas.openxmlformats.org/officeDocument/2006/relationships/hyperlink" Target="http://www.ancientportsantiques.com/wp-content/uploads/Documents/AUTHORS/Keay2016-PortuslimenAbstracts.pdf" TargetMode="External"/><Relationship Id="rId101" Type="http://schemas.openxmlformats.org/officeDocument/2006/relationships/hyperlink" Target="http://www.ancientportsantiques.com/wp-content/uploads/Documents/PLACES/NorthAfrica/Gummi-Younes2005.pdf" TargetMode="External"/><Relationship Id="rId122" Type="http://schemas.openxmlformats.org/officeDocument/2006/relationships/hyperlink" Target="http://www.ancientportsantiques.com/wp-content/uploads/Documents/PLACES/Levant/Liban-Carayon2012.pdf" TargetMode="External"/><Relationship Id="rId143" Type="http://schemas.openxmlformats.org/officeDocument/2006/relationships/hyperlink" Target="https://brill.com/view/title/7471" TargetMode="External"/><Relationship Id="rId148" Type="http://schemas.openxmlformats.org/officeDocument/2006/relationships/hyperlink" Target="http://www.ancientportsantiques.com/wp-content/uploads/Documents/PLACES/Crete-Cyprus/Amathonte-Chabrol2014.pdf" TargetMode="External"/><Relationship Id="rId164" Type="http://schemas.openxmlformats.org/officeDocument/2006/relationships/hyperlink" Target="https://topostext.org/place/390209UAmb" TargetMode="External"/><Relationship Id="rId169" Type="http://schemas.openxmlformats.org/officeDocument/2006/relationships/hyperlink" Target="https://topostext.org/place/371252PPar" TargetMode="External"/><Relationship Id="rId185" Type="http://schemas.openxmlformats.org/officeDocument/2006/relationships/hyperlink" Target="https://topostext.org/place/368286UKau" TargetMode="External"/><Relationship Id="rId334" Type="http://schemas.openxmlformats.org/officeDocument/2006/relationships/hyperlink" Target="https://topostext.org/place/379235PSal" TargetMode="External"/><Relationship Id="rId350" Type="http://schemas.openxmlformats.org/officeDocument/2006/relationships/hyperlink" Target="https://www.trismegistos.org/place/37838" TargetMode="External"/><Relationship Id="rId355" Type="http://schemas.openxmlformats.org/officeDocument/2006/relationships/hyperlink" Target="http://www.ancientportsantiques.com/wp-content/uploads/Documents/PLACES/IndOc-Gulf/Ur-Michalowski2011.pdf" TargetMode="External"/><Relationship Id="rId4" Type="http://schemas.openxmlformats.org/officeDocument/2006/relationships/hyperlink" Target="http://pleiades.stoa.org/places/580136" TargetMode="External"/><Relationship Id="rId9" Type="http://schemas.openxmlformats.org/officeDocument/2006/relationships/hyperlink" Target="http://pleiades.stoa.org/places/599925" TargetMode="External"/><Relationship Id="rId180" Type="http://schemas.openxmlformats.org/officeDocument/2006/relationships/hyperlink" Target="https://topostext.org/place/351328PSol" TargetMode="External"/><Relationship Id="rId210" Type="http://schemas.openxmlformats.org/officeDocument/2006/relationships/hyperlink" Target="http://dare.ht.lu.se/places/21425" TargetMode="External"/><Relationship Id="rId215" Type="http://schemas.openxmlformats.org/officeDocument/2006/relationships/hyperlink" Target="https://topostext.org/place/396199PKer" TargetMode="External"/><Relationship Id="rId236" Type="http://schemas.openxmlformats.org/officeDocument/2006/relationships/hyperlink" Target="https://www2.rgzm.de/Navis2/Home/FramesE.cfm" TargetMode="External"/><Relationship Id="rId257" Type="http://schemas.openxmlformats.org/officeDocument/2006/relationships/hyperlink" Target="https://topostext.org/place/384218UNau" TargetMode="External"/><Relationship Id="rId278" Type="http://schemas.openxmlformats.org/officeDocument/2006/relationships/hyperlink" Target="http://dare.ht.lu.se/places/21502" TargetMode="External"/><Relationship Id="rId26" Type="http://schemas.openxmlformats.org/officeDocument/2006/relationships/hyperlink" Target="http://pleiades.stoa.org/places/658483" TargetMode="External"/><Relationship Id="rId231" Type="http://schemas.openxmlformats.org/officeDocument/2006/relationships/hyperlink" Target="http://www.ancientportsantiques.com/wp-content/uploads/Documents/PLACES/Turkey/Myndos-G%C3%BCnd%C3%BCz2016.pdf" TargetMode="External"/><Relationship Id="rId252" Type="http://schemas.openxmlformats.org/officeDocument/2006/relationships/hyperlink" Target="http://pleiades.stoa.org/places/540906" TargetMode="External"/><Relationship Id="rId273" Type="http://schemas.openxmlformats.org/officeDocument/2006/relationships/hyperlink" Target="http://www.ancientportsantiques.com/wp-content/uploads/Documents/PLACES/Turkey/Klazomenai-Votruba2016.pdf" TargetMode="External"/><Relationship Id="rId294" Type="http://schemas.openxmlformats.org/officeDocument/2006/relationships/hyperlink" Target="http://dare.ht.lu.se/places/21711" TargetMode="External"/><Relationship Id="rId308" Type="http://schemas.openxmlformats.org/officeDocument/2006/relationships/hyperlink" Target="http://ancientportsantiques.com/wp-content/uploads/Documents/PLACES/Crete-Cyprus/KyreniaChain-Camiz2020.pdf" TargetMode="External"/><Relationship Id="rId329" Type="http://schemas.openxmlformats.org/officeDocument/2006/relationships/hyperlink" Target="https://en.wikipedia.org/wiki/Gytheio" TargetMode="External"/><Relationship Id="rId47" Type="http://schemas.openxmlformats.org/officeDocument/2006/relationships/hyperlink" Target="http://pleiades.stoa.org/places/530796" TargetMode="External"/><Relationship Id="rId68" Type="http://schemas.openxmlformats.org/officeDocument/2006/relationships/hyperlink" Target="http://pleiades.stoa.org/places/707462" TargetMode="External"/><Relationship Id="rId89" Type="http://schemas.openxmlformats.org/officeDocument/2006/relationships/hyperlink" Target="http://www.ancientportsantiques.com/a-few-ports/apollonia/" TargetMode="External"/><Relationship Id="rId112" Type="http://schemas.openxmlformats.org/officeDocument/2006/relationships/hyperlink" Target="http://www.ancientportsantiques.com/wp-content/uploads/Documents/AUTHORS/Cline2011-SailingGreatGreenSea.pdf" TargetMode="External"/><Relationship Id="rId133" Type="http://schemas.openxmlformats.org/officeDocument/2006/relationships/hyperlink" Target="https://www2.rgzm.de/Navis2/Home/FramesE.cfm" TargetMode="External"/><Relationship Id="rId154" Type="http://schemas.openxmlformats.org/officeDocument/2006/relationships/hyperlink" Target="http://www.ancientportsantiques.com/wp-content/uploads/Documents/PLACES/Crete-Cyprus/Amathus-Empereur2017.pdf" TargetMode="External"/><Relationship Id="rId175" Type="http://schemas.openxmlformats.org/officeDocument/2006/relationships/hyperlink" Target="https://topostext.org/place/355236PPha" TargetMode="External"/><Relationship Id="rId340" Type="http://schemas.openxmlformats.org/officeDocument/2006/relationships/hyperlink" Target="http://pleiades.stoa.org/places/550738" TargetMode="External"/><Relationship Id="rId196" Type="http://schemas.openxmlformats.org/officeDocument/2006/relationships/hyperlink" Target="http://ancientportsantiques.com/wp-content/uploads/Documents/PLACES/UK-EUNorth/NLcoast-ZeeuwsMuseum2018.pdf" TargetMode="External"/><Relationship Id="rId200" Type="http://schemas.openxmlformats.org/officeDocument/2006/relationships/hyperlink" Target="http://ancientportsantiques.com/wp-content/uploads/Documents/PLACES/Crete-Cyprus/CyprusCopper-Kassianidou2013.pdf" TargetMode="External"/><Relationship Id="rId16" Type="http://schemas.openxmlformats.org/officeDocument/2006/relationships/hyperlink" Target="http://pleiades.stoa.org/places/523227" TargetMode="External"/><Relationship Id="rId221" Type="http://schemas.openxmlformats.org/officeDocument/2006/relationships/hyperlink" Target="http://www.ancientportsantiques.com/wp-content/uploads/Documents/PLACES/Egypt-Libya/Alexandria/AlexandriaPharos-Pena2016.pdf" TargetMode="External"/><Relationship Id="rId242" Type="http://schemas.openxmlformats.org/officeDocument/2006/relationships/hyperlink" Target="http://dare.ht.lu.se/places/21166" TargetMode="External"/><Relationship Id="rId263" Type="http://schemas.openxmlformats.org/officeDocument/2006/relationships/hyperlink" Target="https://topostext.org/place/389208PAna" TargetMode="External"/><Relationship Id="rId284" Type="http://schemas.openxmlformats.org/officeDocument/2006/relationships/hyperlink" Target="http://pleiades.stoa.org/places/452369" TargetMode="External"/><Relationship Id="rId319" Type="http://schemas.openxmlformats.org/officeDocument/2006/relationships/hyperlink" Target="https://www.trismegistos.org/place/1625" TargetMode="External"/><Relationship Id="rId37" Type="http://schemas.openxmlformats.org/officeDocument/2006/relationships/hyperlink" Target="http://pleiades.stoa.org/places/324663" TargetMode="External"/><Relationship Id="rId58" Type="http://schemas.openxmlformats.org/officeDocument/2006/relationships/hyperlink" Target="http://dare.ht.lu.se/places/21544" TargetMode="External"/><Relationship Id="rId79" Type="http://schemas.openxmlformats.org/officeDocument/2006/relationships/hyperlink" Target="http://dare.ht.lu.se/places/21115" TargetMode="External"/><Relationship Id="rId102" Type="http://schemas.openxmlformats.org/officeDocument/2006/relationships/hyperlink" Target="http://www.ancientportsantiques.com/wp-content/uploads/Documents/PLACES/NorthAfrica/Monastir-Younes2009.pdf" TargetMode="External"/><Relationship Id="rId123" Type="http://schemas.openxmlformats.org/officeDocument/2006/relationships/hyperlink" Target="http://www.ancientportsantiques.com/wp-content/uploads/Documents/MAPS/DeFer1705-Fortifications/DeFer-Syracuse.JPG" TargetMode="External"/><Relationship Id="rId144" Type="http://schemas.openxmlformats.org/officeDocument/2006/relationships/hyperlink" Target="http://www.ancientportsantiques.com/wp-content/uploads/Documents/PLACES/GreeceIslands/Paros-Karkani2018.pdf" TargetMode="External"/><Relationship Id="rId330" Type="http://schemas.openxmlformats.org/officeDocument/2006/relationships/hyperlink" Target="http://pleiades.stoa.org/places/550496" TargetMode="External"/><Relationship Id="rId90" Type="http://schemas.openxmlformats.org/officeDocument/2006/relationships/hyperlink" Target="http://www.ancientportsantiques.com/a-few-ports/alexandria/" TargetMode="External"/><Relationship Id="rId165" Type="http://schemas.openxmlformats.org/officeDocument/2006/relationships/hyperlink" Target="https://topostext.org/place/380234UNis" TargetMode="External"/><Relationship Id="rId186" Type="http://schemas.openxmlformats.org/officeDocument/2006/relationships/hyperlink" Target="https://topostext.org/place/361359USel" TargetMode="External"/><Relationship Id="rId351" Type="http://schemas.openxmlformats.org/officeDocument/2006/relationships/hyperlink" Target="http://ancientportsantiques.com/wp-content/uploads/Documents/PLACES/GreeceContinental/Perachora-Pirazzoli1994.pdf" TargetMode="External"/><Relationship Id="rId211" Type="http://schemas.openxmlformats.org/officeDocument/2006/relationships/hyperlink" Target="http://www.ancientportsantiques.com/wp-content/uploads/Documents/AUTHORS/Blackman2014-ShipshedsByzasPaper.pdf" TargetMode="External"/><Relationship Id="rId232" Type="http://schemas.openxmlformats.org/officeDocument/2006/relationships/hyperlink" Target="https://topostext.org/place/371272UMyn" TargetMode="External"/><Relationship Id="rId253" Type="http://schemas.openxmlformats.org/officeDocument/2006/relationships/hyperlink" Target="http://dare.ht.lu.se/places/29394" TargetMode="External"/><Relationship Id="rId274" Type="http://schemas.openxmlformats.org/officeDocument/2006/relationships/hyperlink" Target="http://pleiades.stoa.org/places/550535" TargetMode="External"/><Relationship Id="rId295" Type="http://schemas.openxmlformats.org/officeDocument/2006/relationships/hyperlink" Target="https://nl.wikipedia.org/wiki/Neder-Germaanse_limes" TargetMode="External"/><Relationship Id="rId309" Type="http://schemas.openxmlformats.org/officeDocument/2006/relationships/hyperlink" Target="http://pleiades.stoa.org/places/639051" TargetMode="External"/><Relationship Id="rId27" Type="http://schemas.openxmlformats.org/officeDocument/2006/relationships/hyperlink" Target="http://pleiades.stoa.org/places/668290" TargetMode="External"/><Relationship Id="rId48" Type="http://schemas.openxmlformats.org/officeDocument/2006/relationships/hyperlink" Target="http://dare.ht.lu.se/places/22769" TargetMode="External"/><Relationship Id="rId69" Type="http://schemas.openxmlformats.org/officeDocument/2006/relationships/hyperlink" Target="http://dare.ht.lu.se/places/22716" TargetMode="External"/><Relationship Id="rId113" Type="http://schemas.openxmlformats.org/officeDocument/2006/relationships/hyperlink" Target="http://www.sdu.dk/en/om_sdu/institutter_centre/ih/forskning/forskningsprojekter/halikarnassos/sites_and_places/palacemaussollos" TargetMode="External"/><Relationship Id="rId134" Type="http://schemas.openxmlformats.org/officeDocument/2006/relationships/hyperlink" Target="https://www2.rgzm.de/Navis2/Home/FramesE.cfm" TargetMode="External"/><Relationship Id="rId320" Type="http://schemas.openxmlformats.org/officeDocument/2006/relationships/hyperlink" Target="http://ancientportsantiques.com/wp-content/uploads/Documents/PLACES/Turkey/Patara-D%C3%BCndar2021.pdf" TargetMode="External"/><Relationship Id="rId80" Type="http://schemas.openxmlformats.org/officeDocument/2006/relationships/hyperlink" Target="http://dare.ht.lu.se/places/21116" TargetMode="External"/><Relationship Id="rId155" Type="http://schemas.openxmlformats.org/officeDocument/2006/relationships/hyperlink" Target="https://en.wikipedia.org/wiki/Ishbi-Erra" TargetMode="External"/><Relationship Id="rId176" Type="http://schemas.openxmlformats.org/officeDocument/2006/relationships/hyperlink" Target="https://topostext.org/place/355240PKyd" TargetMode="External"/><Relationship Id="rId197" Type="http://schemas.openxmlformats.org/officeDocument/2006/relationships/hyperlink" Target="http://ancientportsantiques.com/wp-content/uploads/Documents/AUTHORS/Sabatini2016-CopperOxhideIngots.pdf" TargetMode="External"/><Relationship Id="rId341" Type="http://schemas.openxmlformats.org/officeDocument/2006/relationships/hyperlink" Target="http://www.ancientportsantiques.com/wp-content/uploads/Documents/PLACES/GreeceIslands/LesvosHarbourNetwork-Theodoulou2008.pdf" TargetMode="External"/><Relationship Id="rId201" Type="http://schemas.openxmlformats.org/officeDocument/2006/relationships/hyperlink" Target="http://ancientportsantiques.com/wp-content/uploads/Documents/AUTHORS/Gale2012-CyprusCopper.pdf" TargetMode="External"/><Relationship Id="rId222" Type="http://schemas.openxmlformats.org/officeDocument/2006/relationships/hyperlink" Target="http://pleiades.stoa.org/places/638745" TargetMode="External"/><Relationship Id="rId243" Type="http://schemas.openxmlformats.org/officeDocument/2006/relationships/hyperlink" Target="http://www.ancientportsantiques.com/wp-content/uploads/Documents/PLACES/Turkey/Miletos-Brueckner2014.pdf" TargetMode="External"/><Relationship Id="rId264" Type="http://schemas.openxmlformats.org/officeDocument/2006/relationships/hyperlink" Target="http://pleiades.stoa.org/places/589692" TargetMode="External"/><Relationship Id="rId285" Type="http://schemas.openxmlformats.org/officeDocument/2006/relationships/hyperlink" Target="http://dare.ht.lu.se/places/16737" TargetMode="External"/><Relationship Id="rId17" Type="http://schemas.openxmlformats.org/officeDocument/2006/relationships/hyperlink" Target="http://pleiades.stoa.org/places/857067" TargetMode="External"/><Relationship Id="rId38" Type="http://schemas.openxmlformats.org/officeDocument/2006/relationships/hyperlink" Target="http://pleiades.stoa.org/places/324803" TargetMode="External"/><Relationship Id="rId59" Type="http://schemas.openxmlformats.org/officeDocument/2006/relationships/hyperlink" Target="http://dare.ht.lu.se/places/21194" TargetMode="External"/><Relationship Id="rId103" Type="http://schemas.openxmlformats.org/officeDocument/2006/relationships/hyperlink" Target="http://www.ancientportsantiques.com/wp-content/uploads/Documents/PLACES/GreeceContinental/PiraeusSlipways-Loven2011.pdf" TargetMode="External"/><Relationship Id="rId124" Type="http://schemas.openxmlformats.org/officeDocument/2006/relationships/hyperlink" Target="http://www.ancientportsantiques.com/wp-content/uploads/Documents/PLACES/Egypt-Libya/Alexandria/Alexandria-Goiran2014.pdf" TargetMode="External"/><Relationship Id="rId310" Type="http://schemas.openxmlformats.org/officeDocument/2006/relationships/hyperlink" Target="http://dare.ht.lu.se/places/21436" TargetMode="External"/><Relationship Id="rId70" Type="http://schemas.openxmlformats.org/officeDocument/2006/relationships/hyperlink" Target="http://dare.ht.lu.se/places/22717" TargetMode="External"/><Relationship Id="rId91" Type="http://schemas.openxmlformats.org/officeDocument/2006/relationships/hyperlink" Target="http://www.ancientportsantiques.com/wp-content/uploads/Documents/PLACES/ItalyWest/Centumcellae-Noli2015.pdf" TargetMode="External"/><Relationship Id="rId145" Type="http://schemas.openxmlformats.org/officeDocument/2006/relationships/hyperlink" Target="https://www2.rgzm.de/Navis2/Home/FramesE.cfm" TargetMode="External"/><Relationship Id="rId166" Type="http://schemas.openxmlformats.org/officeDocument/2006/relationships/hyperlink" Target="https://topostext.org/place/379237HZea" TargetMode="External"/><Relationship Id="rId187" Type="http://schemas.openxmlformats.org/officeDocument/2006/relationships/hyperlink" Target="https://topostext.org/place/355358PLao" TargetMode="External"/><Relationship Id="rId331" Type="http://schemas.openxmlformats.org/officeDocument/2006/relationships/hyperlink" Target="https://www.trismegistos.org/place/512" TargetMode="External"/><Relationship Id="rId352" Type="http://schemas.openxmlformats.org/officeDocument/2006/relationships/hyperlink" Target="http://pleiades.stoa.org/places/912985" TargetMode="External"/><Relationship Id="rId1" Type="http://schemas.openxmlformats.org/officeDocument/2006/relationships/hyperlink" Target="http://pleiades.stoa.org/places/413076" TargetMode="External"/><Relationship Id="rId212" Type="http://schemas.openxmlformats.org/officeDocument/2006/relationships/hyperlink" Target="https://topostext.org/place/404279UCyz" TargetMode="External"/><Relationship Id="rId233" Type="http://schemas.openxmlformats.org/officeDocument/2006/relationships/hyperlink" Target="http://pleiades.stoa.org/places/314921" TargetMode="External"/><Relationship Id="rId254" Type="http://schemas.openxmlformats.org/officeDocument/2006/relationships/hyperlink" Target="https://topostext.org/place/386233PLar" TargetMode="External"/><Relationship Id="rId28" Type="http://schemas.openxmlformats.org/officeDocument/2006/relationships/hyperlink" Target="http://pleiades.stoa.org/places/678393" TargetMode="External"/><Relationship Id="rId49" Type="http://schemas.openxmlformats.org/officeDocument/2006/relationships/hyperlink" Target="http://pleiades.stoa.org/places/570508" TargetMode="External"/><Relationship Id="rId114" Type="http://schemas.openxmlformats.org/officeDocument/2006/relationships/hyperlink" Target="http://www.messagetoeagle.com/the-mycenaeans-ancient-legacy-artifacts-discovered-on-the-bodrum-peninsula-turkey/" TargetMode="External"/><Relationship Id="rId275" Type="http://schemas.openxmlformats.org/officeDocument/2006/relationships/hyperlink" Target="http://dare.ht.lu.se/places/21201" TargetMode="External"/><Relationship Id="rId296" Type="http://schemas.openxmlformats.org/officeDocument/2006/relationships/hyperlink" Target="http://www.ancientportsantiques.com/wp-content/uploads/Documents/PLACES/Egypt-Libya/MarsaMatruh-Conwell1987.pdf" TargetMode="External"/><Relationship Id="rId300" Type="http://schemas.openxmlformats.org/officeDocument/2006/relationships/hyperlink" Target="https://nl.wikipedia.org/wiki/Neder-Germaanse_limes" TargetMode="External"/><Relationship Id="rId60" Type="http://schemas.openxmlformats.org/officeDocument/2006/relationships/hyperlink" Target="http://dare.ht.lu.se/places/22680" TargetMode="External"/><Relationship Id="rId81" Type="http://schemas.openxmlformats.org/officeDocument/2006/relationships/hyperlink" Target="http://dare.ht.lu.se/places/41012" TargetMode="External"/><Relationship Id="rId135" Type="http://schemas.openxmlformats.org/officeDocument/2006/relationships/hyperlink" Target="https://www2.rgzm.de/Navis2/Home/FramesE.cfm" TargetMode="External"/><Relationship Id="rId156" Type="http://schemas.openxmlformats.org/officeDocument/2006/relationships/hyperlink" Target="https://en.wikipedia.org/wiki/Girsu" TargetMode="External"/><Relationship Id="rId177" Type="http://schemas.openxmlformats.org/officeDocument/2006/relationships/hyperlink" Target="https://topostext.org/place/349336PKit" TargetMode="External"/><Relationship Id="rId198" Type="http://schemas.openxmlformats.org/officeDocument/2006/relationships/hyperlink" Target="http://ancientportsantiques.com/wp-content/uploads/Documents/AUTHORS/Sabatini2016-CopperOxhideIngots.pdf" TargetMode="External"/><Relationship Id="rId321" Type="http://schemas.openxmlformats.org/officeDocument/2006/relationships/hyperlink" Target="http://www.ancientportsantiques.com/wp-content/uploads/Documents/PLACES/Turkey/LyciaCariaStadiasmus-Arnaud2008.pdf" TargetMode="External"/><Relationship Id="rId342" Type="http://schemas.openxmlformats.org/officeDocument/2006/relationships/hyperlink" Target="https://topostext.org/place/394262PMet" TargetMode="External"/><Relationship Id="rId202" Type="http://schemas.openxmlformats.org/officeDocument/2006/relationships/hyperlink" Target="http://ancientportsantiques.com/wp-content/uploads/Documents/PLACES/Crete-Cyprus/Phalasarna-Hadjidaki2019.pdf" TargetMode="External"/><Relationship Id="rId223" Type="http://schemas.openxmlformats.org/officeDocument/2006/relationships/hyperlink" Target="http://dare.ht.lu.se/places/21558" TargetMode="External"/><Relationship Id="rId244" Type="http://schemas.openxmlformats.org/officeDocument/2006/relationships/hyperlink" Target="https://en.wikipedia.org/wiki/Miletus" TargetMode="External"/><Relationship Id="rId18" Type="http://schemas.openxmlformats.org/officeDocument/2006/relationships/hyperlink" Target="http://pleiades.stoa.org/places/521018" TargetMode="External"/><Relationship Id="rId39" Type="http://schemas.openxmlformats.org/officeDocument/2006/relationships/hyperlink" Target="http://pleiades.stoa.org/places/324716" TargetMode="External"/><Relationship Id="rId265" Type="http://schemas.openxmlformats.org/officeDocument/2006/relationships/hyperlink" Target="http://dare.ht.lu.se/places/39550" TargetMode="External"/><Relationship Id="rId286" Type="http://schemas.openxmlformats.org/officeDocument/2006/relationships/hyperlink" Target="https://topostext.org/place/382162PLoc" TargetMode="External"/><Relationship Id="rId50" Type="http://schemas.openxmlformats.org/officeDocument/2006/relationships/hyperlink" Target="http://dare.ht.lu.se/places/31181" TargetMode="External"/><Relationship Id="rId104" Type="http://schemas.openxmlformats.org/officeDocument/2006/relationships/hyperlink" Target="http://www.ancientportsantiques.com/wp-content/uploads/Documents/PLACES/GreecePeloponnesus/Lechaion2014.pdf" TargetMode="External"/><Relationship Id="rId125" Type="http://schemas.openxmlformats.org/officeDocument/2006/relationships/hyperlink" Target="http://www.ancientportsantiques.com/wp-content/uploads/Documents/PLACES/Turkey/Elaia-Pirson2015.pdf" TargetMode="External"/><Relationship Id="rId146" Type="http://schemas.openxmlformats.org/officeDocument/2006/relationships/hyperlink" Target="http://www.ancientportsantiques.com/wp-content/uploads/Documents/PLACES/Crete-Cyprus/Paphos-Miszk2016.pdf" TargetMode="External"/><Relationship Id="rId167" Type="http://schemas.openxmlformats.org/officeDocument/2006/relationships/hyperlink" Target="https://topostext.org/place/373231PHal" TargetMode="External"/><Relationship Id="rId188" Type="http://schemas.openxmlformats.org/officeDocument/2006/relationships/hyperlink" Target="https://topostext.org/place/336354PSid" TargetMode="External"/><Relationship Id="rId311" Type="http://schemas.openxmlformats.org/officeDocument/2006/relationships/hyperlink" Target="http://www.ancientportsantiques.com/wp-content/uploads/Documents/PLACES/Turkey/Phaselis-Arslan2015.pdf" TargetMode="External"/><Relationship Id="rId332" Type="http://schemas.openxmlformats.org/officeDocument/2006/relationships/hyperlink" Target="http://pleiades.stoa.org/places/580100" TargetMode="External"/><Relationship Id="rId353" Type="http://schemas.openxmlformats.org/officeDocument/2006/relationships/hyperlink" Target="https://en.wikipedia.org/wiki/Ur" TargetMode="External"/><Relationship Id="rId71" Type="http://schemas.openxmlformats.org/officeDocument/2006/relationships/hyperlink" Target="http://dare.ht.lu.se/places/29113" TargetMode="External"/><Relationship Id="rId92" Type="http://schemas.openxmlformats.org/officeDocument/2006/relationships/hyperlink" Target="http://www.ancientportsantiques.com/wp-content/uploads/Documents/PLACES/Sicily-Malta/Malta-Azzopardi2012.pdf" TargetMode="External"/><Relationship Id="rId213" Type="http://schemas.openxmlformats.org/officeDocument/2006/relationships/hyperlink" Target="http://pleiades.stoa.org/places/530834" TargetMode="External"/><Relationship Id="rId234" Type="http://schemas.openxmlformats.org/officeDocument/2006/relationships/hyperlink" Target="http://dare.ht.lu.se/places/15897" TargetMode="External"/><Relationship Id="rId2" Type="http://schemas.openxmlformats.org/officeDocument/2006/relationships/hyperlink" Target="http://pleiades.stoa.org/places/462276" TargetMode="External"/><Relationship Id="rId29" Type="http://schemas.openxmlformats.org/officeDocument/2006/relationships/hyperlink" Target="http://pleiades.stoa.org/places/678437" TargetMode="External"/><Relationship Id="rId255" Type="http://schemas.openxmlformats.org/officeDocument/2006/relationships/hyperlink" Target="http://pleiades.stoa.org/places/540960" TargetMode="External"/><Relationship Id="rId276" Type="http://schemas.openxmlformats.org/officeDocument/2006/relationships/hyperlink" Target="https://topostext.org/place/384265PEry" TargetMode="External"/><Relationship Id="rId297" Type="http://schemas.openxmlformats.org/officeDocument/2006/relationships/hyperlink" Target="https://topostext.org/place/314272UPar" TargetMode="External"/><Relationship Id="rId40" Type="http://schemas.openxmlformats.org/officeDocument/2006/relationships/hyperlink" Target="http://dare.ht.lu.se/places/16706" TargetMode="External"/><Relationship Id="rId115" Type="http://schemas.openxmlformats.org/officeDocument/2006/relationships/hyperlink" Target="http://www.ancientportsantiques.com/wp-content/uploads/Documents/PLACES/Crete-Cyprus/CreteStadiasmus-Uggeri2003.pdf" TargetMode="External"/><Relationship Id="rId136" Type="http://schemas.openxmlformats.org/officeDocument/2006/relationships/hyperlink" Target="https://www2.rgzm.de/Navis2/Home/FramesE.cfm" TargetMode="External"/><Relationship Id="rId157" Type="http://schemas.openxmlformats.org/officeDocument/2006/relationships/hyperlink" Target="http://www.ancientportsantiques.com/wp-content/uploads/Documents/PLACES/Sicily-Malta/Motye/Motye-Nigro2013.pdf" TargetMode="External"/><Relationship Id="rId178" Type="http://schemas.openxmlformats.org/officeDocument/2006/relationships/hyperlink" Target="https://topostext.org/place/347331PAma" TargetMode="External"/><Relationship Id="rId301" Type="http://schemas.openxmlformats.org/officeDocument/2006/relationships/hyperlink" Target="http://www.ancientportsantiques.com/wp-content/uploads/Documents/PLACES/NorthAfrica/Carthage-Hurst2010.pdf" TargetMode="External"/><Relationship Id="rId322" Type="http://schemas.openxmlformats.org/officeDocument/2006/relationships/hyperlink" Target="http://pleiades.stoa.org/places/295279" TargetMode="External"/><Relationship Id="rId343" Type="http://schemas.openxmlformats.org/officeDocument/2006/relationships/hyperlink" Target="https://www.trismegistos.org/place/1365" TargetMode="External"/><Relationship Id="rId61" Type="http://schemas.openxmlformats.org/officeDocument/2006/relationships/hyperlink" Target="http://dare.ht.lu.se/places/22218" TargetMode="External"/><Relationship Id="rId82" Type="http://schemas.openxmlformats.org/officeDocument/2006/relationships/hyperlink" Target="http://dare.ht.lu.se/places/15898" TargetMode="External"/><Relationship Id="rId199" Type="http://schemas.openxmlformats.org/officeDocument/2006/relationships/hyperlink" Target="http://ancientportsantiques.com/wp-content/uploads/Documents/PLACES/Crete-Cyprus/CyprusCopper-Kassianidou2013.pdf" TargetMode="External"/><Relationship Id="rId203" Type="http://schemas.openxmlformats.org/officeDocument/2006/relationships/hyperlink" Target="http://ancientportsantiques.com/wp-content/uploads/Documents/PLACES/GreeceIslands/Thasos-Simossi2000.pdf" TargetMode="External"/><Relationship Id="rId19" Type="http://schemas.openxmlformats.org/officeDocument/2006/relationships/hyperlink" Target="http://pleiades.stoa.org/places/550618" TargetMode="External"/><Relationship Id="rId224" Type="http://schemas.openxmlformats.org/officeDocument/2006/relationships/hyperlink" Target="http://www.ancientportsantiques.com/wp-content/uploads/Documents/PLACES/Turkey/AndriakeMyra-Cevik2012.pdf" TargetMode="External"/><Relationship Id="rId245" Type="http://schemas.openxmlformats.org/officeDocument/2006/relationships/hyperlink" Target="http://www.ancientportsantiques.com/wp-content/uploads/Documents/PLACES/Turkey/Miletos-Muellenhoff2009.pdf" TargetMode="External"/><Relationship Id="rId266" Type="http://schemas.openxmlformats.org/officeDocument/2006/relationships/hyperlink" Target="http://pleiades.stoa.org/places/501596" TargetMode="External"/><Relationship Id="rId287" Type="http://schemas.openxmlformats.org/officeDocument/2006/relationships/hyperlink" Target="http://pleiades.stoa.org/places/580062" TargetMode="External"/><Relationship Id="rId30" Type="http://schemas.openxmlformats.org/officeDocument/2006/relationships/hyperlink" Target="http://data.pastplace.org/search?q=694326" TargetMode="External"/><Relationship Id="rId105" Type="http://schemas.openxmlformats.org/officeDocument/2006/relationships/hyperlink" Target="http://www.ancientportsantiques.com/wp-content/uploads/Documents/PLACES/GreeceIslands/LesvosHarbourNetwork-Theodoulou2008.pdf" TargetMode="External"/><Relationship Id="rId126" Type="http://schemas.openxmlformats.org/officeDocument/2006/relationships/hyperlink" Target="http://www.ancientportsantiques.com/wp-content/uploads/Documents/PLACES/GreecePeloponnesus/Lechaion-Kolaiti2017.pdf" TargetMode="External"/><Relationship Id="rId147" Type="http://schemas.openxmlformats.org/officeDocument/2006/relationships/hyperlink" Target="http://www.ancientportsantiques.com/wp-content/uploads/Documents/PLACES/Bosphorus-BlackSea/Byzance-Donmez2017.pdf" TargetMode="External"/><Relationship Id="rId168" Type="http://schemas.openxmlformats.org/officeDocument/2006/relationships/hyperlink" Target="https://topostext.org/place/379229HLec" TargetMode="External"/><Relationship Id="rId312" Type="http://schemas.openxmlformats.org/officeDocument/2006/relationships/hyperlink" Target="https://topostext.org/place/365306PPha" TargetMode="External"/><Relationship Id="rId333" Type="http://schemas.openxmlformats.org/officeDocument/2006/relationships/hyperlink" Target="http://www.ancientportsantiques.com/wp-content/uploads/Documents/AUTHORS/TROPIS3-Tzalas1989.pdf" TargetMode="External"/><Relationship Id="rId354" Type="http://schemas.openxmlformats.org/officeDocument/2006/relationships/hyperlink" Target="https://en.wikipedia.org/wiki/Ishbi-Erra" TargetMode="External"/><Relationship Id="rId51" Type="http://schemas.openxmlformats.org/officeDocument/2006/relationships/hyperlink" Target="http://pleiades.stoa.org/places/116035285" TargetMode="External"/><Relationship Id="rId72" Type="http://schemas.openxmlformats.org/officeDocument/2006/relationships/hyperlink" Target="http://dare.ht.lu.se/places/21167" TargetMode="External"/><Relationship Id="rId93" Type="http://schemas.openxmlformats.org/officeDocument/2006/relationships/hyperlink" Target="http://www.ancientportsantiques.com/wp-content/uploads/Documents/PLACES/GreeceIslands/Rhodes&amp;Kos-Bouras2014.pdf" TargetMode="External"/><Relationship Id="rId189" Type="http://schemas.openxmlformats.org/officeDocument/2006/relationships/hyperlink" Target="https://topostext.org/place/333352PTyr" TargetMode="External"/><Relationship Id="rId3" Type="http://schemas.openxmlformats.org/officeDocument/2006/relationships/hyperlink" Target="http://pleiades.stoa.org/places/462373" TargetMode="External"/><Relationship Id="rId214" Type="http://schemas.openxmlformats.org/officeDocument/2006/relationships/hyperlink" Target="http://dare.ht.lu.se/places/21985" TargetMode="External"/><Relationship Id="rId235" Type="http://schemas.openxmlformats.org/officeDocument/2006/relationships/hyperlink" Target="http://www.ancientportsantiques.com/wp-content/uploads/Documents/PLACES/NorthAfrica/Carthage-Hurst2010.pdf" TargetMode="External"/><Relationship Id="rId256" Type="http://schemas.openxmlformats.org/officeDocument/2006/relationships/hyperlink" Target="http://dare.ht.lu.se/places/22826" TargetMode="External"/><Relationship Id="rId277" Type="http://schemas.openxmlformats.org/officeDocument/2006/relationships/hyperlink" Target="http://pleiades.stoa.org/places/638778" TargetMode="External"/><Relationship Id="rId298" Type="http://schemas.openxmlformats.org/officeDocument/2006/relationships/hyperlink" Target="http://www.ancientportsantiques.com/wp-content/uploads/Documents/PLACES/Egypt-Libya/Alexandria/Alexandria-Goiran2014.pdf" TargetMode="External"/><Relationship Id="rId116" Type="http://schemas.openxmlformats.org/officeDocument/2006/relationships/hyperlink" Target="http://www.ancientportsantiques.com/wp-content/uploads/Documents/PLACES/Crete-Cyprus/CreteStadiasmus-Uggeri2003.pdf" TargetMode="External"/><Relationship Id="rId137" Type="http://schemas.openxmlformats.org/officeDocument/2006/relationships/hyperlink" Target="https://www2.rgzm.de/Navis2/Home/FramesE.cfm" TargetMode="External"/><Relationship Id="rId158" Type="http://schemas.openxmlformats.org/officeDocument/2006/relationships/hyperlink" Target="http://www.ancientportsantiques.com/wp-content/uploads/Documents/PLACES/Sicily-Malta/Motye/Motye-Nigro2014.pdf" TargetMode="External"/><Relationship Id="rId302" Type="http://schemas.openxmlformats.org/officeDocument/2006/relationships/hyperlink" Target="https://www2.rgzm.de/Navis2/Home/FramesE.cfm" TargetMode="External"/><Relationship Id="rId323" Type="http://schemas.openxmlformats.org/officeDocument/2006/relationships/hyperlink" Target="http://ancientportsantiques.com/wp-content/uploads/Documents/PLACES/NorthAfrica/Cherchel-Diole1952.pdf" TargetMode="External"/><Relationship Id="rId344" Type="http://schemas.openxmlformats.org/officeDocument/2006/relationships/hyperlink" Target="https://en.wikipedia.org/wiki/Mithymna" TargetMode="External"/><Relationship Id="rId20" Type="http://schemas.openxmlformats.org/officeDocument/2006/relationships/hyperlink" Target="http://pleiades.stoa.org/places/550523" TargetMode="External"/><Relationship Id="rId41" Type="http://schemas.openxmlformats.org/officeDocument/2006/relationships/hyperlink" Target="http://dare.ht.lu.se/places/16677" TargetMode="External"/><Relationship Id="rId62" Type="http://schemas.openxmlformats.org/officeDocument/2006/relationships/hyperlink" Target="http://dare.ht.lu.se/places/22689" TargetMode="External"/><Relationship Id="rId83" Type="http://schemas.openxmlformats.org/officeDocument/2006/relationships/hyperlink" Target="http://dare.ht.lu.se/places/36672" TargetMode="External"/><Relationship Id="rId179" Type="http://schemas.openxmlformats.org/officeDocument/2006/relationships/hyperlink" Target="https://topostext.org/place/348324PPa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n.wikipedia.org/wiki/Catenary" TargetMode="External"/><Relationship Id="rId1" Type="http://schemas.openxmlformats.org/officeDocument/2006/relationships/hyperlink" Target="https://www.youtube.com/watch?v=T-gUVEs51-c"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BB616-F281-4C48-B533-C2410E7AE841}">
  <dimension ref="A1:BD89"/>
  <sheetViews>
    <sheetView tabSelected="1" workbookViewId="0">
      <pane ySplit="750" topLeftCell="A86" activePane="bottomLeft"/>
      <selection sqref="A1:J1"/>
      <selection pane="bottomLeft" activeCell="A76" sqref="A76:XFD76"/>
    </sheetView>
  </sheetViews>
  <sheetFormatPr baseColWidth="10" defaultColWidth="11.42578125" defaultRowHeight="15" x14ac:dyDescent="0.25"/>
  <cols>
    <col min="1" max="1" width="5.7109375" customWidth="1"/>
    <col min="2" max="3" width="24.28515625" customWidth="1"/>
    <col min="4" max="4" width="10" customWidth="1"/>
    <col min="5" max="6" width="7.85546875" customWidth="1"/>
    <col min="7" max="7" width="5.7109375" customWidth="1"/>
    <col min="8" max="10" width="3" customWidth="1"/>
    <col min="11" max="21" width="13.7109375" customWidth="1"/>
    <col min="22" max="36" width="2.7109375" customWidth="1"/>
    <col min="37" max="37" width="2.7109375" style="3" customWidth="1"/>
    <col min="38" max="45" width="2.7109375" customWidth="1"/>
    <col min="46" max="46" width="2.7109375" style="3" customWidth="1"/>
    <col min="47" max="47" width="3.42578125" style="3" customWidth="1"/>
  </cols>
  <sheetData>
    <row r="1" spans="1:56" s="31" customFormat="1" ht="22.5" x14ac:dyDescent="0.25">
      <c r="A1" s="20" t="s">
        <v>40</v>
      </c>
      <c r="B1" s="20" t="s">
        <v>41</v>
      </c>
      <c r="C1" s="21" t="s">
        <v>42</v>
      </c>
      <c r="D1" s="22" t="s">
        <v>43</v>
      </c>
      <c r="E1" s="23" t="s">
        <v>44</v>
      </c>
      <c r="F1" s="23" t="s">
        <v>45</v>
      </c>
      <c r="G1" s="24" t="s">
        <v>46</v>
      </c>
      <c r="H1" s="24" t="s">
        <v>47</v>
      </c>
      <c r="I1" s="24" t="s">
        <v>48</v>
      </c>
      <c r="J1" s="24" t="s">
        <v>49</v>
      </c>
      <c r="K1" s="21" t="s">
        <v>50</v>
      </c>
      <c r="L1" s="21" t="s">
        <v>51</v>
      </c>
      <c r="M1" s="25" t="s">
        <v>52</v>
      </c>
      <c r="N1" s="26" t="s">
        <v>53</v>
      </c>
      <c r="O1" s="25" t="s">
        <v>54</v>
      </c>
      <c r="P1" s="25" t="s">
        <v>55</v>
      </c>
      <c r="Q1" s="25" t="s">
        <v>828</v>
      </c>
      <c r="R1" s="26" t="s">
        <v>56</v>
      </c>
      <c r="S1" s="26" t="s">
        <v>57</v>
      </c>
      <c r="T1" s="26" t="s">
        <v>829</v>
      </c>
      <c r="U1" s="26" t="s">
        <v>58</v>
      </c>
      <c r="V1" s="27" t="s">
        <v>59</v>
      </c>
      <c r="W1" s="27" t="s">
        <v>60</v>
      </c>
      <c r="X1" s="27" t="s">
        <v>61</v>
      </c>
      <c r="Y1" s="24" t="s">
        <v>62</v>
      </c>
      <c r="Z1" s="24" t="s">
        <v>63</v>
      </c>
      <c r="AA1" s="24" t="s">
        <v>64</v>
      </c>
      <c r="AB1" s="27" t="s">
        <v>65</v>
      </c>
      <c r="AC1" s="27" t="s">
        <v>66</v>
      </c>
      <c r="AD1" s="27" t="s">
        <v>67</v>
      </c>
      <c r="AE1" s="27" t="s">
        <v>68</v>
      </c>
      <c r="AF1" s="27" t="s">
        <v>69</v>
      </c>
      <c r="AG1" s="27" t="s">
        <v>70</v>
      </c>
      <c r="AH1" s="27" t="s">
        <v>71</v>
      </c>
      <c r="AI1" s="27" t="s">
        <v>825</v>
      </c>
      <c r="AJ1" s="24" t="s">
        <v>824</v>
      </c>
      <c r="AK1" s="28" t="s">
        <v>746</v>
      </c>
      <c r="AL1" s="27" t="s">
        <v>72</v>
      </c>
      <c r="AM1" s="24" t="s">
        <v>826</v>
      </c>
      <c r="AN1" s="24" t="s">
        <v>75</v>
      </c>
      <c r="AO1" s="24" t="s">
        <v>77</v>
      </c>
      <c r="AP1" s="24" t="s">
        <v>74</v>
      </c>
      <c r="AQ1" s="24" t="s">
        <v>76</v>
      </c>
      <c r="AR1" s="24" t="s">
        <v>827</v>
      </c>
      <c r="AS1" s="27" t="s">
        <v>73</v>
      </c>
      <c r="AT1" s="28" t="s">
        <v>459</v>
      </c>
      <c r="AU1" s="28" t="s">
        <v>457</v>
      </c>
      <c r="AV1" s="29"/>
    </row>
    <row r="2" spans="1:56" s="29" customFormat="1" ht="84" x14ac:dyDescent="0.25">
      <c r="A2" s="68">
        <v>900</v>
      </c>
      <c r="B2" s="30" t="s">
        <v>661</v>
      </c>
      <c r="C2" s="31" t="s">
        <v>662</v>
      </c>
      <c r="D2" s="31" t="s">
        <v>78</v>
      </c>
      <c r="E2" s="32">
        <v>42.095064000000001</v>
      </c>
      <c r="F2" s="32">
        <v>11.787807000000001</v>
      </c>
      <c r="G2" s="33">
        <v>103</v>
      </c>
      <c r="H2" s="33"/>
      <c r="I2" s="33"/>
      <c r="J2" s="33"/>
      <c r="K2" s="31" t="s">
        <v>79</v>
      </c>
      <c r="L2" s="31" t="s">
        <v>80</v>
      </c>
      <c r="M2" s="34" t="s">
        <v>81</v>
      </c>
      <c r="N2" s="34" t="s">
        <v>82</v>
      </c>
      <c r="O2" s="34" t="s">
        <v>83</v>
      </c>
      <c r="P2" s="35"/>
      <c r="Q2" s="35"/>
      <c r="R2" s="34" t="s">
        <v>84</v>
      </c>
      <c r="S2" s="34" t="s">
        <v>85</v>
      </c>
      <c r="T2" s="34"/>
      <c r="U2" s="34" t="s">
        <v>86</v>
      </c>
      <c r="V2" s="33" t="str">
        <f t="shared" ref="V2:V39" si="0">IF(K2="","m","a")</f>
        <v>a</v>
      </c>
      <c r="W2" s="33" t="s">
        <v>87</v>
      </c>
      <c r="X2" s="33" t="s">
        <v>88</v>
      </c>
      <c r="Y2" s="33"/>
      <c r="Z2" s="33"/>
      <c r="AA2" s="33" t="s">
        <v>89</v>
      </c>
      <c r="AB2" s="33" t="s">
        <v>89</v>
      </c>
      <c r="AC2" s="33" t="s">
        <v>86</v>
      </c>
      <c r="AD2" s="33" t="s">
        <v>89</v>
      </c>
      <c r="AE2" s="33" t="s">
        <v>86</v>
      </c>
      <c r="AF2" s="33" t="s">
        <v>86</v>
      </c>
      <c r="AG2" s="33" t="s">
        <v>86</v>
      </c>
      <c r="AH2" s="33" t="s">
        <v>86</v>
      </c>
      <c r="AI2" s="33"/>
      <c r="AJ2" s="33" t="s">
        <v>86</v>
      </c>
      <c r="AK2" s="36" t="s">
        <v>90</v>
      </c>
      <c r="AL2" s="33" t="s">
        <v>89</v>
      </c>
      <c r="AM2" s="33"/>
      <c r="AN2" s="33" t="s">
        <v>86</v>
      </c>
      <c r="AO2" s="33"/>
      <c r="AP2" s="33"/>
      <c r="AQ2" s="33" t="s">
        <v>86</v>
      </c>
      <c r="AR2" s="33" t="s">
        <v>86</v>
      </c>
      <c r="AS2" s="33"/>
      <c r="AT2" s="36" t="s">
        <v>458</v>
      </c>
      <c r="AU2" s="36" t="s">
        <v>458</v>
      </c>
      <c r="AV2" s="31"/>
    </row>
    <row r="3" spans="1:56" s="31" customFormat="1" ht="36" x14ac:dyDescent="0.25">
      <c r="A3" s="68">
        <v>958</v>
      </c>
      <c r="B3" s="30" t="s">
        <v>816</v>
      </c>
      <c r="C3" s="31" t="s">
        <v>817</v>
      </c>
      <c r="D3" s="31" t="s">
        <v>78</v>
      </c>
      <c r="E3" s="32">
        <v>40.797821999999996</v>
      </c>
      <c r="F3" s="32">
        <v>13.433896000000001</v>
      </c>
      <c r="G3" s="33" t="s">
        <v>92</v>
      </c>
      <c r="H3" s="33"/>
      <c r="I3" s="33"/>
      <c r="J3" s="33"/>
      <c r="M3" s="35"/>
      <c r="N3" s="35"/>
      <c r="O3" s="34" t="s">
        <v>818</v>
      </c>
      <c r="P3" s="35"/>
      <c r="Q3" s="37" t="s">
        <v>819</v>
      </c>
      <c r="R3" s="37" t="s">
        <v>820</v>
      </c>
      <c r="S3" s="62" t="s">
        <v>821</v>
      </c>
      <c r="T3" s="63" t="s">
        <v>822</v>
      </c>
      <c r="U3" s="37" t="s">
        <v>823</v>
      </c>
      <c r="V3" s="33" t="str">
        <f t="shared" si="0"/>
        <v>m</v>
      </c>
      <c r="W3" s="33" t="s">
        <v>87</v>
      </c>
      <c r="X3" s="33" t="s">
        <v>88</v>
      </c>
      <c r="Y3" s="33"/>
      <c r="Z3" s="33"/>
      <c r="AA3" s="33" t="s">
        <v>89</v>
      </c>
      <c r="AB3" s="33" t="s">
        <v>86</v>
      </c>
      <c r="AC3" s="33" t="s">
        <v>89</v>
      </c>
      <c r="AD3" s="33"/>
      <c r="AE3" s="33" t="s">
        <v>86</v>
      </c>
      <c r="AF3" s="33" t="s">
        <v>86</v>
      </c>
      <c r="AG3" s="33" t="s">
        <v>86</v>
      </c>
      <c r="AH3" s="33" t="s">
        <v>86</v>
      </c>
      <c r="AI3" s="33"/>
      <c r="AJ3" s="33" t="s">
        <v>86</v>
      </c>
      <c r="AK3" s="36" t="s">
        <v>89</v>
      </c>
      <c r="AL3" s="33" t="s">
        <v>90</v>
      </c>
      <c r="AM3" s="33"/>
      <c r="AN3" s="33" t="s">
        <v>89</v>
      </c>
      <c r="AO3" s="33"/>
      <c r="AP3" s="33"/>
      <c r="AQ3" s="33" t="s">
        <v>89</v>
      </c>
      <c r="AR3" s="33" t="s">
        <v>86</v>
      </c>
      <c r="AS3" s="33"/>
      <c r="AT3" s="36" t="s">
        <v>89</v>
      </c>
      <c r="AU3" s="36">
        <v>35</v>
      </c>
    </row>
    <row r="4" spans="1:56" s="31" customFormat="1" ht="108" x14ac:dyDescent="0.25">
      <c r="A4" s="68">
        <v>1069</v>
      </c>
      <c r="B4" s="30" t="s">
        <v>663</v>
      </c>
      <c r="C4" s="31" t="s">
        <v>642</v>
      </c>
      <c r="D4" s="31" t="s">
        <v>78</v>
      </c>
      <c r="E4" s="32">
        <v>38.207700000000003</v>
      </c>
      <c r="F4" s="32">
        <v>16.236799999999999</v>
      </c>
      <c r="G4" s="33">
        <v>-750</v>
      </c>
      <c r="H4" s="33"/>
      <c r="I4" s="33"/>
      <c r="J4" s="33"/>
      <c r="K4" s="31" t="s">
        <v>643</v>
      </c>
      <c r="L4" s="31" t="s">
        <v>278</v>
      </c>
      <c r="M4" s="35"/>
      <c r="N4" s="35"/>
      <c r="O4" s="35"/>
      <c r="P4" s="35"/>
      <c r="Q4" s="35"/>
      <c r="R4" s="34" t="s">
        <v>644</v>
      </c>
      <c r="S4" s="34" t="s">
        <v>645</v>
      </c>
      <c r="T4" s="34"/>
      <c r="U4" s="37" t="s">
        <v>646</v>
      </c>
      <c r="V4" s="33" t="str">
        <f t="shared" si="0"/>
        <v>a</v>
      </c>
      <c r="W4" s="33"/>
      <c r="X4" s="33"/>
      <c r="Y4" s="33"/>
      <c r="Z4" s="33"/>
      <c r="AA4" s="33"/>
      <c r="AB4" s="33" t="s">
        <v>86</v>
      </c>
      <c r="AC4" s="33" t="s">
        <v>86</v>
      </c>
      <c r="AD4" s="33"/>
      <c r="AE4" s="33" t="s">
        <v>86</v>
      </c>
      <c r="AF4" s="33" t="s">
        <v>86</v>
      </c>
      <c r="AG4" s="33" t="s">
        <v>86</v>
      </c>
      <c r="AH4" s="33" t="s">
        <v>86</v>
      </c>
      <c r="AI4" s="33"/>
      <c r="AJ4" s="33" t="s">
        <v>86</v>
      </c>
      <c r="AK4" s="36" t="s">
        <v>90</v>
      </c>
      <c r="AL4" s="33"/>
      <c r="AM4" s="33"/>
      <c r="AN4" s="33"/>
      <c r="AO4" s="33"/>
      <c r="AP4" s="33"/>
      <c r="AQ4" s="33" t="s">
        <v>86</v>
      </c>
      <c r="AR4" s="33" t="s">
        <v>86</v>
      </c>
      <c r="AS4" s="33" t="s">
        <v>86</v>
      </c>
      <c r="AT4" s="36" t="s">
        <v>458</v>
      </c>
      <c r="AU4" s="36" t="s">
        <v>458</v>
      </c>
      <c r="AV4" s="33" t="s">
        <v>86</v>
      </c>
    </row>
    <row r="5" spans="1:56" s="31" customFormat="1" ht="60" x14ac:dyDescent="0.25">
      <c r="A5" s="68">
        <v>1130</v>
      </c>
      <c r="B5" s="30" t="s">
        <v>664</v>
      </c>
      <c r="C5" s="31" t="s">
        <v>665</v>
      </c>
      <c r="D5" s="31" t="s">
        <v>91</v>
      </c>
      <c r="E5" s="32">
        <v>37.069299999999998</v>
      </c>
      <c r="F5" s="32">
        <v>15.29</v>
      </c>
      <c r="G5" s="33" t="s">
        <v>92</v>
      </c>
      <c r="H5" s="33"/>
      <c r="I5" s="33"/>
      <c r="J5" s="33"/>
      <c r="K5" s="31" t="s">
        <v>93</v>
      </c>
      <c r="L5" s="31" t="s">
        <v>94</v>
      </c>
      <c r="M5" s="34" t="s">
        <v>95</v>
      </c>
      <c r="N5" s="34" t="s">
        <v>96</v>
      </c>
      <c r="O5" s="34" t="s">
        <v>83</v>
      </c>
      <c r="P5" s="35"/>
      <c r="Q5" s="35"/>
      <c r="R5" s="34" t="s">
        <v>97</v>
      </c>
      <c r="S5" s="34"/>
      <c r="T5" s="34"/>
      <c r="U5" s="34" t="s">
        <v>86</v>
      </c>
      <c r="V5" s="33" t="str">
        <f t="shared" si="0"/>
        <v>a</v>
      </c>
      <c r="W5" s="33"/>
      <c r="X5" s="33" t="s">
        <v>88</v>
      </c>
      <c r="Y5" s="33"/>
      <c r="Z5" s="33"/>
      <c r="AA5" s="33" t="s">
        <v>89</v>
      </c>
      <c r="AB5" s="33" t="s">
        <v>86</v>
      </c>
      <c r="AC5" s="33" t="s">
        <v>86</v>
      </c>
      <c r="AD5" s="33"/>
      <c r="AE5" s="33" t="s">
        <v>86</v>
      </c>
      <c r="AF5" s="33" t="s">
        <v>89</v>
      </c>
      <c r="AG5" s="33" t="s">
        <v>86</v>
      </c>
      <c r="AH5" s="33" t="s">
        <v>89</v>
      </c>
      <c r="AI5" s="33"/>
      <c r="AJ5" s="33" t="s">
        <v>86</v>
      </c>
      <c r="AK5" s="36" t="s">
        <v>89</v>
      </c>
      <c r="AL5" s="33" t="s">
        <v>86</v>
      </c>
      <c r="AM5" s="33"/>
      <c r="AN5" s="33" t="s">
        <v>86</v>
      </c>
      <c r="AO5" s="33"/>
      <c r="AP5" s="33"/>
      <c r="AQ5" s="33" t="s">
        <v>86</v>
      </c>
      <c r="AR5" s="33" t="s">
        <v>86</v>
      </c>
      <c r="AS5" s="33"/>
      <c r="AT5" s="36" t="s">
        <v>458</v>
      </c>
      <c r="AU5" s="36" t="s">
        <v>458</v>
      </c>
    </row>
    <row r="6" spans="1:56" s="31" customFormat="1" ht="60" x14ac:dyDescent="0.25">
      <c r="A6" s="68">
        <v>1176</v>
      </c>
      <c r="B6" s="30" t="s">
        <v>99</v>
      </c>
      <c r="C6" s="31" t="s">
        <v>666</v>
      </c>
      <c r="D6" s="31" t="s">
        <v>91</v>
      </c>
      <c r="E6" s="32">
        <v>37.863500000000002</v>
      </c>
      <c r="F6" s="32">
        <v>12.465999999999999</v>
      </c>
      <c r="G6" s="33">
        <v>-750</v>
      </c>
      <c r="H6" s="33"/>
      <c r="I6" s="33"/>
      <c r="J6" s="33" t="s">
        <v>89</v>
      </c>
      <c r="K6" s="31" t="s">
        <v>100</v>
      </c>
      <c r="L6" s="31" t="s">
        <v>101</v>
      </c>
      <c r="M6" s="34" t="s">
        <v>102</v>
      </c>
      <c r="N6" s="34" t="s">
        <v>103</v>
      </c>
      <c r="O6" s="34" t="s">
        <v>83</v>
      </c>
      <c r="P6" s="35"/>
      <c r="Q6" s="35"/>
      <c r="R6" s="34" t="s">
        <v>104</v>
      </c>
      <c r="S6" s="34" t="s">
        <v>105</v>
      </c>
      <c r="T6" s="34"/>
      <c r="U6" s="37" t="s">
        <v>106</v>
      </c>
      <c r="V6" s="33" t="str">
        <f t="shared" si="0"/>
        <v>a</v>
      </c>
      <c r="W6" s="33"/>
      <c r="X6" s="33" t="s">
        <v>88</v>
      </c>
      <c r="Y6" s="33"/>
      <c r="Z6" s="33"/>
      <c r="AA6" s="33" t="s">
        <v>89</v>
      </c>
      <c r="AB6" s="33" t="s">
        <v>89</v>
      </c>
      <c r="AC6" s="33" t="s">
        <v>89</v>
      </c>
      <c r="AD6" s="33"/>
      <c r="AE6" s="33" t="s">
        <v>86</v>
      </c>
      <c r="AF6" s="33" t="s">
        <v>89</v>
      </c>
      <c r="AG6" s="33" t="s">
        <v>86</v>
      </c>
      <c r="AH6" s="33" t="s">
        <v>86</v>
      </c>
      <c r="AI6" s="33"/>
      <c r="AJ6" s="33" t="s">
        <v>90</v>
      </c>
      <c r="AK6" s="36" t="s">
        <v>90</v>
      </c>
      <c r="AL6" s="33"/>
      <c r="AM6" s="33"/>
      <c r="AN6" s="33" t="s">
        <v>86</v>
      </c>
      <c r="AO6" s="33"/>
      <c r="AP6" s="33"/>
      <c r="AQ6" s="33" t="s">
        <v>86</v>
      </c>
      <c r="AR6" s="33" t="s">
        <v>86</v>
      </c>
      <c r="AS6" s="33"/>
      <c r="AT6" s="36" t="s">
        <v>458</v>
      </c>
      <c r="AU6" s="36">
        <v>5</v>
      </c>
    </row>
    <row r="7" spans="1:56" s="31" customFormat="1" ht="36" x14ac:dyDescent="0.25">
      <c r="A7" s="68">
        <v>1226</v>
      </c>
      <c r="B7" s="30" t="s">
        <v>667</v>
      </c>
      <c r="C7" s="31" t="s">
        <v>107</v>
      </c>
      <c r="D7" s="31" t="s">
        <v>108</v>
      </c>
      <c r="E7" s="32">
        <v>35.839407000000001</v>
      </c>
      <c r="F7" s="32">
        <v>14.548045</v>
      </c>
      <c r="G7" s="33" t="s">
        <v>92</v>
      </c>
      <c r="H7" s="33"/>
      <c r="I7" s="33"/>
      <c r="J7" s="33" t="s">
        <v>89</v>
      </c>
      <c r="L7" s="31" t="s">
        <v>109</v>
      </c>
      <c r="M7" s="34" t="s">
        <v>110</v>
      </c>
      <c r="N7" s="34" t="s">
        <v>111</v>
      </c>
      <c r="O7" s="35"/>
      <c r="P7" s="35"/>
      <c r="Q7" s="35"/>
      <c r="R7" s="34" t="s">
        <v>112</v>
      </c>
      <c r="S7" s="34" t="s">
        <v>113</v>
      </c>
      <c r="T7" s="34"/>
      <c r="U7" s="34" t="s">
        <v>86</v>
      </c>
      <c r="V7" s="33" t="str">
        <f t="shared" si="0"/>
        <v>m</v>
      </c>
      <c r="W7" s="33" t="s">
        <v>87</v>
      </c>
      <c r="X7" s="33" t="s">
        <v>88</v>
      </c>
      <c r="Y7" s="33"/>
      <c r="Z7" s="33"/>
      <c r="AA7" s="33" t="s">
        <v>89</v>
      </c>
      <c r="AB7" s="33" t="s">
        <v>86</v>
      </c>
      <c r="AC7" s="33" t="s">
        <v>86</v>
      </c>
      <c r="AD7" s="33"/>
      <c r="AE7" s="33" t="s">
        <v>86</v>
      </c>
      <c r="AF7" s="33" t="s">
        <v>86</v>
      </c>
      <c r="AG7" s="33" t="s">
        <v>86</v>
      </c>
      <c r="AH7" s="33" t="s">
        <v>86</v>
      </c>
      <c r="AI7" s="33"/>
      <c r="AJ7" s="33" t="s">
        <v>90</v>
      </c>
      <c r="AK7" s="36" t="s">
        <v>90</v>
      </c>
      <c r="AL7" s="33"/>
      <c r="AM7" s="33"/>
      <c r="AN7" s="33" t="s">
        <v>86</v>
      </c>
      <c r="AO7" s="33"/>
      <c r="AP7" s="33"/>
      <c r="AQ7" s="33" t="s">
        <v>86</v>
      </c>
      <c r="AR7" s="33" t="s">
        <v>86</v>
      </c>
      <c r="AS7" s="33"/>
      <c r="AT7" s="36"/>
      <c r="AU7" s="36"/>
    </row>
    <row r="8" spans="1:56" s="31" customFormat="1" ht="48" x14ac:dyDescent="0.25">
      <c r="A8" s="68">
        <v>1554</v>
      </c>
      <c r="B8" s="30" t="s">
        <v>668</v>
      </c>
      <c r="C8" s="31" t="s">
        <v>669</v>
      </c>
      <c r="D8" s="31" t="s">
        <v>114</v>
      </c>
      <c r="E8" s="32">
        <v>39.040999999999997</v>
      </c>
      <c r="F8" s="32">
        <v>20.952999999999999</v>
      </c>
      <c r="G8" s="33">
        <v>-550</v>
      </c>
      <c r="H8" s="33"/>
      <c r="I8" s="33"/>
      <c r="J8" s="33"/>
      <c r="K8" s="31" t="s">
        <v>115</v>
      </c>
      <c r="L8" s="31" t="s">
        <v>116</v>
      </c>
      <c r="M8" s="35"/>
      <c r="N8" s="35"/>
      <c r="O8" s="35"/>
      <c r="P8" s="35"/>
      <c r="Q8" s="35"/>
      <c r="R8" s="34" t="s">
        <v>117</v>
      </c>
      <c r="S8" s="34" t="s">
        <v>118</v>
      </c>
      <c r="T8" s="34"/>
      <c r="U8" s="37" t="s">
        <v>119</v>
      </c>
      <c r="V8" s="33" t="str">
        <f t="shared" si="0"/>
        <v>a</v>
      </c>
      <c r="W8" s="33"/>
      <c r="X8" s="33"/>
      <c r="Y8" s="33" t="s">
        <v>89</v>
      </c>
      <c r="Z8" s="33"/>
      <c r="AA8" s="33"/>
      <c r="AB8" s="33" t="s">
        <v>86</v>
      </c>
      <c r="AC8" s="33" t="s">
        <v>86</v>
      </c>
      <c r="AD8" s="33"/>
      <c r="AE8" s="33" t="s">
        <v>86</v>
      </c>
      <c r="AF8" s="33" t="s">
        <v>86</v>
      </c>
      <c r="AG8" s="33" t="s">
        <v>86</v>
      </c>
      <c r="AH8" s="33" t="s">
        <v>86</v>
      </c>
      <c r="AI8" s="33"/>
      <c r="AJ8" s="33" t="s">
        <v>86</v>
      </c>
      <c r="AK8" s="36" t="s">
        <v>89</v>
      </c>
      <c r="AL8" s="33" t="s">
        <v>86</v>
      </c>
      <c r="AM8" s="33"/>
      <c r="AN8" s="33" t="s">
        <v>86</v>
      </c>
      <c r="AO8" s="33"/>
      <c r="AP8" s="33"/>
      <c r="AQ8" s="33" t="s">
        <v>86</v>
      </c>
      <c r="AR8" s="33" t="s">
        <v>86</v>
      </c>
      <c r="AS8" s="33"/>
      <c r="AT8" s="36" t="s">
        <v>458</v>
      </c>
      <c r="AU8" s="36" t="s">
        <v>458</v>
      </c>
    </row>
    <row r="9" spans="1:56" s="31" customFormat="1" ht="84" x14ac:dyDescent="0.25">
      <c r="A9" s="68">
        <v>1565</v>
      </c>
      <c r="B9" s="30" t="s">
        <v>599</v>
      </c>
      <c r="C9" s="31" t="s">
        <v>670</v>
      </c>
      <c r="D9" s="31" t="s">
        <v>114</v>
      </c>
      <c r="E9" s="32">
        <v>38.921999999999997</v>
      </c>
      <c r="F9" s="32">
        <v>20.843299999999999</v>
      </c>
      <c r="G9" s="33">
        <v>-750</v>
      </c>
      <c r="H9" s="33"/>
      <c r="I9" s="33"/>
      <c r="J9" s="33"/>
      <c r="K9" s="31" t="s">
        <v>600</v>
      </c>
      <c r="L9" s="31" t="s">
        <v>334</v>
      </c>
      <c r="M9" s="35"/>
      <c r="N9" s="35"/>
      <c r="O9" s="35"/>
      <c r="P9" s="35"/>
      <c r="Q9" s="35"/>
      <c r="R9" s="34" t="s">
        <v>601</v>
      </c>
      <c r="S9" s="34" t="s">
        <v>602</v>
      </c>
      <c r="T9" s="34"/>
      <c r="U9" s="37" t="s">
        <v>603</v>
      </c>
      <c r="V9" s="33" t="str">
        <f t="shared" si="0"/>
        <v>a</v>
      </c>
      <c r="W9" s="33"/>
      <c r="X9" s="33"/>
      <c r="Y9" s="33"/>
      <c r="Z9" s="33"/>
      <c r="AA9" s="33"/>
      <c r="AB9" s="33" t="s">
        <v>86</v>
      </c>
      <c r="AC9" s="33" t="s">
        <v>86</v>
      </c>
      <c r="AD9" s="33"/>
      <c r="AE9" s="33" t="s">
        <v>86</v>
      </c>
      <c r="AF9" s="33" t="s">
        <v>86</v>
      </c>
      <c r="AG9" s="33" t="s">
        <v>86</v>
      </c>
      <c r="AH9" s="33" t="s">
        <v>86</v>
      </c>
      <c r="AI9" s="33"/>
      <c r="AJ9" s="33" t="s">
        <v>86</v>
      </c>
      <c r="AK9" s="36" t="s">
        <v>90</v>
      </c>
      <c r="AL9" s="33"/>
      <c r="AM9" s="33"/>
      <c r="AN9" s="33"/>
      <c r="AO9" s="33"/>
      <c r="AP9" s="33"/>
      <c r="AQ9" s="33" t="s">
        <v>86</v>
      </c>
      <c r="AR9" s="33" t="s">
        <v>86</v>
      </c>
      <c r="AS9" s="33" t="s">
        <v>86</v>
      </c>
      <c r="AT9" s="36" t="s">
        <v>458</v>
      </c>
      <c r="AU9" s="36" t="s">
        <v>460</v>
      </c>
      <c r="AV9" s="33" t="s">
        <v>86</v>
      </c>
    </row>
    <row r="10" spans="1:56" s="31" customFormat="1" ht="156" x14ac:dyDescent="0.25">
      <c r="A10" s="68">
        <v>1584</v>
      </c>
      <c r="B10" s="30" t="s">
        <v>671</v>
      </c>
      <c r="C10" s="31" t="s">
        <v>593</v>
      </c>
      <c r="D10" s="31" t="s">
        <v>114</v>
      </c>
      <c r="E10" s="32">
        <v>38.411425000000001</v>
      </c>
      <c r="F10" s="32">
        <v>21.193636000000001</v>
      </c>
      <c r="G10" s="33">
        <v>-550</v>
      </c>
      <c r="H10" s="33"/>
      <c r="I10" s="33"/>
      <c r="J10" s="33"/>
      <c r="K10" s="31" t="s">
        <v>594</v>
      </c>
      <c r="L10" s="31" t="s">
        <v>595</v>
      </c>
      <c r="M10" s="35"/>
      <c r="N10" s="35"/>
      <c r="O10" s="35"/>
      <c r="P10" s="35"/>
      <c r="Q10" s="35"/>
      <c r="R10" s="34" t="s">
        <v>596</v>
      </c>
      <c r="S10" s="34" t="s">
        <v>597</v>
      </c>
      <c r="T10" s="34"/>
      <c r="U10" s="37" t="s">
        <v>598</v>
      </c>
      <c r="V10" s="33" t="str">
        <f t="shared" si="0"/>
        <v>a</v>
      </c>
      <c r="W10" s="33"/>
      <c r="X10" s="33" t="s">
        <v>88</v>
      </c>
      <c r="Y10" s="33" t="s">
        <v>89</v>
      </c>
      <c r="Z10" s="33"/>
      <c r="AA10" s="33"/>
      <c r="AB10" s="33" t="s">
        <v>89</v>
      </c>
      <c r="AC10" s="33" t="s">
        <v>86</v>
      </c>
      <c r="AD10" s="33"/>
      <c r="AE10" s="33" t="s">
        <v>86</v>
      </c>
      <c r="AF10" s="33" t="s">
        <v>86</v>
      </c>
      <c r="AG10" s="33" t="s">
        <v>86</v>
      </c>
      <c r="AH10" s="33" t="s">
        <v>89</v>
      </c>
      <c r="AI10" s="33"/>
      <c r="AJ10" s="33" t="s">
        <v>86</v>
      </c>
      <c r="AK10" s="36" t="s">
        <v>90</v>
      </c>
      <c r="AL10" s="33"/>
      <c r="AM10" s="33"/>
      <c r="AN10" s="33"/>
      <c r="AO10" s="33"/>
      <c r="AP10" s="33"/>
      <c r="AQ10" s="33" t="s">
        <v>86</v>
      </c>
      <c r="AR10" s="33" t="s">
        <v>86</v>
      </c>
      <c r="AS10" s="33" t="s">
        <v>86</v>
      </c>
      <c r="AT10" s="36" t="s">
        <v>458</v>
      </c>
      <c r="AU10" s="36" t="s">
        <v>460</v>
      </c>
      <c r="AV10" s="33" t="s">
        <v>86</v>
      </c>
    </row>
    <row r="11" spans="1:56" s="31" customFormat="1" ht="168" x14ac:dyDescent="0.25">
      <c r="A11" s="68">
        <v>1593</v>
      </c>
      <c r="B11" s="30" t="s">
        <v>672</v>
      </c>
      <c r="C11" s="31" t="s">
        <v>673</v>
      </c>
      <c r="D11" s="31" t="s">
        <v>114</v>
      </c>
      <c r="E11" s="32">
        <v>38.392200000000003</v>
      </c>
      <c r="F11" s="32">
        <v>21.829000000000001</v>
      </c>
      <c r="G11" s="33">
        <v>-550</v>
      </c>
      <c r="H11" s="33"/>
      <c r="I11" s="33"/>
      <c r="J11" s="33"/>
      <c r="K11" s="31" t="s">
        <v>589</v>
      </c>
      <c r="L11" s="31" t="s">
        <v>334</v>
      </c>
      <c r="M11" s="35"/>
      <c r="N11" s="35"/>
      <c r="O11" s="35"/>
      <c r="P11" s="35"/>
      <c r="Q11" s="35"/>
      <c r="R11" s="34" t="s">
        <v>590</v>
      </c>
      <c r="S11" s="34" t="s">
        <v>591</v>
      </c>
      <c r="T11" s="34"/>
      <c r="U11" s="37" t="s">
        <v>592</v>
      </c>
      <c r="V11" s="33" t="str">
        <f t="shared" si="0"/>
        <v>a</v>
      </c>
      <c r="W11" s="33"/>
      <c r="X11" s="33" t="s">
        <v>88</v>
      </c>
      <c r="Y11" s="33"/>
      <c r="Z11" s="33"/>
      <c r="AA11" s="33" t="s">
        <v>89</v>
      </c>
      <c r="AB11" s="33" t="s">
        <v>86</v>
      </c>
      <c r="AC11" s="33" t="s">
        <v>86</v>
      </c>
      <c r="AD11" s="33"/>
      <c r="AE11" s="33" t="s">
        <v>89</v>
      </c>
      <c r="AF11" s="33" t="s">
        <v>86</v>
      </c>
      <c r="AG11" s="33" t="s">
        <v>86</v>
      </c>
      <c r="AH11" s="33" t="s">
        <v>86</v>
      </c>
      <c r="AI11" s="33"/>
      <c r="AJ11" s="33" t="s">
        <v>86</v>
      </c>
      <c r="AK11" s="36" t="s">
        <v>90</v>
      </c>
      <c r="AL11" s="33"/>
      <c r="AM11" s="33"/>
      <c r="AN11" s="33"/>
      <c r="AO11" s="33"/>
      <c r="AP11" s="33"/>
      <c r="AQ11" s="33" t="s">
        <v>86</v>
      </c>
      <c r="AR11" s="33" t="s">
        <v>86</v>
      </c>
      <c r="AS11" s="33" t="s">
        <v>86</v>
      </c>
      <c r="AT11" s="36" t="s">
        <v>458</v>
      </c>
      <c r="AU11" s="36" t="s">
        <v>581</v>
      </c>
      <c r="AV11" s="33" t="s">
        <v>86</v>
      </c>
    </row>
    <row r="12" spans="1:56" s="31" customFormat="1" ht="36" x14ac:dyDescent="0.25">
      <c r="A12" s="69">
        <v>1617.3</v>
      </c>
      <c r="B12" s="30" t="s">
        <v>846</v>
      </c>
      <c r="C12" s="31" t="s">
        <v>847</v>
      </c>
      <c r="D12" s="31" t="s">
        <v>114</v>
      </c>
      <c r="E12" s="32">
        <v>38.027900000000002</v>
      </c>
      <c r="F12" s="32">
        <v>22.852699999999999</v>
      </c>
      <c r="G12" s="33">
        <v>-750</v>
      </c>
      <c r="H12" s="33"/>
      <c r="I12" s="33"/>
      <c r="J12" s="33"/>
      <c r="L12" s="31" t="s">
        <v>151</v>
      </c>
      <c r="M12" s="34" t="s">
        <v>848</v>
      </c>
      <c r="N12" s="35"/>
      <c r="O12" s="35"/>
      <c r="P12" s="35"/>
      <c r="Q12" s="37" t="s">
        <v>849</v>
      </c>
      <c r="R12" s="37" t="s">
        <v>152</v>
      </c>
      <c r="S12" s="62" t="s">
        <v>850</v>
      </c>
      <c r="T12" s="63" t="s">
        <v>851</v>
      </c>
      <c r="U12" s="37" t="s">
        <v>153</v>
      </c>
      <c r="V12" s="33" t="str">
        <f t="shared" si="0"/>
        <v>m</v>
      </c>
      <c r="W12" s="33"/>
      <c r="X12" s="33" t="s">
        <v>142</v>
      </c>
      <c r="Y12" s="33"/>
      <c r="Z12" s="33">
        <v>0.5</v>
      </c>
      <c r="AA12" s="33"/>
      <c r="AB12" s="33"/>
      <c r="AC12" s="33" t="s">
        <v>89</v>
      </c>
      <c r="AD12" s="33"/>
      <c r="AE12" s="33" t="s">
        <v>86</v>
      </c>
      <c r="AF12" s="33" t="s">
        <v>86</v>
      </c>
      <c r="AG12" s="33" t="s">
        <v>86</v>
      </c>
      <c r="AH12" s="33" t="s">
        <v>86</v>
      </c>
      <c r="AI12" s="33"/>
      <c r="AJ12" s="33" t="s">
        <v>89</v>
      </c>
      <c r="AK12" s="36" t="s">
        <v>90</v>
      </c>
      <c r="AL12" s="33" t="s">
        <v>90</v>
      </c>
      <c r="AM12" s="33"/>
      <c r="AN12" s="33" t="s">
        <v>86</v>
      </c>
      <c r="AO12" s="33"/>
      <c r="AP12" s="33"/>
      <c r="AQ12" s="33" t="s">
        <v>86</v>
      </c>
      <c r="AR12" s="33" t="s">
        <v>86</v>
      </c>
      <c r="AS12" s="33"/>
      <c r="AT12" s="41" t="s">
        <v>458</v>
      </c>
      <c r="AU12" s="41" t="s">
        <v>458</v>
      </c>
    </row>
    <row r="13" spans="1:56" s="31" customFormat="1" ht="192" x14ac:dyDescent="0.25">
      <c r="A13" s="68">
        <v>1618</v>
      </c>
      <c r="B13" s="30" t="s">
        <v>674</v>
      </c>
      <c r="C13" s="31" t="s">
        <v>120</v>
      </c>
      <c r="D13" s="31" t="s">
        <v>121</v>
      </c>
      <c r="E13" s="32">
        <v>37.978499999999997</v>
      </c>
      <c r="F13" s="32">
        <v>23.354500000000002</v>
      </c>
      <c r="G13" s="33">
        <v>-750</v>
      </c>
      <c r="H13" s="33"/>
      <c r="I13" s="33"/>
      <c r="J13" s="33"/>
      <c r="K13" s="31" t="s">
        <v>122</v>
      </c>
      <c r="L13" s="31" t="s">
        <v>123</v>
      </c>
      <c r="M13" s="35"/>
      <c r="N13" s="35"/>
      <c r="O13" s="35"/>
      <c r="P13" s="35"/>
      <c r="Q13" s="35"/>
      <c r="R13" s="34" t="s">
        <v>124</v>
      </c>
      <c r="S13" s="34" t="s">
        <v>125</v>
      </c>
      <c r="T13" s="34"/>
      <c r="U13" s="37" t="s">
        <v>126</v>
      </c>
      <c r="V13" s="33" t="str">
        <f t="shared" si="0"/>
        <v>a</v>
      </c>
      <c r="W13" s="33"/>
      <c r="X13" s="33"/>
      <c r="Y13" s="33"/>
      <c r="Z13" s="33"/>
      <c r="AA13" s="33" t="s">
        <v>89</v>
      </c>
      <c r="AB13" s="33" t="s">
        <v>86</v>
      </c>
      <c r="AC13" s="33" t="s">
        <v>86</v>
      </c>
      <c r="AD13" s="33"/>
      <c r="AE13" s="33" t="s">
        <v>86</v>
      </c>
      <c r="AF13" s="33" t="s">
        <v>86</v>
      </c>
      <c r="AG13" s="33" t="s">
        <v>86</v>
      </c>
      <c r="AH13" s="33" t="s">
        <v>86</v>
      </c>
      <c r="AI13" s="33"/>
      <c r="AJ13" s="33" t="s">
        <v>86</v>
      </c>
      <c r="AK13" s="36" t="s">
        <v>90</v>
      </c>
      <c r="AL13" s="33" t="s">
        <v>86</v>
      </c>
      <c r="AM13" s="33"/>
      <c r="AN13" s="33" t="s">
        <v>86</v>
      </c>
      <c r="AO13" s="33"/>
      <c r="AP13" s="33"/>
      <c r="AQ13" s="33" t="s">
        <v>86</v>
      </c>
      <c r="AR13" s="33" t="s">
        <v>89</v>
      </c>
      <c r="AS13" s="33"/>
      <c r="AT13" s="36" t="s">
        <v>458</v>
      </c>
      <c r="AU13" s="36" t="s">
        <v>458</v>
      </c>
    </row>
    <row r="14" spans="1:56" s="31" customFormat="1" ht="168" x14ac:dyDescent="0.25">
      <c r="A14" s="68">
        <v>1626</v>
      </c>
      <c r="B14" s="30" t="s">
        <v>815</v>
      </c>
      <c r="C14" s="31" t="s">
        <v>808</v>
      </c>
      <c r="D14" s="31" t="s">
        <v>121</v>
      </c>
      <c r="E14" s="32">
        <v>37.950161999999999</v>
      </c>
      <c r="F14" s="32">
        <v>23.538702000000001</v>
      </c>
      <c r="G14" s="33">
        <v>-550</v>
      </c>
      <c r="H14" s="33"/>
      <c r="I14" s="33"/>
      <c r="J14" s="33"/>
      <c r="K14" s="31" t="s">
        <v>809</v>
      </c>
      <c r="L14" s="31" t="s">
        <v>810</v>
      </c>
      <c r="M14" s="34" t="s">
        <v>811</v>
      </c>
      <c r="N14" s="35"/>
      <c r="O14" s="35"/>
      <c r="P14" s="35"/>
      <c r="Q14" s="35"/>
      <c r="R14" s="37" t="s">
        <v>812</v>
      </c>
      <c r="S14" s="64" t="s">
        <v>813</v>
      </c>
      <c r="T14" s="64"/>
      <c r="U14" s="37" t="s">
        <v>814</v>
      </c>
      <c r="V14" s="33" t="str">
        <f t="shared" ref="V14" si="1">IF(K14="","m","a")</f>
        <v>a</v>
      </c>
      <c r="W14" s="33" t="s">
        <v>87</v>
      </c>
      <c r="X14" s="33" t="s">
        <v>142</v>
      </c>
      <c r="Y14" s="33"/>
      <c r="Z14" s="66">
        <v>-1</v>
      </c>
      <c r="AA14" s="33" t="s">
        <v>89</v>
      </c>
      <c r="AB14" s="33" t="s">
        <v>89</v>
      </c>
      <c r="AC14" s="33" t="s">
        <v>89</v>
      </c>
      <c r="AD14" s="33"/>
      <c r="AE14" s="33" t="s">
        <v>86</v>
      </c>
      <c r="AF14" s="33" t="s">
        <v>86</v>
      </c>
      <c r="AG14" s="33" t="s">
        <v>86</v>
      </c>
      <c r="AH14" s="33" t="s">
        <v>86</v>
      </c>
      <c r="AI14" s="33"/>
      <c r="AJ14" s="33" t="s">
        <v>86</v>
      </c>
      <c r="AK14" s="41" t="s">
        <v>90</v>
      </c>
      <c r="AL14" s="33" t="s">
        <v>86</v>
      </c>
      <c r="AM14" s="33"/>
      <c r="AN14" s="33" t="s">
        <v>86</v>
      </c>
      <c r="AO14" s="33"/>
      <c r="AP14" s="33"/>
      <c r="AQ14" s="33" t="s">
        <v>86</v>
      </c>
      <c r="AR14" s="33" t="s">
        <v>86</v>
      </c>
      <c r="AS14" s="33"/>
      <c r="AT14" s="41" t="s">
        <v>458</v>
      </c>
      <c r="AU14" s="41">
        <v>15</v>
      </c>
      <c r="BC14" s="65"/>
      <c r="BD14" s="65"/>
    </row>
    <row r="15" spans="1:56" s="31" customFormat="1" ht="409.5" x14ac:dyDescent="0.25">
      <c r="A15" s="68">
        <v>1628</v>
      </c>
      <c r="B15" s="30" t="s">
        <v>745</v>
      </c>
      <c r="C15" s="31" t="s">
        <v>675</v>
      </c>
      <c r="D15" s="31" t="s">
        <v>121</v>
      </c>
      <c r="E15" s="32">
        <v>37.942000999999998</v>
      </c>
      <c r="F15" s="32">
        <v>23.637744999999999</v>
      </c>
      <c r="G15" s="33">
        <v>-493</v>
      </c>
      <c r="H15" s="33"/>
      <c r="I15" s="33"/>
      <c r="J15" s="33"/>
      <c r="K15" s="31" t="s">
        <v>647</v>
      </c>
      <c r="L15" s="31" t="s">
        <v>652</v>
      </c>
      <c r="M15" s="34" t="s">
        <v>648</v>
      </c>
      <c r="N15" s="34" t="s">
        <v>98</v>
      </c>
      <c r="O15" s="34" t="s">
        <v>83</v>
      </c>
      <c r="P15" s="35"/>
      <c r="Q15" s="35"/>
      <c r="R15" s="34" t="s">
        <v>649</v>
      </c>
      <c r="S15" s="34" t="s">
        <v>650</v>
      </c>
      <c r="T15" s="34"/>
      <c r="U15" s="37" t="s">
        <v>651</v>
      </c>
      <c r="V15" s="33" t="str">
        <f t="shared" si="0"/>
        <v>a</v>
      </c>
      <c r="W15" s="33"/>
      <c r="X15" s="33" t="s">
        <v>142</v>
      </c>
      <c r="Y15" s="33" t="s">
        <v>89</v>
      </c>
      <c r="Z15" s="33"/>
      <c r="AA15" s="33" t="s">
        <v>89</v>
      </c>
      <c r="AB15" s="33" t="s">
        <v>89</v>
      </c>
      <c r="AC15" s="33" t="s">
        <v>89</v>
      </c>
      <c r="AD15" s="33"/>
      <c r="AE15" s="33" t="s">
        <v>86</v>
      </c>
      <c r="AF15" s="33" t="s">
        <v>86</v>
      </c>
      <c r="AG15" s="33" t="s">
        <v>86</v>
      </c>
      <c r="AH15" s="33" t="s">
        <v>89</v>
      </c>
      <c r="AI15" s="33"/>
      <c r="AJ15" s="33" t="s">
        <v>86</v>
      </c>
      <c r="AK15" s="36" t="s">
        <v>89</v>
      </c>
      <c r="AL15" s="33"/>
      <c r="AM15" s="33"/>
      <c r="AN15" s="33"/>
      <c r="AO15" s="33"/>
      <c r="AP15" s="33"/>
      <c r="AQ15" s="33" t="s">
        <v>86</v>
      </c>
      <c r="AR15" s="33" t="s">
        <v>86</v>
      </c>
      <c r="AS15" s="33" t="s">
        <v>90</v>
      </c>
      <c r="AT15" s="36" t="s">
        <v>458</v>
      </c>
      <c r="AU15" s="36">
        <v>50</v>
      </c>
      <c r="AV15" s="33" t="s">
        <v>86</v>
      </c>
    </row>
    <row r="16" spans="1:56" s="31" customFormat="1" ht="110.25" x14ac:dyDescent="0.25">
      <c r="A16" s="68">
        <v>1629</v>
      </c>
      <c r="B16" s="30" t="s">
        <v>676</v>
      </c>
      <c r="C16" s="31" t="s">
        <v>675</v>
      </c>
      <c r="D16" s="31" t="s">
        <v>121</v>
      </c>
      <c r="E16" s="32">
        <v>37.936779999999999</v>
      </c>
      <c r="F16" s="32">
        <v>23.648585000000001</v>
      </c>
      <c r="G16" s="33">
        <v>-550</v>
      </c>
      <c r="H16" s="33"/>
      <c r="I16" s="33"/>
      <c r="J16" s="33"/>
      <c r="K16" s="31" t="s">
        <v>127</v>
      </c>
      <c r="L16" s="31" t="s">
        <v>653</v>
      </c>
      <c r="M16" s="34" t="s">
        <v>128</v>
      </c>
      <c r="N16" s="35"/>
      <c r="O16" s="34" t="s">
        <v>83</v>
      </c>
      <c r="P16" s="35"/>
      <c r="Q16" s="35"/>
      <c r="R16" s="34" t="s">
        <v>129</v>
      </c>
      <c r="S16" s="34" t="s">
        <v>130</v>
      </c>
      <c r="T16" s="34"/>
      <c r="U16" s="37" t="s">
        <v>131</v>
      </c>
      <c r="V16" s="33" t="str">
        <f t="shared" si="0"/>
        <v>a</v>
      </c>
      <c r="W16" s="33" t="s">
        <v>87</v>
      </c>
      <c r="X16" s="33" t="s">
        <v>88</v>
      </c>
      <c r="Y16" s="33" t="s">
        <v>89</v>
      </c>
      <c r="Z16" s="33"/>
      <c r="AA16" s="33" t="s">
        <v>89</v>
      </c>
      <c r="AB16" s="33" t="s">
        <v>86</v>
      </c>
      <c r="AC16" s="33" t="s">
        <v>86</v>
      </c>
      <c r="AD16" s="33"/>
      <c r="AE16" s="33" t="s">
        <v>86</v>
      </c>
      <c r="AF16" s="33" t="s">
        <v>86</v>
      </c>
      <c r="AG16" s="33" t="s">
        <v>89</v>
      </c>
      <c r="AH16" s="33" t="s">
        <v>89</v>
      </c>
      <c r="AI16" s="33"/>
      <c r="AJ16" s="33" t="s">
        <v>86</v>
      </c>
      <c r="AK16" s="36" t="s">
        <v>89</v>
      </c>
      <c r="AL16" s="33" t="s">
        <v>86</v>
      </c>
      <c r="AM16" s="33"/>
      <c r="AN16" s="33" t="s">
        <v>86</v>
      </c>
      <c r="AO16" s="33"/>
      <c r="AP16" s="33"/>
      <c r="AQ16" s="33" t="s">
        <v>86</v>
      </c>
      <c r="AR16" s="33" t="s">
        <v>86</v>
      </c>
      <c r="AS16" s="33"/>
      <c r="AT16" s="36" t="s">
        <v>458</v>
      </c>
      <c r="AU16" s="36">
        <v>96</v>
      </c>
    </row>
    <row r="17" spans="1:56" s="31" customFormat="1" ht="144" x14ac:dyDescent="0.25">
      <c r="A17" s="68">
        <v>1630</v>
      </c>
      <c r="B17" s="30" t="s">
        <v>677</v>
      </c>
      <c r="C17" s="31" t="s">
        <v>675</v>
      </c>
      <c r="D17" s="31" t="s">
        <v>121</v>
      </c>
      <c r="E17" s="32">
        <v>37.937176000000001</v>
      </c>
      <c r="F17" s="32">
        <v>23.660392000000002</v>
      </c>
      <c r="G17" s="33" t="s">
        <v>92</v>
      </c>
      <c r="H17" s="33"/>
      <c r="I17" s="33"/>
      <c r="J17" s="33"/>
      <c r="K17" s="31" t="s">
        <v>132</v>
      </c>
      <c r="L17" s="31" t="s">
        <v>654</v>
      </c>
      <c r="M17" s="34" t="s">
        <v>128</v>
      </c>
      <c r="N17" s="35"/>
      <c r="O17" s="34" t="s">
        <v>83</v>
      </c>
      <c r="P17" s="35"/>
      <c r="Q17" s="35"/>
      <c r="R17" s="34" t="s">
        <v>133</v>
      </c>
      <c r="S17" s="35"/>
      <c r="T17" s="35"/>
      <c r="U17" s="34" t="s">
        <v>86</v>
      </c>
      <c r="V17" s="33" t="str">
        <f t="shared" si="0"/>
        <v>a</v>
      </c>
      <c r="W17" s="33" t="s">
        <v>87</v>
      </c>
      <c r="X17" s="33" t="s">
        <v>88</v>
      </c>
      <c r="Y17" s="33" t="s">
        <v>89</v>
      </c>
      <c r="Z17" s="33"/>
      <c r="AA17" s="33" t="s">
        <v>89</v>
      </c>
      <c r="AB17" s="33" t="s">
        <v>90</v>
      </c>
      <c r="AC17" s="33" t="s">
        <v>90</v>
      </c>
      <c r="AD17" s="33"/>
      <c r="AE17" s="33" t="s">
        <v>86</v>
      </c>
      <c r="AF17" s="33" t="s">
        <v>86</v>
      </c>
      <c r="AG17" s="33" t="s">
        <v>89</v>
      </c>
      <c r="AH17" s="33" t="s">
        <v>90</v>
      </c>
      <c r="AI17" s="33"/>
      <c r="AJ17" s="33" t="s">
        <v>86</v>
      </c>
      <c r="AK17" s="36" t="s">
        <v>89</v>
      </c>
      <c r="AL17" s="33" t="s">
        <v>90</v>
      </c>
      <c r="AM17" s="33"/>
      <c r="AN17" s="33" t="s">
        <v>86</v>
      </c>
      <c r="AO17" s="33"/>
      <c r="AP17" s="33"/>
      <c r="AQ17" s="33" t="s">
        <v>86</v>
      </c>
      <c r="AR17" s="33" t="s">
        <v>86</v>
      </c>
      <c r="AS17" s="33"/>
      <c r="AT17" s="36" t="s">
        <v>458</v>
      </c>
      <c r="AU17" s="36">
        <v>37</v>
      </c>
    </row>
    <row r="18" spans="1:56" s="31" customFormat="1" ht="36" x14ac:dyDescent="0.25">
      <c r="A18" s="68">
        <v>1672</v>
      </c>
      <c r="B18" s="30" t="s">
        <v>582</v>
      </c>
      <c r="C18" s="31" t="s">
        <v>583</v>
      </c>
      <c r="D18" s="31" t="s">
        <v>121</v>
      </c>
      <c r="E18" s="32">
        <v>38.566079999999999</v>
      </c>
      <c r="F18" s="32">
        <v>23.287800000000001</v>
      </c>
      <c r="G18" s="33">
        <v>-750</v>
      </c>
      <c r="H18" s="33"/>
      <c r="I18" s="33"/>
      <c r="J18" s="33"/>
      <c r="K18" s="31" t="s">
        <v>162</v>
      </c>
      <c r="L18" s="31" t="s">
        <v>584</v>
      </c>
      <c r="M18" s="35"/>
      <c r="N18" s="35"/>
      <c r="O18" s="35"/>
      <c r="P18" s="35"/>
      <c r="Q18" s="35"/>
      <c r="R18" s="34" t="s">
        <v>585</v>
      </c>
      <c r="S18" s="34" t="s">
        <v>586</v>
      </c>
      <c r="T18" s="34"/>
      <c r="U18" s="37" t="s">
        <v>587</v>
      </c>
      <c r="V18" s="33" t="str">
        <f t="shared" si="0"/>
        <v>a</v>
      </c>
      <c r="W18" s="33" t="s">
        <v>87</v>
      </c>
      <c r="X18" s="33" t="s">
        <v>142</v>
      </c>
      <c r="Y18" s="33"/>
      <c r="Z18" s="33"/>
      <c r="AA18" s="33" t="s">
        <v>89</v>
      </c>
      <c r="AB18" s="33" t="s">
        <v>89</v>
      </c>
      <c r="AC18" s="33" t="s">
        <v>89</v>
      </c>
      <c r="AD18" s="33"/>
      <c r="AE18" s="33" t="s">
        <v>86</v>
      </c>
      <c r="AF18" s="33" t="s">
        <v>86</v>
      </c>
      <c r="AG18" s="33" t="s">
        <v>86</v>
      </c>
      <c r="AH18" s="33" t="s">
        <v>86</v>
      </c>
      <c r="AI18" s="33"/>
      <c r="AJ18" s="33" t="s">
        <v>86</v>
      </c>
      <c r="AK18" s="36" t="s">
        <v>90</v>
      </c>
      <c r="AL18" s="33"/>
      <c r="AM18" s="33"/>
      <c r="AN18" s="33"/>
      <c r="AO18" s="33"/>
      <c r="AP18" s="33"/>
      <c r="AQ18" s="33" t="s">
        <v>86</v>
      </c>
      <c r="AR18" s="33" t="s">
        <v>86</v>
      </c>
      <c r="AS18" s="33" t="s">
        <v>86</v>
      </c>
      <c r="AT18" s="36" t="s">
        <v>458</v>
      </c>
      <c r="AU18" s="36" t="s">
        <v>588</v>
      </c>
      <c r="AV18" s="33" t="s">
        <v>86</v>
      </c>
    </row>
    <row r="19" spans="1:56" s="31" customFormat="1" ht="156" x14ac:dyDescent="0.25">
      <c r="A19" s="68">
        <v>1799</v>
      </c>
      <c r="B19" s="30" t="s">
        <v>678</v>
      </c>
      <c r="C19" s="31" t="s">
        <v>679</v>
      </c>
      <c r="D19" s="31" t="s">
        <v>636</v>
      </c>
      <c r="E19" s="32">
        <v>40.196413</v>
      </c>
      <c r="F19" s="32">
        <v>23.338965999999999</v>
      </c>
      <c r="G19" s="33">
        <v>-750</v>
      </c>
      <c r="H19" s="33"/>
      <c r="I19" s="33"/>
      <c r="J19" s="33"/>
      <c r="K19" s="31" t="s">
        <v>637</v>
      </c>
      <c r="L19" s="31" t="s">
        <v>638</v>
      </c>
      <c r="M19" s="35"/>
      <c r="N19" s="35"/>
      <c r="O19" s="35"/>
      <c r="P19" s="35"/>
      <c r="Q19" s="35"/>
      <c r="R19" s="34" t="s">
        <v>639</v>
      </c>
      <c r="S19" s="34" t="s">
        <v>640</v>
      </c>
      <c r="T19" s="34"/>
      <c r="U19" s="37" t="s">
        <v>641</v>
      </c>
      <c r="V19" s="33" t="str">
        <f t="shared" si="0"/>
        <v>a</v>
      </c>
      <c r="W19" s="33"/>
      <c r="X19" s="33"/>
      <c r="Y19" s="33"/>
      <c r="Z19" s="33"/>
      <c r="AA19" s="33" t="s">
        <v>89</v>
      </c>
      <c r="AB19" s="33" t="s">
        <v>86</v>
      </c>
      <c r="AC19" s="33" t="s">
        <v>86</v>
      </c>
      <c r="AD19" s="33"/>
      <c r="AE19" s="33" t="s">
        <v>86</v>
      </c>
      <c r="AF19" s="33" t="s">
        <v>86</v>
      </c>
      <c r="AG19" s="33" t="s">
        <v>86</v>
      </c>
      <c r="AH19" s="33" t="s">
        <v>86</v>
      </c>
      <c r="AI19" s="33"/>
      <c r="AJ19" s="33" t="s">
        <v>86</v>
      </c>
      <c r="AK19" s="36" t="s">
        <v>90</v>
      </c>
      <c r="AL19" s="33"/>
      <c r="AM19" s="33"/>
      <c r="AN19" s="33"/>
      <c r="AO19" s="33"/>
      <c r="AP19" s="33"/>
      <c r="AQ19" s="33" t="s">
        <v>86</v>
      </c>
      <c r="AR19" s="33" t="s">
        <v>86</v>
      </c>
      <c r="AS19" s="33"/>
      <c r="AT19" s="36" t="s">
        <v>458</v>
      </c>
      <c r="AU19" s="36" t="s">
        <v>458</v>
      </c>
      <c r="AV19" s="33" t="s">
        <v>86</v>
      </c>
    </row>
    <row r="20" spans="1:56" s="31" customFormat="1" ht="156" x14ac:dyDescent="0.25">
      <c r="A20" s="68">
        <v>1866</v>
      </c>
      <c r="B20" s="30" t="s">
        <v>680</v>
      </c>
      <c r="C20" s="31" t="s">
        <v>681</v>
      </c>
      <c r="D20" s="31" t="s">
        <v>136</v>
      </c>
      <c r="E20" s="32">
        <v>37.747653</v>
      </c>
      <c r="F20" s="32">
        <v>23.424636</v>
      </c>
      <c r="G20" s="33">
        <v>-2500</v>
      </c>
      <c r="H20" s="33" t="s">
        <v>90</v>
      </c>
      <c r="I20" s="33" t="s">
        <v>89</v>
      </c>
      <c r="J20" s="33"/>
      <c r="K20" s="31" t="s">
        <v>573</v>
      </c>
      <c r="L20" s="31" t="s">
        <v>574</v>
      </c>
      <c r="M20" s="34" t="s">
        <v>575</v>
      </c>
      <c r="N20" s="34" t="s">
        <v>576</v>
      </c>
      <c r="O20" s="34" t="s">
        <v>165</v>
      </c>
      <c r="P20" s="34" t="s">
        <v>577</v>
      </c>
      <c r="Q20" s="34"/>
      <c r="R20" s="34" t="s">
        <v>578</v>
      </c>
      <c r="S20" s="34" t="s">
        <v>579</v>
      </c>
      <c r="T20" s="34"/>
      <c r="U20" s="37" t="s">
        <v>580</v>
      </c>
      <c r="V20" s="33" t="str">
        <f t="shared" si="0"/>
        <v>a</v>
      </c>
      <c r="W20" s="33"/>
      <c r="X20" s="33" t="s">
        <v>142</v>
      </c>
      <c r="Y20" s="33"/>
      <c r="Z20" s="33"/>
      <c r="AA20" s="33"/>
      <c r="AB20" s="33" t="s">
        <v>89</v>
      </c>
      <c r="AC20" s="33" t="s">
        <v>89</v>
      </c>
      <c r="AD20" s="33"/>
      <c r="AE20" s="33" t="s">
        <v>86</v>
      </c>
      <c r="AF20" s="33" t="s">
        <v>86</v>
      </c>
      <c r="AG20" s="33" t="s">
        <v>86</v>
      </c>
      <c r="AH20" s="33" t="s">
        <v>89</v>
      </c>
      <c r="AI20" s="33"/>
      <c r="AJ20" s="33" t="s">
        <v>86</v>
      </c>
      <c r="AK20" s="36" t="s">
        <v>90</v>
      </c>
      <c r="AL20" s="33"/>
      <c r="AM20" s="33"/>
      <c r="AN20" s="33"/>
      <c r="AO20" s="33"/>
      <c r="AP20" s="33"/>
      <c r="AQ20" s="33" t="s">
        <v>86</v>
      </c>
      <c r="AR20" s="33" t="s">
        <v>86</v>
      </c>
      <c r="AS20" s="33" t="s">
        <v>86</v>
      </c>
      <c r="AT20" s="36" t="s">
        <v>458</v>
      </c>
      <c r="AU20" s="36">
        <v>30</v>
      </c>
      <c r="AV20" s="33" t="s">
        <v>86</v>
      </c>
    </row>
    <row r="21" spans="1:56" s="31" customFormat="1" ht="72" x14ac:dyDescent="0.25">
      <c r="A21" s="68">
        <v>1881</v>
      </c>
      <c r="B21" s="30" t="s">
        <v>134</v>
      </c>
      <c r="C21" s="31" t="s">
        <v>135</v>
      </c>
      <c r="D21" s="31" t="s">
        <v>136</v>
      </c>
      <c r="E21" s="32">
        <v>37.316003000000002</v>
      </c>
      <c r="F21" s="32">
        <v>23.151855000000001</v>
      </c>
      <c r="G21" s="33">
        <v>-750</v>
      </c>
      <c r="H21" s="33"/>
      <c r="I21" s="33"/>
      <c r="J21" s="33"/>
      <c r="K21" s="31" t="s">
        <v>137</v>
      </c>
      <c r="L21" s="31" t="s">
        <v>138</v>
      </c>
      <c r="M21" s="34" t="s">
        <v>462</v>
      </c>
      <c r="N21" s="34"/>
      <c r="O21" s="34" t="s">
        <v>83</v>
      </c>
      <c r="P21" s="35"/>
      <c r="Q21" s="35"/>
      <c r="R21" s="34" t="s">
        <v>139</v>
      </c>
      <c r="S21" s="34" t="s">
        <v>140</v>
      </c>
      <c r="T21" s="34"/>
      <c r="U21" s="37" t="s">
        <v>141</v>
      </c>
      <c r="V21" s="33" t="str">
        <f t="shared" si="0"/>
        <v>a</v>
      </c>
      <c r="W21" s="33" t="s">
        <v>87</v>
      </c>
      <c r="X21" s="33" t="s">
        <v>142</v>
      </c>
      <c r="Y21" s="33"/>
      <c r="Z21" s="33"/>
      <c r="AA21" s="33" t="s">
        <v>89</v>
      </c>
      <c r="AB21" s="33" t="s">
        <v>89</v>
      </c>
      <c r="AC21" s="33" t="s">
        <v>89</v>
      </c>
      <c r="AD21" s="33"/>
      <c r="AE21" s="33" t="s">
        <v>86</v>
      </c>
      <c r="AF21" s="33" t="s">
        <v>86</v>
      </c>
      <c r="AG21" s="33" t="s">
        <v>86</v>
      </c>
      <c r="AH21" s="33" t="s">
        <v>86</v>
      </c>
      <c r="AI21" s="33"/>
      <c r="AJ21" s="33" t="s">
        <v>86</v>
      </c>
      <c r="AK21" s="36" t="s">
        <v>90</v>
      </c>
      <c r="AL21" s="33" t="s">
        <v>86</v>
      </c>
      <c r="AM21" s="33"/>
      <c r="AN21" s="33" t="s">
        <v>86</v>
      </c>
      <c r="AO21" s="33"/>
      <c r="AP21" s="33"/>
      <c r="AQ21" s="33" t="s">
        <v>86</v>
      </c>
      <c r="AR21" s="33" t="s">
        <v>86</v>
      </c>
      <c r="AS21" s="33"/>
      <c r="AT21" s="36" t="s">
        <v>463</v>
      </c>
      <c r="AU21" s="36">
        <v>20</v>
      </c>
    </row>
    <row r="22" spans="1:56" s="31" customFormat="1" ht="180" x14ac:dyDescent="0.25">
      <c r="A22" s="68">
        <v>1916</v>
      </c>
      <c r="B22" s="30" t="s">
        <v>792</v>
      </c>
      <c r="C22" s="31" t="s">
        <v>793</v>
      </c>
      <c r="D22" s="31" t="s">
        <v>136</v>
      </c>
      <c r="E22" s="32">
        <v>36.761899999999997</v>
      </c>
      <c r="F22" s="32">
        <v>22.5688</v>
      </c>
      <c r="G22" s="33">
        <v>-1500</v>
      </c>
      <c r="H22" s="33"/>
      <c r="I22" s="33" t="s">
        <v>89</v>
      </c>
      <c r="J22" s="33"/>
      <c r="K22" s="31" t="s">
        <v>794</v>
      </c>
      <c r="L22" s="31" t="s">
        <v>795</v>
      </c>
      <c r="M22" s="34" t="s">
        <v>796</v>
      </c>
      <c r="N22" s="34"/>
      <c r="O22" s="34" t="s">
        <v>83</v>
      </c>
      <c r="P22" s="37" t="s">
        <v>797</v>
      </c>
      <c r="Q22" s="37"/>
      <c r="R22" s="37" t="s">
        <v>798</v>
      </c>
      <c r="S22" s="62" t="s">
        <v>799</v>
      </c>
      <c r="T22" s="62"/>
      <c r="U22" s="37" t="s">
        <v>800</v>
      </c>
      <c r="V22" s="33" t="str">
        <f t="shared" ref="V22" si="2">IF(K22="","m","a")</f>
        <v>a</v>
      </c>
      <c r="W22" s="33"/>
      <c r="X22" s="33"/>
      <c r="Y22" s="33"/>
      <c r="Z22" s="33">
        <v>-1.7</v>
      </c>
      <c r="AA22" s="33" t="s">
        <v>89</v>
      </c>
      <c r="AB22" s="33" t="s">
        <v>86</v>
      </c>
      <c r="AC22" s="33" t="s">
        <v>86</v>
      </c>
      <c r="AD22" s="33"/>
      <c r="AE22" s="33" t="s">
        <v>86</v>
      </c>
      <c r="AF22" s="33" t="s">
        <v>86</v>
      </c>
      <c r="AG22" s="33"/>
      <c r="AH22" s="33" t="s">
        <v>86</v>
      </c>
      <c r="AI22" s="33"/>
      <c r="AJ22" s="33" t="s">
        <v>90</v>
      </c>
      <c r="AK22" s="41" t="s">
        <v>90</v>
      </c>
      <c r="AL22" s="33"/>
      <c r="AM22" s="33"/>
      <c r="AN22" s="33"/>
      <c r="AO22" s="33"/>
      <c r="AP22" s="33"/>
      <c r="AQ22" s="33" t="s">
        <v>86</v>
      </c>
      <c r="AR22" s="33" t="s">
        <v>86</v>
      </c>
      <c r="AS22" s="33" t="s">
        <v>86</v>
      </c>
      <c r="AT22" s="41" t="s">
        <v>458</v>
      </c>
      <c r="AU22" s="41" t="s">
        <v>458</v>
      </c>
      <c r="AV22" s="33" t="s">
        <v>86</v>
      </c>
    </row>
    <row r="23" spans="1:56" s="31" customFormat="1" ht="216" x14ac:dyDescent="0.25">
      <c r="A23" s="68">
        <v>1965</v>
      </c>
      <c r="B23" s="30" t="s">
        <v>682</v>
      </c>
      <c r="C23" s="31" t="s">
        <v>143</v>
      </c>
      <c r="D23" s="31" t="s">
        <v>136</v>
      </c>
      <c r="E23" s="32">
        <v>37.932132000000003</v>
      </c>
      <c r="F23" s="32">
        <v>22.886192000000001</v>
      </c>
      <c r="G23" s="33">
        <v>-1500</v>
      </c>
      <c r="H23" s="33"/>
      <c r="I23" s="33" t="s">
        <v>89</v>
      </c>
      <c r="J23" s="33"/>
      <c r="K23" s="31" t="s">
        <v>144</v>
      </c>
      <c r="L23" s="31" t="s">
        <v>145</v>
      </c>
      <c r="M23" s="34" t="s">
        <v>146</v>
      </c>
      <c r="N23" s="34" t="s">
        <v>147</v>
      </c>
      <c r="O23" s="34" t="s">
        <v>83</v>
      </c>
      <c r="P23" s="35"/>
      <c r="Q23" s="35"/>
      <c r="R23" s="34" t="s">
        <v>148</v>
      </c>
      <c r="S23" s="34" t="s">
        <v>149</v>
      </c>
      <c r="T23" s="34"/>
      <c r="U23" s="37" t="s">
        <v>150</v>
      </c>
      <c r="V23" s="33" t="str">
        <f t="shared" si="0"/>
        <v>a</v>
      </c>
      <c r="W23" s="33"/>
      <c r="X23" s="33" t="s">
        <v>88</v>
      </c>
      <c r="Y23" s="33" t="s">
        <v>89</v>
      </c>
      <c r="Z23" s="33"/>
      <c r="AA23" s="33"/>
      <c r="AB23" s="33" t="s">
        <v>89</v>
      </c>
      <c r="AC23" s="33" t="s">
        <v>89</v>
      </c>
      <c r="AD23" s="33"/>
      <c r="AE23" s="33" t="s">
        <v>86</v>
      </c>
      <c r="AF23" s="33" t="s">
        <v>89</v>
      </c>
      <c r="AG23" s="33" t="s">
        <v>86</v>
      </c>
      <c r="AH23" s="33" t="s">
        <v>89</v>
      </c>
      <c r="AI23" s="33"/>
      <c r="AJ23" s="33" t="s">
        <v>89</v>
      </c>
      <c r="AK23" s="36" t="s">
        <v>89</v>
      </c>
      <c r="AL23" s="33" t="s">
        <v>90</v>
      </c>
      <c r="AM23" s="33"/>
      <c r="AN23" s="33" t="s">
        <v>86</v>
      </c>
      <c r="AO23" s="33"/>
      <c r="AP23" s="33"/>
      <c r="AQ23" s="33" t="s">
        <v>86</v>
      </c>
      <c r="AR23" s="33" t="s">
        <v>86</v>
      </c>
      <c r="AS23" s="33"/>
      <c r="AT23" s="36" t="s">
        <v>458</v>
      </c>
      <c r="AU23" s="36">
        <v>10</v>
      </c>
    </row>
    <row r="24" spans="1:56" s="38" customFormat="1" ht="72" x14ac:dyDescent="0.25">
      <c r="A24" s="68">
        <v>1977</v>
      </c>
      <c r="B24" s="30" t="s">
        <v>744</v>
      </c>
      <c r="C24" s="31" t="s">
        <v>154</v>
      </c>
      <c r="D24" s="31" t="s">
        <v>155</v>
      </c>
      <c r="E24" s="32">
        <v>39.608899999999998</v>
      </c>
      <c r="F24" s="32">
        <v>19.923249999999999</v>
      </c>
      <c r="G24" s="33">
        <v>-750</v>
      </c>
      <c r="H24" s="33"/>
      <c r="I24" s="33"/>
      <c r="J24" s="33"/>
      <c r="K24" s="31" t="s">
        <v>156</v>
      </c>
      <c r="L24" s="31" t="s">
        <v>157</v>
      </c>
      <c r="M24" s="35"/>
      <c r="N24" s="35"/>
      <c r="O24" s="35"/>
      <c r="P24" s="35"/>
      <c r="Q24" s="35"/>
      <c r="R24" s="34" t="s">
        <v>158</v>
      </c>
      <c r="S24" s="34" t="s">
        <v>159</v>
      </c>
      <c r="T24" s="34"/>
      <c r="U24" s="39" t="s">
        <v>160</v>
      </c>
      <c r="V24" s="33" t="str">
        <f t="shared" si="0"/>
        <v>a</v>
      </c>
      <c r="W24" s="33"/>
      <c r="X24" s="33" t="s">
        <v>88</v>
      </c>
      <c r="Y24" s="33" t="s">
        <v>89</v>
      </c>
      <c r="Z24" s="33"/>
      <c r="AA24" s="33" t="s">
        <v>89</v>
      </c>
      <c r="AB24" s="33" t="s">
        <v>86</v>
      </c>
      <c r="AC24" s="33" t="s">
        <v>89</v>
      </c>
      <c r="AD24" s="33"/>
      <c r="AE24" s="33" t="s">
        <v>86</v>
      </c>
      <c r="AF24" s="33" t="s">
        <v>86</v>
      </c>
      <c r="AG24" s="33" t="s">
        <v>86</v>
      </c>
      <c r="AH24" s="33" t="s">
        <v>89</v>
      </c>
      <c r="AI24" s="33"/>
      <c r="AJ24" s="33" t="s">
        <v>86</v>
      </c>
      <c r="AK24" s="36" t="s">
        <v>90</v>
      </c>
      <c r="AL24" s="33" t="s">
        <v>86</v>
      </c>
      <c r="AM24" s="33"/>
      <c r="AN24" s="33" t="s">
        <v>86</v>
      </c>
      <c r="AO24" s="33"/>
      <c r="AP24" s="33"/>
      <c r="AQ24" s="33" t="s">
        <v>86</v>
      </c>
      <c r="AR24" s="33" t="s">
        <v>86</v>
      </c>
      <c r="AS24" s="33"/>
      <c r="AT24" s="36" t="s">
        <v>458</v>
      </c>
      <c r="AU24" s="36" t="s">
        <v>460</v>
      </c>
      <c r="AV24" s="31"/>
      <c r="AW24" s="31"/>
      <c r="AX24" s="31"/>
      <c r="AY24" s="31"/>
      <c r="AZ24" s="31"/>
      <c r="BA24" s="31"/>
      <c r="BB24" s="31"/>
      <c r="BC24" s="31"/>
      <c r="BD24" s="31"/>
    </row>
    <row r="25" spans="1:56" s="31" customFormat="1" ht="48" x14ac:dyDescent="0.25">
      <c r="A25" s="68">
        <v>2034</v>
      </c>
      <c r="B25" s="30" t="s">
        <v>604</v>
      </c>
      <c r="C25" s="31" t="s">
        <v>605</v>
      </c>
      <c r="D25" s="31" t="s">
        <v>161</v>
      </c>
      <c r="E25" s="32">
        <v>37.814335999999997</v>
      </c>
      <c r="F25" s="32">
        <v>24.824981999999999</v>
      </c>
      <c r="G25" s="33">
        <v>-550</v>
      </c>
      <c r="H25" s="33"/>
      <c r="I25" s="33"/>
      <c r="J25" s="33"/>
      <c r="K25" s="31" t="s">
        <v>162</v>
      </c>
      <c r="L25" s="31" t="s">
        <v>606</v>
      </c>
      <c r="M25" s="35"/>
      <c r="N25" s="35"/>
      <c r="O25" s="35"/>
      <c r="P25" s="35"/>
      <c r="Q25" s="35"/>
      <c r="R25" s="34" t="s">
        <v>607</v>
      </c>
      <c r="S25" s="34" t="s">
        <v>608</v>
      </c>
      <c r="T25" s="34"/>
      <c r="U25" s="34" t="s">
        <v>86</v>
      </c>
      <c r="V25" s="33" t="str">
        <f t="shared" si="0"/>
        <v>a</v>
      </c>
      <c r="W25" s="33"/>
      <c r="X25" s="33" t="s">
        <v>88</v>
      </c>
      <c r="Y25" s="33"/>
      <c r="Z25" s="33"/>
      <c r="AA25" s="33"/>
      <c r="AB25" s="33" t="s">
        <v>89</v>
      </c>
      <c r="AC25" s="33" t="s">
        <v>86</v>
      </c>
      <c r="AD25" s="33"/>
      <c r="AE25" s="33" t="s">
        <v>86</v>
      </c>
      <c r="AF25" s="33" t="s">
        <v>86</v>
      </c>
      <c r="AG25" s="33" t="s">
        <v>86</v>
      </c>
      <c r="AH25" s="33" t="s">
        <v>86</v>
      </c>
      <c r="AI25" s="33"/>
      <c r="AJ25" s="33" t="s">
        <v>86</v>
      </c>
      <c r="AK25" s="36" t="s">
        <v>90</v>
      </c>
      <c r="AL25" s="33"/>
      <c r="AM25" s="33"/>
      <c r="AN25" s="33"/>
      <c r="AO25" s="33"/>
      <c r="AP25" s="33"/>
      <c r="AQ25" s="33" t="s">
        <v>86</v>
      </c>
      <c r="AR25" s="33" t="s">
        <v>86</v>
      </c>
      <c r="AS25" s="33" t="s">
        <v>86</v>
      </c>
      <c r="AT25" s="36" t="s">
        <v>458</v>
      </c>
      <c r="AU25" s="36" t="s">
        <v>609</v>
      </c>
      <c r="AV25" s="33" t="s">
        <v>86</v>
      </c>
    </row>
    <row r="26" spans="1:56" s="31" customFormat="1" ht="36" x14ac:dyDescent="0.25">
      <c r="A26" s="68">
        <v>2096</v>
      </c>
      <c r="B26" s="30" t="s">
        <v>683</v>
      </c>
      <c r="C26" s="31" t="s">
        <v>684</v>
      </c>
      <c r="D26" s="31" t="s">
        <v>161</v>
      </c>
      <c r="E26" s="32">
        <v>37.088101999999999</v>
      </c>
      <c r="F26" s="32">
        <v>25.151617000000002</v>
      </c>
      <c r="G26" s="33">
        <v>-2000</v>
      </c>
      <c r="H26" s="33" t="s">
        <v>90</v>
      </c>
      <c r="I26" s="33"/>
      <c r="J26" s="33"/>
      <c r="K26" s="31" t="s">
        <v>162</v>
      </c>
      <c r="L26" s="31" t="s">
        <v>163</v>
      </c>
      <c r="M26" s="34" t="s">
        <v>164</v>
      </c>
      <c r="N26" s="35"/>
      <c r="O26" s="34" t="s">
        <v>165</v>
      </c>
      <c r="P26" s="35"/>
      <c r="Q26" s="35"/>
      <c r="R26" s="34" t="s">
        <v>166</v>
      </c>
      <c r="S26" s="34" t="s">
        <v>167</v>
      </c>
      <c r="T26" s="34"/>
      <c r="U26" s="37" t="s">
        <v>168</v>
      </c>
      <c r="V26" s="33" t="str">
        <f t="shared" si="0"/>
        <v>a</v>
      </c>
      <c r="W26" s="33"/>
      <c r="X26" s="33" t="s">
        <v>142</v>
      </c>
      <c r="Y26" s="33"/>
      <c r="Z26" s="33"/>
      <c r="AA26" s="33" t="s">
        <v>89</v>
      </c>
      <c r="AB26" s="33" t="s">
        <v>89</v>
      </c>
      <c r="AC26" s="33" t="s">
        <v>89</v>
      </c>
      <c r="AD26" s="33"/>
      <c r="AE26" s="33" t="s">
        <v>86</v>
      </c>
      <c r="AF26" s="33" t="s">
        <v>86</v>
      </c>
      <c r="AG26" s="33" t="s">
        <v>86</v>
      </c>
      <c r="AH26" s="33" t="s">
        <v>86</v>
      </c>
      <c r="AI26" s="33"/>
      <c r="AJ26" s="33" t="s">
        <v>86</v>
      </c>
      <c r="AK26" s="36" t="s">
        <v>89</v>
      </c>
      <c r="AL26" s="33" t="s">
        <v>86</v>
      </c>
      <c r="AM26" s="33"/>
      <c r="AN26" s="33" t="s">
        <v>86</v>
      </c>
      <c r="AO26" s="33"/>
      <c r="AP26" s="33"/>
      <c r="AQ26" s="33" t="s">
        <v>86</v>
      </c>
      <c r="AR26" s="33" t="s">
        <v>86</v>
      </c>
      <c r="AS26" s="33"/>
      <c r="AT26" s="36" t="s">
        <v>458</v>
      </c>
      <c r="AU26" s="36" t="s">
        <v>458</v>
      </c>
    </row>
    <row r="27" spans="1:56" s="38" customFormat="1" ht="132" x14ac:dyDescent="0.25">
      <c r="A27" s="68">
        <v>2157</v>
      </c>
      <c r="B27" s="30" t="s">
        <v>685</v>
      </c>
      <c r="C27" s="31" t="s">
        <v>686</v>
      </c>
      <c r="D27" s="31" t="s">
        <v>169</v>
      </c>
      <c r="E27" s="32">
        <v>40.781300000000002</v>
      </c>
      <c r="F27" s="32">
        <v>24.712199999999999</v>
      </c>
      <c r="G27" s="33">
        <v>-680</v>
      </c>
      <c r="H27" s="33"/>
      <c r="I27" s="33"/>
      <c r="J27" s="33" t="s">
        <v>89</v>
      </c>
      <c r="K27" s="31" t="s">
        <v>170</v>
      </c>
      <c r="L27" s="31" t="s">
        <v>171</v>
      </c>
      <c r="M27" s="34" t="s">
        <v>172</v>
      </c>
      <c r="N27" s="34" t="s">
        <v>173</v>
      </c>
      <c r="O27" s="34" t="s">
        <v>174</v>
      </c>
      <c r="P27" s="34" t="s">
        <v>83</v>
      </c>
      <c r="Q27" s="34"/>
      <c r="R27" s="34" t="s">
        <v>175</v>
      </c>
      <c r="S27" s="34" t="s">
        <v>176</v>
      </c>
      <c r="T27" s="34"/>
      <c r="U27" s="37" t="s">
        <v>177</v>
      </c>
      <c r="V27" s="33" t="str">
        <f t="shared" si="0"/>
        <v>a</v>
      </c>
      <c r="W27" s="33" t="s">
        <v>87</v>
      </c>
      <c r="X27" s="33" t="s">
        <v>142</v>
      </c>
      <c r="Y27" s="33"/>
      <c r="Z27" s="33"/>
      <c r="AA27" s="33" t="s">
        <v>89</v>
      </c>
      <c r="AB27" s="33" t="s">
        <v>89</v>
      </c>
      <c r="AC27" s="33" t="s">
        <v>89</v>
      </c>
      <c r="AD27" s="33"/>
      <c r="AE27" s="33" t="s">
        <v>86</v>
      </c>
      <c r="AF27" s="33" t="s">
        <v>86</v>
      </c>
      <c r="AG27" s="33" t="s">
        <v>86</v>
      </c>
      <c r="AH27" s="33" t="s">
        <v>89</v>
      </c>
      <c r="AI27" s="33"/>
      <c r="AJ27" s="33" t="s">
        <v>86</v>
      </c>
      <c r="AK27" s="36" t="s">
        <v>89</v>
      </c>
      <c r="AL27" s="33" t="s">
        <v>90</v>
      </c>
      <c r="AM27" s="33"/>
      <c r="AN27" s="33" t="s">
        <v>86</v>
      </c>
      <c r="AO27" s="33"/>
      <c r="AP27" s="33"/>
      <c r="AQ27" s="33" t="s">
        <v>86</v>
      </c>
      <c r="AR27" s="33" t="s">
        <v>86</v>
      </c>
      <c r="AS27" s="33"/>
      <c r="AT27" s="36" t="s">
        <v>458</v>
      </c>
      <c r="AU27" s="36">
        <v>55</v>
      </c>
      <c r="AV27" s="31"/>
      <c r="AW27" s="31"/>
      <c r="AX27" s="31"/>
      <c r="AY27" s="31"/>
      <c r="AZ27" s="31"/>
      <c r="BA27" s="31"/>
      <c r="BB27" s="31"/>
      <c r="BC27" s="31"/>
      <c r="BD27" s="31"/>
    </row>
    <row r="28" spans="1:56" s="38" customFormat="1" ht="120" x14ac:dyDescent="0.25">
      <c r="A28" s="68">
        <v>2170</v>
      </c>
      <c r="B28" s="30" t="s">
        <v>687</v>
      </c>
      <c r="C28" s="31" t="s">
        <v>610</v>
      </c>
      <c r="D28" s="31" t="s">
        <v>169</v>
      </c>
      <c r="E28" s="32">
        <v>40.500999999999998</v>
      </c>
      <c r="F28" s="32">
        <v>25.53</v>
      </c>
      <c r="G28" s="33">
        <v>-750</v>
      </c>
      <c r="H28" s="33"/>
      <c r="I28" s="33"/>
      <c r="J28" s="33"/>
      <c r="K28" s="31" t="s">
        <v>611</v>
      </c>
      <c r="L28" s="31" t="s">
        <v>612</v>
      </c>
      <c r="M28" s="34" t="s">
        <v>613</v>
      </c>
      <c r="N28" s="35"/>
      <c r="O28" s="35"/>
      <c r="P28" s="35"/>
      <c r="Q28" s="35"/>
      <c r="R28" s="34" t="s">
        <v>614</v>
      </c>
      <c r="S28" s="34" t="s">
        <v>615</v>
      </c>
      <c r="T28" s="34"/>
      <c r="U28" s="37" t="s">
        <v>616</v>
      </c>
      <c r="V28" s="33" t="str">
        <f t="shared" si="0"/>
        <v>a</v>
      </c>
      <c r="W28" s="33"/>
      <c r="X28" s="33"/>
      <c r="Y28" s="33"/>
      <c r="Z28" s="33"/>
      <c r="AA28" s="33"/>
      <c r="AB28" s="33" t="s">
        <v>86</v>
      </c>
      <c r="AC28" s="33" t="s">
        <v>86</v>
      </c>
      <c r="AD28" s="33"/>
      <c r="AE28" s="33" t="s">
        <v>86</v>
      </c>
      <c r="AF28" s="33" t="s">
        <v>86</v>
      </c>
      <c r="AG28" s="33" t="s">
        <v>86</v>
      </c>
      <c r="AH28" s="33" t="s">
        <v>86</v>
      </c>
      <c r="AI28" s="33"/>
      <c r="AJ28" s="33" t="s">
        <v>86</v>
      </c>
      <c r="AK28" s="36" t="s">
        <v>90</v>
      </c>
      <c r="AL28" s="33"/>
      <c r="AM28" s="33"/>
      <c r="AN28" s="33"/>
      <c r="AO28" s="33"/>
      <c r="AP28" s="33"/>
      <c r="AQ28" s="33" t="s">
        <v>86</v>
      </c>
      <c r="AR28" s="33" t="s">
        <v>86</v>
      </c>
      <c r="AS28" s="33" t="s">
        <v>86</v>
      </c>
      <c r="AT28" s="36" t="s">
        <v>458</v>
      </c>
      <c r="AU28" s="36" t="s">
        <v>458</v>
      </c>
      <c r="AV28" s="33" t="s">
        <v>86</v>
      </c>
      <c r="AW28" s="31"/>
      <c r="AX28" s="31"/>
      <c r="AY28" s="31"/>
      <c r="AZ28" s="31"/>
      <c r="BA28" s="31"/>
      <c r="BB28" s="31"/>
      <c r="BC28" s="31"/>
      <c r="BD28" s="31"/>
    </row>
    <row r="29" spans="1:56" s="31" customFormat="1" ht="228" x14ac:dyDescent="0.25">
      <c r="A29" s="68">
        <v>2188</v>
      </c>
      <c r="B29" s="30" t="s">
        <v>178</v>
      </c>
      <c r="C29" s="31" t="s">
        <v>688</v>
      </c>
      <c r="D29" s="31" t="s">
        <v>169</v>
      </c>
      <c r="E29" s="32">
        <v>39.105705999999998</v>
      </c>
      <c r="F29" s="32">
        <v>26.557779</v>
      </c>
      <c r="G29" s="33">
        <v>-750</v>
      </c>
      <c r="H29" s="33"/>
      <c r="I29" s="33"/>
      <c r="J29" s="33"/>
      <c r="K29" s="31" t="s">
        <v>179</v>
      </c>
      <c r="L29" s="31" t="s">
        <v>180</v>
      </c>
      <c r="M29" s="34" t="s">
        <v>181</v>
      </c>
      <c r="N29" s="35"/>
      <c r="O29" s="35"/>
      <c r="P29" s="35"/>
      <c r="Q29" s="35"/>
      <c r="R29" s="34" t="s">
        <v>182</v>
      </c>
      <c r="S29" s="34" t="s">
        <v>183</v>
      </c>
      <c r="T29" s="34"/>
      <c r="U29" s="37" t="s">
        <v>184</v>
      </c>
      <c r="V29" s="33" t="str">
        <f t="shared" si="0"/>
        <v>a</v>
      </c>
      <c r="W29" s="33"/>
      <c r="X29" s="33" t="s">
        <v>142</v>
      </c>
      <c r="Y29" s="33"/>
      <c r="Z29" s="33"/>
      <c r="AA29" s="33" t="s">
        <v>89</v>
      </c>
      <c r="AB29" s="33" t="s">
        <v>86</v>
      </c>
      <c r="AC29" s="33" t="s">
        <v>86</v>
      </c>
      <c r="AD29" s="33"/>
      <c r="AE29" s="33" t="s">
        <v>86</v>
      </c>
      <c r="AF29" s="33" t="s">
        <v>86</v>
      </c>
      <c r="AG29" s="33" t="s">
        <v>86</v>
      </c>
      <c r="AH29" s="33" t="s">
        <v>89</v>
      </c>
      <c r="AI29" s="33"/>
      <c r="AJ29" s="33" t="s">
        <v>86</v>
      </c>
      <c r="AK29" s="36" t="s">
        <v>89</v>
      </c>
      <c r="AL29" s="33" t="s">
        <v>90</v>
      </c>
      <c r="AM29" s="33"/>
      <c r="AN29" s="33" t="s">
        <v>86</v>
      </c>
      <c r="AO29" s="33"/>
      <c r="AP29" s="33"/>
      <c r="AQ29" s="33" t="s">
        <v>86</v>
      </c>
      <c r="AR29" s="33" t="s">
        <v>86</v>
      </c>
      <c r="AS29" s="33"/>
      <c r="AT29" s="36" t="s">
        <v>458</v>
      </c>
      <c r="AU29" s="36" t="s">
        <v>460</v>
      </c>
    </row>
    <row r="30" spans="1:56" s="31" customFormat="1" ht="96" x14ac:dyDescent="0.25">
      <c r="A30" s="68">
        <v>2220</v>
      </c>
      <c r="B30" s="30" t="s">
        <v>830</v>
      </c>
      <c r="C30" s="31" t="s">
        <v>831</v>
      </c>
      <c r="D30" s="31" t="s">
        <v>169</v>
      </c>
      <c r="E30" s="32">
        <v>39.368927999999997</v>
      </c>
      <c r="F30" s="32">
        <v>26.167594999999999</v>
      </c>
      <c r="G30" s="33">
        <v>-750</v>
      </c>
      <c r="H30" s="33"/>
      <c r="I30" s="33"/>
      <c r="J30" s="33"/>
      <c r="K30" s="31" t="s">
        <v>832</v>
      </c>
      <c r="L30" s="31" t="s">
        <v>833</v>
      </c>
      <c r="M30" s="34" t="s">
        <v>181</v>
      </c>
      <c r="N30" s="35"/>
      <c r="O30" s="35"/>
      <c r="P30" s="35"/>
      <c r="Q30" s="37" t="s">
        <v>834</v>
      </c>
      <c r="R30" s="37" t="s">
        <v>835</v>
      </c>
      <c r="S30" s="62" t="s">
        <v>836</v>
      </c>
      <c r="T30" s="63" t="s">
        <v>837</v>
      </c>
      <c r="U30" s="37" t="s">
        <v>838</v>
      </c>
      <c r="V30" s="33" t="str">
        <f t="shared" si="0"/>
        <v>a</v>
      </c>
      <c r="W30" s="33" t="s">
        <v>87</v>
      </c>
      <c r="X30" s="33" t="s">
        <v>142</v>
      </c>
      <c r="Y30" s="33"/>
      <c r="Z30" s="33"/>
      <c r="AA30" s="33" t="s">
        <v>89</v>
      </c>
      <c r="AB30" s="33" t="s">
        <v>89</v>
      </c>
      <c r="AC30" s="33" t="s">
        <v>89</v>
      </c>
      <c r="AD30" s="33"/>
      <c r="AE30" s="33" t="s">
        <v>89</v>
      </c>
      <c r="AF30" s="33" t="s">
        <v>86</v>
      </c>
      <c r="AG30" s="33" t="s">
        <v>86</v>
      </c>
      <c r="AH30" s="33" t="s">
        <v>86</v>
      </c>
      <c r="AI30" s="33"/>
      <c r="AJ30" s="33" t="s">
        <v>86</v>
      </c>
      <c r="AK30" s="36" t="s">
        <v>90</v>
      </c>
      <c r="AL30" s="33" t="s">
        <v>86</v>
      </c>
      <c r="AM30" s="33"/>
      <c r="AN30" s="33" t="s">
        <v>86</v>
      </c>
      <c r="AO30" s="33"/>
      <c r="AP30" s="33"/>
      <c r="AQ30" s="33" t="s">
        <v>86</v>
      </c>
      <c r="AR30" s="33" t="s">
        <v>86</v>
      </c>
      <c r="AS30" s="33"/>
      <c r="AT30" s="41" t="s">
        <v>458</v>
      </c>
      <c r="AU30" s="41">
        <v>12</v>
      </c>
    </row>
    <row r="31" spans="1:56" s="31" customFormat="1" ht="60" x14ac:dyDescent="0.25">
      <c r="A31" s="68">
        <v>2251</v>
      </c>
      <c r="B31" s="30" t="s">
        <v>801</v>
      </c>
      <c r="C31" s="31" t="s">
        <v>802</v>
      </c>
      <c r="D31" s="31" t="s">
        <v>169</v>
      </c>
      <c r="E31" s="32">
        <v>38.371887000000001</v>
      </c>
      <c r="F31" s="32">
        <v>26.139368000000001</v>
      </c>
      <c r="G31" s="33">
        <v>-750</v>
      </c>
      <c r="H31" s="33"/>
      <c r="I31" s="33"/>
      <c r="J31" s="33"/>
      <c r="K31" s="31" t="s">
        <v>803</v>
      </c>
      <c r="L31" s="31" t="s">
        <v>804</v>
      </c>
      <c r="M31" s="35"/>
      <c r="N31" s="35"/>
      <c r="O31" s="35"/>
      <c r="P31" s="35"/>
      <c r="Q31" s="35"/>
      <c r="R31" s="37" t="s">
        <v>805</v>
      </c>
      <c r="S31" s="64" t="s">
        <v>806</v>
      </c>
      <c r="T31" s="64"/>
      <c r="U31" s="63" t="s">
        <v>807</v>
      </c>
      <c r="V31" s="33" t="str">
        <f t="shared" ref="V31" si="3">IF(K31="","m","a")</f>
        <v>a</v>
      </c>
      <c r="W31" s="33" t="s">
        <v>87</v>
      </c>
      <c r="X31" s="33" t="s">
        <v>88</v>
      </c>
      <c r="Y31" s="33"/>
      <c r="Z31" s="33"/>
      <c r="AA31" s="33" t="s">
        <v>89</v>
      </c>
      <c r="AB31" s="33" t="s">
        <v>86</v>
      </c>
      <c r="AC31" s="33" t="s">
        <v>86</v>
      </c>
      <c r="AD31" s="33"/>
      <c r="AE31" s="33" t="s">
        <v>86</v>
      </c>
      <c r="AF31" s="33" t="s">
        <v>86</v>
      </c>
      <c r="AG31" s="33" t="s">
        <v>86</v>
      </c>
      <c r="AH31" s="33" t="s">
        <v>89</v>
      </c>
      <c r="AI31" s="33"/>
      <c r="AJ31" s="33" t="s">
        <v>86</v>
      </c>
      <c r="AK31" s="41" t="s">
        <v>90</v>
      </c>
      <c r="AL31" s="33"/>
      <c r="AM31" s="33"/>
      <c r="AN31" s="33"/>
      <c r="AO31" s="33"/>
      <c r="AP31" s="33"/>
      <c r="AQ31" s="33" t="s">
        <v>89</v>
      </c>
      <c r="AR31" s="33"/>
      <c r="AS31" s="33" t="s">
        <v>86</v>
      </c>
      <c r="AT31" s="41" t="s">
        <v>458</v>
      </c>
      <c r="AU31" s="41" t="s">
        <v>458</v>
      </c>
      <c r="AV31" s="33" t="s">
        <v>86</v>
      </c>
    </row>
    <row r="32" spans="1:56" s="38" customFormat="1" ht="396" x14ac:dyDescent="0.25">
      <c r="A32" s="68">
        <v>2268</v>
      </c>
      <c r="B32" s="30" t="s">
        <v>689</v>
      </c>
      <c r="C32" s="31" t="s">
        <v>185</v>
      </c>
      <c r="D32" s="31" t="s">
        <v>169</v>
      </c>
      <c r="E32" s="32">
        <v>37.689321999999997</v>
      </c>
      <c r="F32" s="32">
        <v>26.943560000000002</v>
      </c>
      <c r="G32" s="33">
        <v>-750</v>
      </c>
      <c r="H32" s="33"/>
      <c r="I32" s="33"/>
      <c r="J32" s="33" t="s">
        <v>89</v>
      </c>
      <c r="K32" s="31" t="s">
        <v>186</v>
      </c>
      <c r="L32" s="31" t="s">
        <v>187</v>
      </c>
      <c r="M32" s="35" t="s">
        <v>188</v>
      </c>
      <c r="N32" s="34"/>
      <c r="O32" s="34" t="s">
        <v>83</v>
      </c>
      <c r="P32" s="35"/>
      <c r="Q32" s="35"/>
      <c r="R32" s="34" t="s">
        <v>189</v>
      </c>
      <c r="S32" s="34" t="s">
        <v>190</v>
      </c>
      <c r="T32" s="34"/>
      <c r="U32" s="37" t="s">
        <v>191</v>
      </c>
      <c r="V32" s="33" t="str">
        <f t="shared" si="0"/>
        <v>a</v>
      </c>
      <c r="W32" s="33" t="s">
        <v>87</v>
      </c>
      <c r="X32" s="33" t="s">
        <v>88</v>
      </c>
      <c r="Y32" s="33"/>
      <c r="Z32" s="33"/>
      <c r="AA32" s="33" t="s">
        <v>89</v>
      </c>
      <c r="AB32" s="33" t="s">
        <v>89</v>
      </c>
      <c r="AC32" s="33" t="s">
        <v>86</v>
      </c>
      <c r="AD32" s="33"/>
      <c r="AE32" s="33" t="s">
        <v>86</v>
      </c>
      <c r="AF32" s="33" t="s">
        <v>86</v>
      </c>
      <c r="AG32" s="33" t="s">
        <v>86</v>
      </c>
      <c r="AH32" s="33" t="s">
        <v>89</v>
      </c>
      <c r="AI32" s="33"/>
      <c r="AJ32" s="33" t="s">
        <v>86</v>
      </c>
      <c r="AK32" s="36" t="s">
        <v>89</v>
      </c>
      <c r="AL32" s="33" t="s">
        <v>86</v>
      </c>
      <c r="AM32" s="33"/>
      <c r="AN32" s="33" t="s">
        <v>86</v>
      </c>
      <c r="AO32" s="33"/>
      <c r="AP32" s="33"/>
      <c r="AQ32" s="33" t="s">
        <v>86</v>
      </c>
      <c r="AR32" s="33" t="s">
        <v>86</v>
      </c>
      <c r="AS32" s="33"/>
      <c r="AT32" s="36" t="s">
        <v>458</v>
      </c>
      <c r="AU32" s="36" t="s">
        <v>458</v>
      </c>
      <c r="AV32" s="31"/>
      <c r="AW32" s="31"/>
      <c r="AX32" s="31"/>
      <c r="AY32" s="31"/>
      <c r="AZ32" s="31"/>
      <c r="BA32" s="31"/>
      <c r="BB32" s="31"/>
      <c r="BC32" s="31"/>
      <c r="BD32" s="31"/>
    </row>
    <row r="33" spans="1:56" s="38" customFormat="1" ht="204" x14ac:dyDescent="0.25">
      <c r="A33" s="68">
        <v>2301</v>
      </c>
      <c r="B33" s="30" t="s">
        <v>192</v>
      </c>
      <c r="C33" s="31" t="s">
        <v>690</v>
      </c>
      <c r="D33" s="31" t="s">
        <v>169</v>
      </c>
      <c r="E33" s="32">
        <v>36.894770000000001</v>
      </c>
      <c r="F33" s="32">
        <v>27.2865</v>
      </c>
      <c r="G33" s="33">
        <v>-350</v>
      </c>
      <c r="H33" s="33" t="s">
        <v>90</v>
      </c>
      <c r="I33" s="33"/>
      <c r="J33" s="33"/>
      <c r="K33" s="31" t="s">
        <v>193</v>
      </c>
      <c r="L33" s="31" t="s">
        <v>194</v>
      </c>
      <c r="M33" s="34" t="s">
        <v>173</v>
      </c>
      <c r="N33" s="35"/>
      <c r="O33" s="34" t="s">
        <v>165</v>
      </c>
      <c r="P33" s="35"/>
      <c r="Q33" s="35"/>
      <c r="R33" s="34" t="s">
        <v>195</v>
      </c>
      <c r="S33" s="34" t="s">
        <v>196</v>
      </c>
      <c r="T33" s="34"/>
      <c r="U33" s="37" t="s">
        <v>197</v>
      </c>
      <c r="V33" s="33" t="str">
        <f t="shared" si="0"/>
        <v>a</v>
      </c>
      <c r="W33" s="33"/>
      <c r="X33" s="33" t="s">
        <v>88</v>
      </c>
      <c r="Y33" s="33"/>
      <c r="Z33" s="33"/>
      <c r="AA33" s="33" t="s">
        <v>89</v>
      </c>
      <c r="AB33" s="33" t="s">
        <v>86</v>
      </c>
      <c r="AC33" s="33" t="s">
        <v>86</v>
      </c>
      <c r="AD33" s="33"/>
      <c r="AE33" s="33" t="s">
        <v>86</v>
      </c>
      <c r="AF33" s="33" t="s">
        <v>86</v>
      </c>
      <c r="AG33" s="33" t="s">
        <v>86</v>
      </c>
      <c r="AH33" s="33" t="s">
        <v>89</v>
      </c>
      <c r="AI33" s="33"/>
      <c r="AJ33" s="33" t="s">
        <v>86</v>
      </c>
      <c r="AK33" s="36" t="s">
        <v>89</v>
      </c>
      <c r="AL33" s="33" t="s">
        <v>86</v>
      </c>
      <c r="AM33" s="33"/>
      <c r="AN33" s="33" t="s">
        <v>86</v>
      </c>
      <c r="AO33" s="33"/>
      <c r="AP33" s="33"/>
      <c r="AQ33" s="33" t="s">
        <v>86</v>
      </c>
      <c r="AR33" s="33" t="s">
        <v>86</v>
      </c>
      <c r="AS33" s="33"/>
      <c r="AT33" s="36" t="s">
        <v>458</v>
      </c>
      <c r="AU33" s="36" t="s">
        <v>771</v>
      </c>
      <c r="AV33" s="31"/>
      <c r="AW33" s="31"/>
      <c r="AX33" s="31"/>
      <c r="AY33" s="31"/>
      <c r="AZ33" s="31"/>
      <c r="BA33" s="31"/>
      <c r="BB33" s="31"/>
      <c r="BC33" s="31"/>
      <c r="BD33" s="31"/>
    </row>
    <row r="34" spans="1:56" s="38" customFormat="1" ht="204" x14ac:dyDescent="0.25">
      <c r="A34" s="68">
        <v>2317</v>
      </c>
      <c r="B34" s="30" t="s">
        <v>691</v>
      </c>
      <c r="C34" s="31" t="s">
        <v>692</v>
      </c>
      <c r="D34" s="31" t="s">
        <v>169</v>
      </c>
      <c r="E34" s="32">
        <v>36.450966000000001</v>
      </c>
      <c r="F34" s="32">
        <v>28.226244000000001</v>
      </c>
      <c r="G34" s="33">
        <v>-335</v>
      </c>
      <c r="H34" s="33"/>
      <c r="I34" s="33"/>
      <c r="J34" s="33"/>
      <c r="K34" s="31" t="s">
        <v>198</v>
      </c>
      <c r="L34" s="31" t="s">
        <v>199</v>
      </c>
      <c r="M34" s="34" t="s">
        <v>200</v>
      </c>
      <c r="N34" s="35"/>
      <c r="O34" s="35"/>
      <c r="P34" s="35"/>
      <c r="Q34" s="35"/>
      <c r="R34" s="34" t="s">
        <v>201</v>
      </c>
      <c r="S34" s="34" t="s">
        <v>202</v>
      </c>
      <c r="T34" s="34"/>
      <c r="U34" s="37" t="s">
        <v>203</v>
      </c>
      <c r="V34" s="33" t="str">
        <f t="shared" si="0"/>
        <v>a</v>
      </c>
      <c r="W34" s="33"/>
      <c r="X34" s="33" t="s">
        <v>88</v>
      </c>
      <c r="Y34" s="33"/>
      <c r="Z34" s="33"/>
      <c r="AA34" s="33" t="s">
        <v>89</v>
      </c>
      <c r="AB34" s="33" t="s">
        <v>86</v>
      </c>
      <c r="AC34" s="33" t="s">
        <v>86</v>
      </c>
      <c r="AD34" s="33"/>
      <c r="AE34" s="33" t="s">
        <v>86</v>
      </c>
      <c r="AF34" s="33" t="s">
        <v>86</v>
      </c>
      <c r="AG34" s="33" t="s">
        <v>89</v>
      </c>
      <c r="AH34" s="33" t="s">
        <v>89</v>
      </c>
      <c r="AI34" s="33"/>
      <c r="AJ34" s="33" t="s">
        <v>86</v>
      </c>
      <c r="AK34" s="36" t="s">
        <v>89</v>
      </c>
      <c r="AL34" s="33" t="s">
        <v>90</v>
      </c>
      <c r="AM34" s="33"/>
      <c r="AN34" s="33" t="s">
        <v>86</v>
      </c>
      <c r="AO34" s="33"/>
      <c r="AP34" s="33"/>
      <c r="AQ34" s="33" t="s">
        <v>86</v>
      </c>
      <c r="AR34" s="33" t="s">
        <v>86</v>
      </c>
      <c r="AS34" s="33"/>
      <c r="AT34" s="36" t="s">
        <v>458</v>
      </c>
      <c r="AU34" s="36">
        <v>50</v>
      </c>
      <c r="AV34" s="31"/>
      <c r="AW34" s="31"/>
      <c r="AX34" s="31"/>
      <c r="AY34" s="31"/>
      <c r="AZ34" s="31"/>
      <c r="BA34" s="31"/>
      <c r="BB34" s="31"/>
      <c r="BC34" s="31"/>
      <c r="BD34" s="31"/>
    </row>
    <row r="35" spans="1:56" s="31" customFormat="1" ht="84" x14ac:dyDescent="0.25">
      <c r="A35" s="68">
        <v>2408</v>
      </c>
      <c r="B35" s="30" t="s">
        <v>839</v>
      </c>
      <c r="C35" s="31" t="s">
        <v>840</v>
      </c>
      <c r="D35" s="31" t="s">
        <v>841</v>
      </c>
      <c r="E35" s="32">
        <v>41.003999999999998</v>
      </c>
      <c r="F35" s="32">
        <v>28.969000000000001</v>
      </c>
      <c r="G35" s="33">
        <v>362</v>
      </c>
      <c r="H35" s="33"/>
      <c r="I35" s="33"/>
      <c r="J35" s="33"/>
      <c r="K35" s="31" t="s">
        <v>842</v>
      </c>
      <c r="L35" s="31" t="s">
        <v>843</v>
      </c>
      <c r="M35" s="34"/>
      <c r="N35" s="35"/>
      <c r="O35" s="35"/>
      <c r="P35" s="35"/>
      <c r="Q35" s="37" t="s">
        <v>844</v>
      </c>
      <c r="R35" s="37" t="s">
        <v>845</v>
      </c>
      <c r="S35" s="62"/>
      <c r="T35" s="67" t="s">
        <v>86</v>
      </c>
      <c r="U35" s="37" t="s">
        <v>86</v>
      </c>
      <c r="V35" s="33" t="str">
        <f t="shared" si="0"/>
        <v>a</v>
      </c>
      <c r="W35" s="33"/>
      <c r="X35" s="33" t="s">
        <v>86</v>
      </c>
      <c r="Y35" s="33" t="s">
        <v>89</v>
      </c>
      <c r="Z35" s="33"/>
      <c r="AA35" s="33" t="s">
        <v>89</v>
      </c>
      <c r="AB35" s="33" t="s">
        <v>86</v>
      </c>
      <c r="AC35" s="33" t="s">
        <v>86</v>
      </c>
      <c r="AD35" s="33"/>
      <c r="AE35" s="33" t="s">
        <v>86</v>
      </c>
      <c r="AF35" s="33" t="s">
        <v>86</v>
      </c>
      <c r="AG35" s="33" t="s">
        <v>86</v>
      </c>
      <c r="AH35" s="33" t="s">
        <v>86</v>
      </c>
      <c r="AI35" s="33"/>
      <c r="AJ35" s="33" t="s">
        <v>86</v>
      </c>
      <c r="AK35" s="36" t="s">
        <v>89</v>
      </c>
      <c r="AL35" s="33" t="s">
        <v>86</v>
      </c>
      <c r="AM35" s="33"/>
      <c r="AN35" s="33" t="s">
        <v>86</v>
      </c>
      <c r="AO35" s="33"/>
      <c r="AP35" s="33"/>
      <c r="AQ35" s="33" t="s">
        <v>86</v>
      </c>
      <c r="AR35" s="33" t="s">
        <v>86</v>
      </c>
      <c r="AS35" s="33"/>
      <c r="AT35" s="41" t="s">
        <v>458</v>
      </c>
      <c r="AU35" s="41" t="s">
        <v>458</v>
      </c>
    </row>
    <row r="36" spans="1:56" s="31" customFormat="1" ht="36" x14ac:dyDescent="0.25">
      <c r="A36" s="68">
        <v>2410</v>
      </c>
      <c r="B36" s="30" t="s">
        <v>693</v>
      </c>
      <c r="C36" s="31" t="s">
        <v>694</v>
      </c>
      <c r="D36" s="31" t="s">
        <v>204</v>
      </c>
      <c r="E36" s="32">
        <v>41.015700000000002</v>
      </c>
      <c r="F36" s="32">
        <v>28.978400000000001</v>
      </c>
      <c r="G36" s="33">
        <v>-600</v>
      </c>
      <c r="H36" s="33"/>
      <c r="I36" s="33"/>
      <c r="J36" s="33"/>
      <c r="K36" s="31" t="s">
        <v>563</v>
      </c>
      <c r="L36" s="31" t="s">
        <v>205</v>
      </c>
      <c r="M36" s="34" t="s">
        <v>206</v>
      </c>
      <c r="N36" s="35"/>
      <c r="O36" s="34" t="s">
        <v>207</v>
      </c>
      <c r="P36" s="35"/>
      <c r="Q36" s="35"/>
      <c r="R36" s="34" t="s">
        <v>208</v>
      </c>
      <c r="S36" s="35"/>
      <c r="T36" s="35"/>
      <c r="U36" s="34" t="s">
        <v>86</v>
      </c>
      <c r="V36" s="33" t="str">
        <f t="shared" si="0"/>
        <v>a</v>
      </c>
      <c r="W36" s="33"/>
      <c r="X36" s="33" t="s">
        <v>86</v>
      </c>
      <c r="Y36" s="33" t="s">
        <v>89</v>
      </c>
      <c r="Z36" s="33"/>
      <c r="AA36" s="33" t="s">
        <v>89</v>
      </c>
      <c r="AB36" s="33" t="s">
        <v>86</v>
      </c>
      <c r="AC36" s="33" t="s">
        <v>86</v>
      </c>
      <c r="AD36" s="33"/>
      <c r="AE36" s="33" t="s">
        <v>86</v>
      </c>
      <c r="AF36" s="33" t="s">
        <v>86</v>
      </c>
      <c r="AG36" s="33" t="s">
        <v>86</v>
      </c>
      <c r="AH36" s="33" t="s">
        <v>86</v>
      </c>
      <c r="AI36" s="33"/>
      <c r="AJ36" s="33" t="s">
        <v>86</v>
      </c>
      <c r="AK36" s="36" t="s">
        <v>89</v>
      </c>
      <c r="AL36" s="33" t="s">
        <v>90</v>
      </c>
      <c r="AM36" s="33"/>
      <c r="AN36" s="33" t="s">
        <v>86</v>
      </c>
      <c r="AO36" s="33"/>
      <c r="AP36" s="33"/>
      <c r="AQ36" s="33" t="s">
        <v>86</v>
      </c>
      <c r="AR36" s="33" t="s">
        <v>86</v>
      </c>
      <c r="AS36" s="33"/>
      <c r="AT36" s="36" t="s">
        <v>458</v>
      </c>
      <c r="AU36" s="36" t="s">
        <v>458</v>
      </c>
    </row>
    <row r="37" spans="1:56" s="31" customFormat="1" ht="36" x14ac:dyDescent="0.25">
      <c r="A37" s="69">
        <v>2411.1999999999998</v>
      </c>
      <c r="B37" s="30" t="s">
        <v>695</v>
      </c>
      <c r="C37" s="31" t="s">
        <v>209</v>
      </c>
      <c r="D37" s="31" t="s">
        <v>204</v>
      </c>
      <c r="E37" s="32">
        <v>41.034399999999998</v>
      </c>
      <c r="F37" s="32">
        <v>28.945699999999999</v>
      </c>
      <c r="G37" s="33"/>
      <c r="H37" s="33"/>
      <c r="I37" s="33"/>
      <c r="J37" s="33"/>
      <c r="K37" s="31" t="s">
        <v>563</v>
      </c>
      <c r="L37" s="31" t="s">
        <v>210</v>
      </c>
      <c r="M37" s="34"/>
      <c r="N37" s="35"/>
      <c r="O37" s="34"/>
      <c r="P37" s="35"/>
      <c r="Q37" s="35"/>
      <c r="R37" s="34"/>
      <c r="S37" s="34"/>
      <c r="T37" s="34"/>
      <c r="U37" s="34"/>
      <c r="V37" s="33" t="str">
        <f t="shared" si="0"/>
        <v>a</v>
      </c>
      <c r="W37" s="33"/>
      <c r="X37" s="33"/>
      <c r="Y37" s="33" t="s">
        <v>89</v>
      </c>
      <c r="Z37" s="33"/>
      <c r="AA37" s="33"/>
      <c r="AB37" s="33"/>
      <c r="AC37" s="33"/>
      <c r="AD37" s="33"/>
      <c r="AE37" s="33"/>
      <c r="AF37" s="33"/>
      <c r="AG37" s="33"/>
      <c r="AH37" s="33"/>
      <c r="AI37" s="33"/>
      <c r="AJ37" s="33"/>
      <c r="AK37" s="36" t="s">
        <v>89</v>
      </c>
      <c r="AL37" s="33"/>
      <c r="AM37" s="33"/>
      <c r="AN37" s="33"/>
      <c r="AO37" s="33"/>
      <c r="AP37" s="33"/>
      <c r="AQ37" s="33"/>
      <c r="AR37" s="33"/>
      <c r="AS37" s="33"/>
      <c r="AT37" s="36" t="s">
        <v>458</v>
      </c>
      <c r="AU37" s="36" t="s">
        <v>458</v>
      </c>
    </row>
    <row r="38" spans="1:56" s="31" customFormat="1" ht="84" x14ac:dyDescent="0.25">
      <c r="A38" s="68">
        <v>2745</v>
      </c>
      <c r="B38" s="30" t="s">
        <v>696</v>
      </c>
      <c r="C38" s="31" t="s">
        <v>211</v>
      </c>
      <c r="D38" s="31" t="s">
        <v>212</v>
      </c>
      <c r="E38" s="32">
        <v>41.060299999999998</v>
      </c>
      <c r="F38" s="32">
        <v>37.783999999999999</v>
      </c>
      <c r="G38" s="33">
        <v>-30</v>
      </c>
      <c r="H38" s="33"/>
      <c r="I38" s="33"/>
      <c r="J38" s="33"/>
      <c r="K38" s="31" t="s">
        <v>213</v>
      </c>
      <c r="L38" s="31" t="s">
        <v>214</v>
      </c>
      <c r="M38" s="34" t="s">
        <v>215</v>
      </c>
      <c r="N38" s="35"/>
      <c r="O38" s="35"/>
      <c r="P38" s="35"/>
      <c r="Q38" s="35"/>
      <c r="R38" s="34" t="s">
        <v>216</v>
      </c>
      <c r="S38" s="34" t="s">
        <v>217</v>
      </c>
      <c r="T38" s="34"/>
      <c r="U38" s="34" t="s">
        <v>86</v>
      </c>
      <c r="V38" s="33" t="str">
        <f t="shared" si="0"/>
        <v>a</v>
      </c>
      <c r="W38" s="33" t="s">
        <v>87</v>
      </c>
      <c r="X38" s="33" t="s">
        <v>86</v>
      </c>
      <c r="Y38" s="33"/>
      <c r="Z38" s="33"/>
      <c r="AA38" s="33" t="s">
        <v>89</v>
      </c>
      <c r="AB38" s="33" t="s">
        <v>86</v>
      </c>
      <c r="AC38" s="33" t="s">
        <v>86</v>
      </c>
      <c r="AD38" s="33"/>
      <c r="AE38" s="33" t="s">
        <v>86</v>
      </c>
      <c r="AF38" s="33" t="s">
        <v>86</v>
      </c>
      <c r="AG38" s="33" t="s">
        <v>86</v>
      </c>
      <c r="AH38" s="33" t="s">
        <v>86</v>
      </c>
      <c r="AI38" s="33"/>
      <c r="AJ38" s="33" t="s">
        <v>86</v>
      </c>
      <c r="AK38" s="36" t="s">
        <v>89</v>
      </c>
      <c r="AL38" s="33" t="s">
        <v>86</v>
      </c>
      <c r="AM38" s="33"/>
      <c r="AN38" s="33" t="s">
        <v>86</v>
      </c>
      <c r="AO38" s="33"/>
      <c r="AP38" s="33"/>
      <c r="AQ38" s="33" t="s">
        <v>86</v>
      </c>
      <c r="AR38" s="33" t="s">
        <v>86</v>
      </c>
      <c r="AS38" s="33"/>
      <c r="AT38" s="36" t="s">
        <v>458</v>
      </c>
      <c r="AU38" s="36" t="s">
        <v>458</v>
      </c>
    </row>
    <row r="39" spans="1:56" s="31" customFormat="1" ht="132" x14ac:dyDescent="0.25">
      <c r="A39" s="68">
        <v>2851</v>
      </c>
      <c r="B39" s="30" t="s">
        <v>697</v>
      </c>
      <c r="C39" s="31" t="s">
        <v>218</v>
      </c>
      <c r="D39" s="31" t="s">
        <v>219</v>
      </c>
      <c r="E39" s="32">
        <v>40.982900000000001</v>
      </c>
      <c r="F39" s="32">
        <v>29.034199999999998</v>
      </c>
      <c r="G39" s="33">
        <v>-659</v>
      </c>
      <c r="H39" s="33"/>
      <c r="I39" s="33"/>
      <c r="J39" s="33"/>
      <c r="K39" s="31" t="s">
        <v>220</v>
      </c>
      <c r="L39" s="31" t="s">
        <v>221</v>
      </c>
      <c r="M39" s="34" t="s">
        <v>222</v>
      </c>
      <c r="N39" s="34" t="s">
        <v>223</v>
      </c>
      <c r="O39" s="35"/>
      <c r="P39" s="34"/>
      <c r="Q39" s="34"/>
      <c r="R39" s="34" t="s">
        <v>224</v>
      </c>
      <c r="S39" s="34" t="s">
        <v>225</v>
      </c>
      <c r="T39" s="34"/>
      <c r="U39" s="34" t="s">
        <v>86</v>
      </c>
      <c r="V39" s="33" t="str">
        <f t="shared" si="0"/>
        <v>a</v>
      </c>
      <c r="W39" s="33"/>
      <c r="X39" s="33" t="s">
        <v>88</v>
      </c>
      <c r="Y39" s="33"/>
      <c r="Z39" s="33"/>
      <c r="AA39" s="33" t="s">
        <v>89</v>
      </c>
      <c r="AB39" s="33" t="s">
        <v>90</v>
      </c>
      <c r="AC39" s="33" t="s">
        <v>86</v>
      </c>
      <c r="AD39" s="33"/>
      <c r="AE39" s="33" t="s">
        <v>86</v>
      </c>
      <c r="AF39" s="33" t="s">
        <v>86</v>
      </c>
      <c r="AG39" s="33" t="s">
        <v>86</v>
      </c>
      <c r="AH39" s="33" t="s">
        <v>86</v>
      </c>
      <c r="AI39" s="33"/>
      <c r="AJ39" s="33" t="s">
        <v>86</v>
      </c>
      <c r="AK39" s="36" t="s">
        <v>89</v>
      </c>
      <c r="AL39" s="33" t="s">
        <v>86</v>
      </c>
      <c r="AM39" s="33"/>
      <c r="AN39" s="33" t="s">
        <v>86</v>
      </c>
      <c r="AO39" s="33"/>
      <c r="AP39" s="33"/>
      <c r="AQ39" s="33" t="s">
        <v>86</v>
      </c>
      <c r="AR39" s="33" t="s">
        <v>86</v>
      </c>
      <c r="AS39" s="33"/>
      <c r="AT39" s="36" t="s">
        <v>89</v>
      </c>
      <c r="AU39" s="36" t="s">
        <v>464</v>
      </c>
    </row>
    <row r="40" spans="1:56" s="31" customFormat="1" ht="180" x14ac:dyDescent="0.25">
      <c r="A40" s="68">
        <v>2891</v>
      </c>
      <c r="B40" s="30" t="s">
        <v>698</v>
      </c>
      <c r="C40" s="31" t="s">
        <v>226</v>
      </c>
      <c r="D40" s="31" t="s">
        <v>219</v>
      </c>
      <c r="E40" s="32">
        <v>40.381300000000003</v>
      </c>
      <c r="F40" s="32">
        <v>27.885000000000002</v>
      </c>
      <c r="G40" s="33">
        <v>-750</v>
      </c>
      <c r="H40" s="33"/>
      <c r="I40" s="33"/>
      <c r="J40" s="33"/>
      <c r="K40" s="31" t="s">
        <v>227</v>
      </c>
      <c r="L40" s="31" t="s">
        <v>228</v>
      </c>
      <c r="M40" s="34" t="s">
        <v>229</v>
      </c>
      <c r="N40" s="35"/>
      <c r="O40" s="35"/>
      <c r="P40" s="34"/>
      <c r="Q40" s="34"/>
      <c r="R40" s="34" t="s">
        <v>230</v>
      </c>
      <c r="S40" s="34" t="s">
        <v>231</v>
      </c>
      <c r="T40" s="34"/>
      <c r="U40" s="37" t="s">
        <v>232</v>
      </c>
      <c r="V40" s="33" t="str">
        <f t="shared" ref="V40:V76" si="4">IF(K40="","m","a")</f>
        <v>a</v>
      </c>
      <c r="W40" s="33"/>
      <c r="X40" s="33" t="s">
        <v>142</v>
      </c>
      <c r="Y40" s="33" t="s">
        <v>89</v>
      </c>
      <c r="Z40" s="33"/>
      <c r="AA40" s="33"/>
      <c r="AB40" s="33" t="s">
        <v>90</v>
      </c>
      <c r="AC40" s="33" t="s">
        <v>86</v>
      </c>
      <c r="AD40" s="33"/>
      <c r="AE40" s="33" t="s">
        <v>86</v>
      </c>
      <c r="AF40" s="33" t="s">
        <v>86</v>
      </c>
      <c r="AG40" s="33" t="s">
        <v>86</v>
      </c>
      <c r="AH40" s="33" t="s">
        <v>86</v>
      </c>
      <c r="AI40" s="33"/>
      <c r="AJ40" s="33" t="s">
        <v>86</v>
      </c>
      <c r="AK40" s="36" t="s">
        <v>89</v>
      </c>
      <c r="AL40" s="33" t="s">
        <v>86</v>
      </c>
      <c r="AM40" s="33"/>
      <c r="AN40" s="33" t="s">
        <v>86</v>
      </c>
      <c r="AO40" s="33"/>
      <c r="AP40" s="33"/>
      <c r="AQ40" s="33" t="s">
        <v>86</v>
      </c>
      <c r="AR40" s="33" t="s">
        <v>86</v>
      </c>
      <c r="AS40" s="33"/>
      <c r="AT40" s="36" t="s">
        <v>458</v>
      </c>
      <c r="AU40" s="36" t="s">
        <v>458</v>
      </c>
    </row>
    <row r="41" spans="1:56" s="31" customFormat="1" ht="72" x14ac:dyDescent="0.25">
      <c r="A41" s="70">
        <v>2918</v>
      </c>
      <c r="B41" s="30" t="s">
        <v>233</v>
      </c>
      <c r="C41" s="31" t="s">
        <v>699</v>
      </c>
      <c r="D41" s="31" t="s">
        <v>234</v>
      </c>
      <c r="E41" s="32">
        <v>35.510748999999997</v>
      </c>
      <c r="F41" s="32">
        <v>23.569444000000001</v>
      </c>
      <c r="G41" s="33">
        <v>-1900</v>
      </c>
      <c r="H41" s="33" t="s">
        <v>89</v>
      </c>
      <c r="I41" s="33"/>
      <c r="J41" s="33" t="s">
        <v>89</v>
      </c>
      <c r="K41" s="31" t="s">
        <v>235</v>
      </c>
      <c r="L41" s="31" t="s">
        <v>236</v>
      </c>
      <c r="M41" s="34" t="s">
        <v>237</v>
      </c>
      <c r="N41" s="34" t="s">
        <v>465</v>
      </c>
      <c r="O41" s="35"/>
      <c r="P41" s="35"/>
      <c r="Q41" s="35"/>
      <c r="R41" s="34" t="s">
        <v>238</v>
      </c>
      <c r="S41" s="34" t="s">
        <v>239</v>
      </c>
      <c r="T41" s="34"/>
      <c r="U41" s="37" t="s">
        <v>240</v>
      </c>
      <c r="V41" s="33" t="str">
        <f t="shared" si="4"/>
        <v>a</v>
      </c>
      <c r="W41" s="33"/>
      <c r="X41" s="33" t="s">
        <v>88</v>
      </c>
      <c r="Y41" s="33"/>
      <c r="Z41" s="33" t="s">
        <v>241</v>
      </c>
      <c r="AA41" s="33"/>
      <c r="AB41" s="33" t="s">
        <v>86</v>
      </c>
      <c r="AC41" s="33" t="s">
        <v>89</v>
      </c>
      <c r="AD41" s="33"/>
      <c r="AE41" s="33" t="s">
        <v>89</v>
      </c>
      <c r="AF41" s="33" t="s">
        <v>86</v>
      </c>
      <c r="AG41" s="33" t="s">
        <v>89</v>
      </c>
      <c r="AH41" s="33" t="s">
        <v>86</v>
      </c>
      <c r="AI41" s="33"/>
      <c r="AJ41" s="33" t="s">
        <v>89</v>
      </c>
      <c r="AK41" s="36" t="s">
        <v>89</v>
      </c>
      <c r="AL41" s="33" t="s">
        <v>86</v>
      </c>
      <c r="AM41" s="33"/>
      <c r="AN41" s="33" t="s">
        <v>86</v>
      </c>
      <c r="AO41" s="33"/>
      <c r="AP41" s="33"/>
      <c r="AQ41" s="33" t="s">
        <v>86</v>
      </c>
      <c r="AR41" s="33" t="s">
        <v>86</v>
      </c>
      <c r="AS41" s="33"/>
      <c r="AT41" s="36" t="s">
        <v>90</v>
      </c>
      <c r="AU41" s="36" t="s">
        <v>466</v>
      </c>
    </row>
    <row r="42" spans="1:56" s="31" customFormat="1" ht="72" x14ac:dyDescent="0.25">
      <c r="A42" s="68">
        <v>2931</v>
      </c>
      <c r="B42" s="30" t="s">
        <v>242</v>
      </c>
      <c r="C42" s="31" t="s">
        <v>700</v>
      </c>
      <c r="D42" s="31" t="s">
        <v>234</v>
      </c>
      <c r="E42" s="32">
        <v>35.518999999999998</v>
      </c>
      <c r="F42" s="32">
        <v>24.0215</v>
      </c>
      <c r="G42" s="33">
        <v>-7000</v>
      </c>
      <c r="H42" s="33" t="s">
        <v>89</v>
      </c>
      <c r="I42" s="33"/>
      <c r="J42" s="33"/>
      <c r="K42" s="31" t="s">
        <v>243</v>
      </c>
      <c r="L42" s="31" t="s">
        <v>244</v>
      </c>
      <c r="M42" s="34" t="s">
        <v>245</v>
      </c>
      <c r="N42" s="35"/>
      <c r="O42" s="34" t="s">
        <v>237</v>
      </c>
      <c r="P42" s="35"/>
      <c r="Q42" s="35"/>
      <c r="R42" s="34" t="s">
        <v>246</v>
      </c>
      <c r="S42" s="34" t="s">
        <v>247</v>
      </c>
      <c r="T42" s="34"/>
      <c r="U42" s="37" t="s">
        <v>248</v>
      </c>
      <c r="V42" s="33" t="str">
        <f t="shared" si="4"/>
        <v>a</v>
      </c>
      <c r="W42" s="33" t="s">
        <v>87</v>
      </c>
      <c r="X42" s="33"/>
      <c r="Y42" s="33"/>
      <c r="Z42" s="33" t="s">
        <v>241</v>
      </c>
      <c r="AA42" s="33" t="s">
        <v>89</v>
      </c>
      <c r="AB42" s="33" t="s">
        <v>86</v>
      </c>
      <c r="AC42" s="33" t="s">
        <v>86</v>
      </c>
      <c r="AD42" s="33"/>
      <c r="AE42" s="33" t="s">
        <v>86</v>
      </c>
      <c r="AF42" s="33" t="s">
        <v>86</v>
      </c>
      <c r="AG42" s="33" t="s">
        <v>86</v>
      </c>
      <c r="AH42" s="33" t="s">
        <v>86</v>
      </c>
      <c r="AI42" s="33"/>
      <c r="AJ42" s="33" t="s">
        <v>86</v>
      </c>
      <c r="AK42" s="36" t="s">
        <v>89</v>
      </c>
      <c r="AL42" s="33" t="s">
        <v>86</v>
      </c>
      <c r="AM42" s="33"/>
      <c r="AN42" s="33" t="s">
        <v>86</v>
      </c>
      <c r="AO42" s="33"/>
      <c r="AP42" s="33"/>
      <c r="AQ42" s="33" t="s">
        <v>86</v>
      </c>
      <c r="AR42" s="33" t="s">
        <v>86</v>
      </c>
      <c r="AS42" s="33"/>
      <c r="AT42" s="36" t="s">
        <v>458</v>
      </c>
      <c r="AU42" s="36" t="s">
        <v>771</v>
      </c>
    </row>
    <row r="43" spans="1:56" s="31" customFormat="1" ht="108" x14ac:dyDescent="0.25">
      <c r="A43" s="68">
        <v>3037</v>
      </c>
      <c r="B43" s="30" t="s">
        <v>703</v>
      </c>
      <c r="C43" s="31" t="s">
        <v>701</v>
      </c>
      <c r="D43" s="31" t="s">
        <v>249</v>
      </c>
      <c r="E43" s="32">
        <v>35.175094000000001</v>
      </c>
      <c r="F43" s="32">
        <v>33.911617</v>
      </c>
      <c r="G43" s="33">
        <v>-1500</v>
      </c>
      <c r="H43" s="33"/>
      <c r="I43" s="33" t="s">
        <v>89</v>
      </c>
      <c r="J43" s="33" t="s">
        <v>89</v>
      </c>
      <c r="K43" s="31" t="s">
        <v>250</v>
      </c>
      <c r="L43" s="31" t="s">
        <v>251</v>
      </c>
      <c r="M43" s="34" t="s">
        <v>252</v>
      </c>
      <c r="N43" s="34" t="s">
        <v>253</v>
      </c>
      <c r="O43" s="34" t="s">
        <v>83</v>
      </c>
      <c r="P43" s="35"/>
      <c r="Q43" s="35"/>
      <c r="R43" s="34" t="s">
        <v>254</v>
      </c>
      <c r="S43" s="34" t="s">
        <v>255</v>
      </c>
      <c r="T43" s="34"/>
      <c r="U43" s="34" t="s">
        <v>86</v>
      </c>
      <c r="V43" s="33" t="str">
        <f t="shared" si="4"/>
        <v>a</v>
      </c>
      <c r="W43" s="33"/>
      <c r="X43" s="33" t="s">
        <v>142</v>
      </c>
      <c r="Y43" s="33"/>
      <c r="Z43" s="33"/>
      <c r="AA43" s="33"/>
      <c r="AB43" s="33" t="s">
        <v>89</v>
      </c>
      <c r="AC43" s="33" t="s">
        <v>86</v>
      </c>
      <c r="AD43" s="33"/>
      <c r="AE43" s="33" t="s">
        <v>86</v>
      </c>
      <c r="AF43" s="33" t="s">
        <v>86</v>
      </c>
      <c r="AG43" s="33" t="s">
        <v>86</v>
      </c>
      <c r="AH43" s="33" t="s">
        <v>86</v>
      </c>
      <c r="AI43" s="33"/>
      <c r="AJ43" s="33" t="s">
        <v>86</v>
      </c>
      <c r="AK43" s="36" t="s">
        <v>89</v>
      </c>
      <c r="AL43" s="33" t="s">
        <v>86</v>
      </c>
      <c r="AM43" s="33"/>
      <c r="AN43" s="33" t="s">
        <v>86</v>
      </c>
      <c r="AO43" s="33"/>
      <c r="AP43" s="33"/>
      <c r="AQ43" s="33" t="s">
        <v>86</v>
      </c>
      <c r="AR43" s="33" t="s">
        <v>86</v>
      </c>
      <c r="AS43" s="33"/>
      <c r="AT43" s="36" t="s">
        <v>458</v>
      </c>
      <c r="AU43" s="36" t="s">
        <v>458</v>
      </c>
    </row>
    <row r="44" spans="1:56" s="31" customFormat="1" ht="84" x14ac:dyDescent="0.25">
      <c r="A44" s="68">
        <v>3051</v>
      </c>
      <c r="B44" s="30" t="s">
        <v>704</v>
      </c>
      <c r="C44" s="31" t="s">
        <v>702</v>
      </c>
      <c r="D44" s="31" t="s">
        <v>249</v>
      </c>
      <c r="E44" s="32">
        <v>34.920417999999998</v>
      </c>
      <c r="F44" s="32">
        <v>33.632904000000003</v>
      </c>
      <c r="G44" s="33">
        <v>-1800</v>
      </c>
      <c r="H44" s="33"/>
      <c r="I44" s="33" t="s">
        <v>89</v>
      </c>
      <c r="J44" s="33" t="s">
        <v>89</v>
      </c>
      <c r="K44" s="31" t="s">
        <v>256</v>
      </c>
      <c r="L44" s="31" t="s">
        <v>257</v>
      </c>
      <c r="M44" s="34" t="s">
        <v>258</v>
      </c>
      <c r="N44" s="34"/>
      <c r="O44" s="34" t="s">
        <v>83</v>
      </c>
      <c r="P44" s="35"/>
      <c r="Q44" s="35"/>
      <c r="R44" s="34" t="s">
        <v>259</v>
      </c>
      <c r="S44" s="34" t="s">
        <v>260</v>
      </c>
      <c r="T44" s="34"/>
      <c r="U44" s="37" t="s">
        <v>261</v>
      </c>
      <c r="V44" s="33" t="str">
        <f t="shared" si="4"/>
        <v>a</v>
      </c>
      <c r="W44" s="33"/>
      <c r="X44" s="33" t="s">
        <v>88</v>
      </c>
      <c r="Y44" s="33" t="s">
        <v>89</v>
      </c>
      <c r="Z44" s="33"/>
      <c r="AA44" s="33" t="s">
        <v>89</v>
      </c>
      <c r="AB44" s="33" t="s">
        <v>89</v>
      </c>
      <c r="AC44" s="33" t="s">
        <v>86</v>
      </c>
      <c r="AD44" s="33"/>
      <c r="AE44" s="33" t="s">
        <v>89</v>
      </c>
      <c r="AF44" s="33" t="s">
        <v>86</v>
      </c>
      <c r="AG44" s="33" t="s">
        <v>86</v>
      </c>
      <c r="AH44" s="33" t="s">
        <v>89</v>
      </c>
      <c r="AI44" s="33"/>
      <c r="AJ44" s="33" t="s">
        <v>90</v>
      </c>
      <c r="AK44" s="36" t="s">
        <v>89</v>
      </c>
      <c r="AL44" s="33" t="s">
        <v>86</v>
      </c>
      <c r="AM44" s="33"/>
      <c r="AN44" s="33" t="s">
        <v>86</v>
      </c>
      <c r="AO44" s="33"/>
      <c r="AP44" s="33"/>
      <c r="AQ44" s="33" t="s">
        <v>86</v>
      </c>
      <c r="AR44" s="33" t="s">
        <v>86</v>
      </c>
      <c r="AS44" s="33"/>
      <c r="AT44" s="36" t="s">
        <v>458</v>
      </c>
      <c r="AU44" s="36" t="s">
        <v>458</v>
      </c>
    </row>
    <row r="45" spans="1:56" s="31" customFormat="1" ht="48" x14ac:dyDescent="0.25">
      <c r="A45" s="68">
        <v>3058</v>
      </c>
      <c r="B45" s="30" t="s">
        <v>262</v>
      </c>
      <c r="C45" s="31" t="s">
        <v>705</v>
      </c>
      <c r="D45" s="31" t="s">
        <v>249</v>
      </c>
      <c r="E45" s="32">
        <v>34.709580000000003</v>
      </c>
      <c r="F45" s="32">
        <v>33.143884999999997</v>
      </c>
      <c r="G45" s="33">
        <v>-1100</v>
      </c>
      <c r="H45" s="33"/>
      <c r="I45" s="33"/>
      <c r="J45" s="33" t="s">
        <v>89</v>
      </c>
      <c r="K45" s="31" t="s">
        <v>263</v>
      </c>
      <c r="L45" s="31" t="s">
        <v>264</v>
      </c>
      <c r="M45" s="34" t="s">
        <v>265</v>
      </c>
      <c r="N45" s="34" t="s">
        <v>266</v>
      </c>
      <c r="O45" s="34" t="s">
        <v>83</v>
      </c>
      <c r="P45" s="35"/>
      <c r="Q45" s="35"/>
      <c r="R45" s="34" t="s">
        <v>267</v>
      </c>
      <c r="S45" s="34" t="s">
        <v>268</v>
      </c>
      <c r="T45" s="34"/>
      <c r="U45" s="37" t="s">
        <v>269</v>
      </c>
      <c r="V45" s="33" t="str">
        <f t="shared" si="4"/>
        <v>a</v>
      </c>
      <c r="W45" s="33"/>
      <c r="X45" s="33" t="s">
        <v>88</v>
      </c>
      <c r="Y45" s="33"/>
      <c r="Z45" s="33"/>
      <c r="AA45" s="33"/>
      <c r="AB45" s="33" t="s">
        <v>89</v>
      </c>
      <c r="AC45" s="33" t="s">
        <v>89</v>
      </c>
      <c r="AD45" s="33"/>
      <c r="AE45" s="33" t="s">
        <v>86</v>
      </c>
      <c r="AF45" s="33" t="s">
        <v>89</v>
      </c>
      <c r="AG45" s="33" t="s">
        <v>86</v>
      </c>
      <c r="AH45" s="33" t="s">
        <v>86</v>
      </c>
      <c r="AI45" s="33"/>
      <c r="AJ45" s="33" t="s">
        <v>89</v>
      </c>
      <c r="AK45" s="36" t="s">
        <v>90</v>
      </c>
      <c r="AL45" s="33" t="s">
        <v>86</v>
      </c>
      <c r="AM45" s="33"/>
      <c r="AN45" s="33" t="s">
        <v>86</v>
      </c>
      <c r="AO45" s="33"/>
      <c r="AP45" s="33"/>
      <c r="AQ45" s="33" t="s">
        <v>89</v>
      </c>
      <c r="AR45" s="33" t="s">
        <v>86</v>
      </c>
      <c r="AS45" s="33"/>
      <c r="AT45" s="36" t="s">
        <v>458</v>
      </c>
      <c r="AU45" s="36">
        <v>21</v>
      </c>
    </row>
    <row r="46" spans="1:56" s="31" customFormat="1" ht="108" x14ac:dyDescent="0.25">
      <c r="A46" s="68">
        <v>3074</v>
      </c>
      <c r="B46" s="30" t="s">
        <v>706</v>
      </c>
      <c r="C46" s="31" t="s">
        <v>707</v>
      </c>
      <c r="D46" s="31" t="s">
        <v>249</v>
      </c>
      <c r="E46" s="32">
        <v>34.754114000000001</v>
      </c>
      <c r="F46" s="32">
        <v>32.410603999999999</v>
      </c>
      <c r="G46" s="33">
        <v>-1500</v>
      </c>
      <c r="H46" s="33"/>
      <c r="I46" s="33" t="s">
        <v>89</v>
      </c>
      <c r="J46" s="33"/>
      <c r="K46" s="31" t="s">
        <v>270</v>
      </c>
      <c r="L46" s="31" t="s">
        <v>271</v>
      </c>
      <c r="M46" s="34" t="s">
        <v>272</v>
      </c>
      <c r="N46" s="34" t="s">
        <v>273</v>
      </c>
      <c r="O46" s="34" t="s">
        <v>83</v>
      </c>
      <c r="P46" s="35"/>
      <c r="Q46" s="35"/>
      <c r="R46" s="34" t="s">
        <v>274</v>
      </c>
      <c r="S46" s="34" t="s">
        <v>275</v>
      </c>
      <c r="T46" s="34"/>
      <c r="U46" s="37" t="s">
        <v>276</v>
      </c>
      <c r="V46" s="33" t="str">
        <f t="shared" si="4"/>
        <v>a</v>
      </c>
      <c r="W46" s="33"/>
      <c r="X46" s="33" t="s">
        <v>142</v>
      </c>
      <c r="Y46" s="33"/>
      <c r="Z46" s="33"/>
      <c r="AA46" s="33" t="s">
        <v>89</v>
      </c>
      <c r="AB46" s="33" t="s">
        <v>89</v>
      </c>
      <c r="AC46" s="33" t="s">
        <v>86</v>
      </c>
      <c r="AD46" s="33"/>
      <c r="AE46" s="33" t="s">
        <v>89</v>
      </c>
      <c r="AF46" s="33" t="s">
        <v>86</v>
      </c>
      <c r="AG46" s="33" t="s">
        <v>86</v>
      </c>
      <c r="AH46" s="33" t="s">
        <v>86</v>
      </c>
      <c r="AI46" s="33"/>
      <c r="AJ46" s="33" t="s">
        <v>86</v>
      </c>
      <c r="AK46" s="36" t="s">
        <v>89</v>
      </c>
      <c r="AL46" s="33" t="s">
        <v>89</v>
      </c>
      <c r="AM46" s="33"/>
      <c r="AN46" s="33" t="s">
        <v>86</v>
      </c>
      <c r="AO46" s="33"/>
      <c r="AP46" s="33"/>
      <c r="AQ46" s="33" t="s">
        <v>86</v>
      </c>
      <c r="AR46" s="33" t="s">
        <v>86</v>
      </c>
      <c r="AS46" s="33"/>
      <c r="AT46" s="36" t="s">
        <v>458</v>
      </c>
      <c r="AU46" s="36">
        <v>55</v>
      </c>
    </row>
    <row r="47" spans="1:56" s="31" customFormat="1" ht="84" x14ac:dyDescent="0.25">
      <c r="A47" s="68">
        <v>3088</v>
      </c>
      <c r="B47" s="30" t="s">
        <v>708</v>
      </c>
      <c r="C47" s="31" t="s">
        <v>709</v>
      </c>
      <c r="D47" s="31" t="s">
        <v>249</v>
      </c>
      <c r="E47" s="32">
        <v>35.140599999999999</v>
      </c>
      <c r="F47" s="32">
        <v>32.812199999999997</v>
      </c>
      <c r="G47" s="33">
        <v>-1500</v>
      </c>
      <c r="H47" s="33"/>
      <c r="I47" s="33" t="s">
        <v>89</v>
      </c>
      <c r="J47" s="33"/>
      <c r="K47" s="31" t="s">
        <v>277</v>
      </c>
      <c r="L47" s="31" t="s">
        <v>278</v>
      </c>
      <c r="M47" s="34" t="s">
        <v>252</v>
      </c>
      <c r="N47" s="34" t="s">
        <v>253</v>
      </c>
      <c r="O47" s="34" t="s">
        <v>279</v>
      </c>
      <c r="P47" s="34" t="s">
        <v>83</v>
      </c>
      <c r="Q47" s="34"/>
      <c r="R47" s="34" t="s">
        <v>280</v>
      </c>
      <c r="S47" s="34" t="s">
        <v>281</v>
      </c>
      <c r="T47" s="34"/>
      <c r="U47" s="37" t="s">
        <v>282</v>
      </c>
      <c r="V47" s="33" t="str">
        <f t="shared" si="4"/>
        <v>a</v>
      </c>
      <c r="W47" s="33"/>
      <c r="X47" s="33" t="s">
        <v>142</v>
      </c>
      <c r="Y47" s="33"/>
      <c r="Z47" s="33"/>
      <c r="AA47" s="33" t="s">
        <v>89</v>
      </c>
      <c r="AB47" s="33" t="s">
        <v>89</v>
      </c>
      <c r="AC47" s="33" t="s">
        <v>86</v>
      </c>
      <c r="AD47" s="33"/>
      <c r="AE47" s="33" t="s">
        <v>86</v>
      </c>
      <c r="AF47" s="33" t="s">
        <v>86</v>
      </c>
      <c r="AG47" s="33" t="s">
        <v>86</v>
      </c>
      <c r="AH47" s="33" t="s">
        <v>86</v>
      </c>
      <c r="AI47" s="33"/>
      <c r="AJ47" s="33" t="s">
        <v>86</v>
      </c>
      <c r="AK47" s="36" t="s">
        <v>89</v>
      </c>
      <c r="AL47" s="33" t="s">
        <v>86</v>
      </c>
      <c r="AM47" s="33"/>
      <c r="AN47" s="33" t="s">
        <v>86</v>
      </c>
      <c r="AO47" s="33"/>
      <c r="AP47" s="33"/>
      <c r="AQ47" s="33" t="s">
        <v>86</v>
      </c>
      <c r="AR47" s="33" t="s">
        <v>86</v>
      </c>
      <c r="AS47" s="33"/>
      <c r="AT47" s="36" t="s">
        <v>458</v>
      </c>
      <c r="AU47" s="36" t="s">
        <v>458</v>
      </c>
    </row>
    <row r="48" spans="1:56" s="31" customFormat="1" ht="48" x14ac:dyDescent="0.25">
      <c r="A48" s="68">
        <v>3092</v>
      </c>
      <c r="B48" s="30" t="s">
        <v>753</v>
      </c>
      <c r="C48" s="31" t="s">
        <v>754</v>
      </c>
      <c r="D48" s="31" t="s">
        <v>249</v>
      </c>
      <c r="E48" s="33"/>
      <c r="F48" s="33"/>
      <c r="G48" s="33">
        <v>-750</v>
      </c>
      <c r="H48" s="33"/>
      <c r="I48" s="33"/>
      <c r="J48" s="33"/>
      <c r="K48" s="31" t="s">
        <v>747</v>
      </c>
      <c r="L48" s="31" t="s">
        <v>748</v>
      </c>
      <c r="M48" s="34" t="s">
        <v>752</v>
      </c>
      <c r="N48" s="34"/>
      <c r="O48" s="34" t="s">
        <v>83</v>
      </c>
      <c r="P48" s="35"/>
      <c r="Q48" s="35"/>
      <c r="R48" s="34" t="s">
        <v>749</v>
      </c>
      <c r="S48" s="34" t="s">
        <v>750</v>
      </c>
      <c r="T48" s="34"/>
      <c r="U48" s="37" t="s">
        <v>751</v>
      </c>
      <c r="V48" s="33" t="str">
        <f t="shared" ref="V48" si="5">IF(K48="","m","a")</f>
        <v>a</v>
      </c>
      <c r="W48" s="33"/>
      <c r="X48" s="33" t="s">
        <v>88</v>
      </c>
      <c r="Y48" s="33"/>
      <c r="Z48" s="33"/>
      <c r="AA48" s="33" t="s">
        <v>89</v>
      </c>
      <c r="AB48" s="33" t="s">
        <v>89</v>
      </c>
      <c r="AC48" s="33" t="s">
        <v>86</v>
      </c>
      <c r="AD48" s="33"/>
      <c r="AE48" s="33" t="s">
        <v>86</v>
      </c>
      <c r="AF48" s="33" t="s">
        <v>86</v>
      </c>
      <c r="AG48" s="33" t="s">
        <v>86</v>
      </c>
      <c r="AH48" s="33" t="s">
        <v>86</v>
      </c>
      <c r="AI48" s="33"/>
      <c r="AJ48" s="33" t="s">
        <v>86</v>
      </c>
      <c r="AK48" s="41" t="s">
        <v>89</v>
      </c>
      <c r="AL48" s="33"/>
      <c r="AM48" s="33"/>
      <c r="AN48" s="33"/>
      <c r="AO48" s="33"/>
      <c r="AP48" s="33" t="s">
        <v>89</v>
      </c>
      <c r="AQ48" s="33" t="s">
        <v>86</v>
      </c>
      <c r="AR48" s="33" t="s">
        <v>86</v>
      </c>
      <c r="AS48" s="33" t="s">
        <v>86</v>
      </c>
      <c r="AT48" s="42" t="s">
        <v>89</v>
      </c>
      <c r="AU48" s="61">
        <v>100</v>
      </c>
      <c r="AV48" s="33" t="s">
        <v>86</v>
      </c>
    </row>
    <row r="49" spans="1:48" s="31" customFormat="1" ht="36" x14ac:dyDescent="0.25">
      <c r="A49" s="68">
        <v>3126</v>
      </c>
      <c r="B49" s="30" t="s">
        <v>467</v>
      </c>
      <c r="C49" s="31" t="s">
        <v>283</v>
      </c>
      <c r="D49" s="31" t="s">
        <v>284</v>
      </c>
      <c r="E49" s="32">
        <v>39.039499999999997</v>
      </c>
      <c r="F49" s="32">
        <v>26.812100000000001</v>
      </c>
      <c r="G49" s="33" t="s">
        <v>92</v>
      </c>
      <c r="H49" s="33"/>
      <c r="I49" s="33"/>
      <c r="J49" s="33"/>
      <c r="K49" s="31" t="s">
        <v>285</v>
      </c>
      <c r="L49" s="31" t="s">
        <v>286</v>
      </c>
      <c r="M49" s="34" t="s">
        <v>287</v>
      </c>
      <c r="N49" s="35"/>
      <c r="O49" s="35"/>
      <c r="P49" s="35"/>
      <c r="Q49" s="35"/>
      <c r="R49" s="34" t="s">
        <v>288</v>
      </c>
      <c r="S49" s="35"/>
      <c r="T49" s="35"/>
      <c r="U49" s="34" t="s">
        <v>86</v>
      </c>
      <c r="V49" s="33" t="str">
        <f t="shared" si="4"/>
        <v>a</v>
      </c>
      <c r="W49" s="33"/>
      <c r="X49" s="33" t="s">
        <v>142</v>
      </c>
      <c r="Y49" s="33"/>
      <c r="Z49" s="33"/>
      <c r="AA49" s="33" t="s">
        <v>89</v>
      </c>
      <c r="AB49" s="33" t="s">
        <v>89</v>
      </c>
      <c r="AC49" s="33" t="s">
        <v>89</v>
      </c>
      <c r="AD49" s="33"/>
      <c r="AE49" s="33" t="s">
        <v>86</v>
      </c>
      <c r="AF49" s="33" t="s">
        <v>86</v>
      </c>
      <c r="AG49" s="33" t="s">
        <v>86</v>
      </c>
      <c r="AH49" s="33" t="s">
        <v>86</v>
      </c>
      <c r="AI49" s="33"/>
      <c r="AJ49" s="33" t="s">
        <v>86</v>
      </c>
      <c r="AK49" s="36" t="s">
        <v>89</v>
      </c>
      <c r="AL49" s="33" t="s">
        <v>86</v>
      </c>
      <c r="AM49" s="33"/>
      <c r="AN49" s="33" t="s">
        <v>86</v>
      </c>
      <c r="AO49" s="33"/>
      <c r="AP49" s="33"/>
      <c r="AQ49" s="33" t="s">
        <v>86</v>
      </c>
      <c r="AR49" s="33" t="s">
        <v>86</v>
      </c>
      <c r="AS49" s="33"/>
      <c r="AT49" s="36" t="s">
        <v>458</v>
      </c>
      <c r="AU49" s="36" t="s">
        <v>458</v>
      </c>
    </row>
    <row r="50" spans="1:48" s="31" customFormat="1" ht="132" x14ac:dyDescent="0.25">
      <c r="A50" s="68">
        <v>3132</v>
      </c>
      <c r="B50" s="30" t="s">
        <v>710</v>
      </c>
      <c r="C50" s="31" t="s">
        <v>711</v>
      </c>
      <c r="D50" s="31" t="s">
        <v>284</v>
      </c>
      <c r="E50" s="32">
        <v>38.942700000000002</v>
      </c>
      <c r="F50" s="32">
        <v>27.038699999999999</v>
      </c>
      <c r="G50" s="33">
        <v>-750</v>
      </c>
      <c r="H50" s="33"/>
      <c r="I50" s="33"/>
      <c r="J50" s="33"/>
      <c r="K50" s="31" t="s">
        <v>289</v>
      </c>
      <c r="L50" s="31" t="s">
        <v>290</v>
      </c>
      <c r="M50" s="34" t="s">
        <v>291</v>
      </c>
      <c r="N50" s="34" t="s">
        <v>292</v>
      </c>
      <c r="O50" s="34" t="s">
        <v>293</v>
      </c>
      <c r="P50" s="34"/>
      <c r="Q50" s="34"/>
      <c r="R50" s="34" t="s">
        <v>294</v>
      </c>
      <c r="S50" s="34" t="s">
        <v>295</v>
      </c>
      <c r="T50" s="34"/>
      <c r="U50" s="37" t="s">
        <v>296</v>
      </c>
      <c r="V50" s="33" t="str">
        <f t="shared" si="4"/>
        <v>a</v>
      </c>
      <c r="W50" s="33"/>
      <c r="X50" s="33" t="s">
        <v>88</v>
      </c>
      <c r="Y50" s="33" t="s">
        <v>89</v>
      </c>
      <c r="Z50" s="33"/>
      <c r="AA50" s="33" t="s">
        <v>89</v>
      </c>
      <c r="AB50" s="33" t="s">
        <v>89</v>
      </c>
      <c r="AC50" s="33" t="s">
        <v>86</v>
      </c>
      <c r="AD50" s="33"/>
      <c r="AE50" s="33" t="s">
        <v>86</v>
      </c>
      <c r="AF50" s="33" t="s">
        <v>86</v>
      </c>
      <c r="AG50" s="33" t="s">
        <v>86</v>
      </c>
      <c r="AH50" s="33" t="s">
        <v>90</v>
      </c>
      <c r="AI50" s="33"/>
      <c r="AJ50" s="33" t="s">
        <v>89</v>
      </c>
      <c r="AK50" s="36" t="s">
        <v>90</v>
      </c>
      <c r="AL50" s="33" t="s">
        <v>86</v>
      </c>
      <c r="AM50" s="33"/>
      <c r="AN50" s="33" t="s">
        <v>86</v>
      </c>
      <c r="AO50" s="33"/>
      <c r="AP50" s="33"/>
      <c r="AQ50" s="33" t="s">
        <v>86</v>
      </c>
      <c r="AR50" s="33" t="s">
        <v>86</v>
      </c>
      <c r="AS50" s="33"/>
      <c r="AT50" s="36" t="s">
        <v>458</v>
      </c>
      <c r="AU50" s="36" t="s">
        <v>461</v>
      </c>
    </row>
    <row r="51" spans="1:48" s="31" customFormat="1" ht="48" x14ac:dyDescent="0.25">
      <c r="A51" s="68">
        <v>3142</v>
      </c>
      <c r="B51" s="30" t="s">
        <v>712</v>
      </c>
      <c r="C51" s="31" t="s">
        <v>297</v>
      </c>
      <c r="D51" s="31" t="s">
        <v>284</v>
      </c>
      <c r="E51" s="32">
        <v>38.4651</v>
      </c>
      <c r="F51" s="32">
        <v>27.170999999999999</v>
      </c>
      <c r="G51" s="33">
        <v>-1500</v>
      </c>
      <c r="H51" s="33"/>
      <c r="I51" s="33" t="s">
        <v>89</v>
      </c>
      <c r="J51" s="33"/>
      <c r="K51" s="31" t="s">
        <v>298</v>
      </c>
      <c r="L51" s="31" t="s">
        <v>299</v>
      </c>
      <c r="M51" s="34" t="s">
        <v>300</v>
      </c>
      <c r="N51" s="35"/>
      <c r="O51" s="34" t="s">
        <v>301</v>
      </c>
      <c r="P51" s="35"/>
      <c r="Q51" s="35"/>
      <c r="R51" s="34" t="s">
        <v>302</v>
      </c>
      <c r="S51" s="34" t="s">
        <v>303</v>
      </c>
      <c r="T51" s="34"/>
      <c r="U51" s="37" t="s">
        <v>304</v>
      </c>
      <c r="V51" s="33" t="str">
        <f t="shared" si="4"/>
        <v>a</v>
      </c>
      <c r="W51" s="33"/>
      <c r="X51" s="33" t="s">
        <v>86</v>
      </c>
      <c r="Y51" s="33" t="s">
        <v>89</v>
      </c>
      <c r="Z51" s="33"/>
      <c r="AA51" s="33"/>
      <c r="AB51" s="33" t="s">
        <v>86</v>
      </c>
      <c r="AC51" s="33" t="s">
        <v>86</v>
      </c>
      <c r="AD51" s="33"/>
      <c r="AE51" s="33" t="s">
        <v>86</v>
      </c>
      <c r="AF51" s="33" t="s">
        <v>86</v>
      </c>
      <c r="AG51" s="33" t="s">
        <v>86</v>
      </c>
      <c r="AH51" s="33" t="s">
        <v>86</v>
      </c>
      <c r="AI51" s="33"/>
      <c r="AJ51" s="33" t="s">
        <v>86</v>
      </c>
      <c r="AK51" s="36" t="s">
        <v>89</v>
      </c>
      <c r="AL51" s="33" t="s">
        <v>86</v>
      </c>
      <c r="AM51" s="33"/>
      <c r="AN51" s="33" t="s">
        <v>86</v>
      </c>
      <c r="AO51" s="33"/>
      <c r="AP51" s="33"/>
      <c r="AQ51" s="33" t="s">
        <v>86</v>
      </c>
      <c r="AR51" s="33" t="s">
        <v>86</v>
      </c>
      <c r="AS51" s="33"/>
      <c r="AT51" s="36" t="s">
        <v>458</v>
      </c>
      <c r="AU51" s="36" t="s">
        <v>458</v>
      </c>
    </row>
    <row r="52" spans="1:48" s="31" customFormat="1" ht="36" x14ac:dyDescent="0.25">
      <c r="A52" s="68">
        <v>3144</v>
      </c>
      <c r="B52" s="30" t="s">
        <v>713</v>
      </c>
      <c r="C52" s="31" t="s">
        <v>617</v>
      </c>
      <c r="D52" s="31" t="s">
        <v>284</v>
      </c>
      <c r="E52" s="32">
        <v>38.364308999999999</v>
      </c>
      <c r="F52" s="32">
        <v>26.775175999999998</v>
      </c>
      <c r="G52" s="33">
        <v>-3000</v>
      </c>
      <c r="H52" s="33" t="s">
        <v>90</v>
      </c>
      <c r="I52" s="33" t="s">
        <v>89</v>
      </c>
      <c r="J52" s="33"/>
      <c r="K52" s="31" t="s">
        <v>618</v>
      </c>
      <c r="L52" s="31" t="s">
        <v>334</v>
      </c>
      <c r="M52" s="34" t="s">
        <v>619</v>
      </c>
      <c r="N52" s="34" t="s">
        <v>620</v>
      </c>
      <c r="O52" s="35"/>
      <c r="P52" s="34"/>
      <c r="Q52" s="34"/>
      <c r="R52" s="34" t="s">
        <v>621</v>
      </c>
      <c r="S52" s="34" t="s">
        <v>622</v>
      </c>
      <c r="T52" s="34"/>
      <c r="U52" s="34" t="s">
        <v>86</v>
      </c>
      <c r="V52" s="33" t="str">
        <f t="shared" si="4"/>
        <v>a</v>
      </c>
      <c r="W52" s="33"/>
      <c r="X52" s="33" t="s">
        <v>142</v>
      </c>
      <c r="Y52" s="33"/>
      <c r="Z52" s="33"/>
      <c r="AA52" s="33" t="s">
        <v>89</v>
      </c>
      <c r="AB52" s="33" t="s">
        <v>89</v>
      </c>
      <c r="AC52" s="33" t="s">
        <v>89</v>
      </c>
      <c r="AD52" s="33"/>
      <c r="AE52" s="33" t="s">
        <v>86</v>
      </c>
      <c r="AF52" s="33" t="s">
        <v>86</v>
      </c>
      <c r="AG52" s="33" t="s">
        <v>86</v>
      </c>
      <c r="AH52" s="33" t="s">
        <v>86</v>
      </c>
      <c r="AI52" s="33"/>
      <c r="AJ52" s="33" t="s">
        <v>86</v>
      </c>
      <c r="AK52" s="36" t="s">
        <v>90</v>
      </c>
      <c r="AL52" s="33"/>
      <c r="AM52" s="33"/>
      <c r="AN52" s="33" t="s">
        <v>89</v>
      </c>
      <c r="AO52" s="33"/>
      <c r="AP52" s="33"/>
      <c r="AQ52" s="33" t="s">
        <v>86</v>
      </c>
      <c r="AR52" s="33" t="s">
        <v>86</v>
      </c>
      <c r="AS52" s="33" t="s">
        <v>86</v>
      </c>
      <c r="AT52" s="36" t="s">
        <v>458</v>
      </c>
      <c r="AU52" s="36" t="s">
        <v>458</v>
      </c>
      <c r="AV52" s="33" t="s">
        <v>86</v>
      </c>
    </row>
    <row r="53" spans="1:48" s="31" customFormat="1" ht="60" x14ac:dyDescent="0.25">
      <c r="A53" s="68">
        <v>3152</v>
      </c>
      <c r="B53" s="30" t="s">
        <v>714</v>
      </c>
      <c r="C53" s="31" t="s">
        <v>623</v>
      </c>
      <c r="D53" s="31" t="s">
        <v>284</v>
      </c>
      <c r="E53" s="32">
        <v>38.380800000000001</v>
      </c>
      <c r="F53" s="32">
        <v>26.481100000000001</v>
      </c>
      <c r="G53" s="33">
        <v>-550</v>
      </c>
      <c r="H53" s="33"/>
      <c r="I53" s="33"/>
      <c r="J53" s="33"/>
      <c r="K53" s="31" t="s">
        <v>624</v>
      </c>
      <c r="L53" s="31" t="s">
        <v>625</v>
      </c>
      <c r="M53" s="35"/>
      <c r="N53" s="35"/>
      <c r="O53" s="35"/>
      <c r="P53" s="35"/>
      <c r="Q53" s="35"/>
      <c r="R53" s="34" t="s">
        <v>626</v>
      </c>
      <c r="S53" s="34" t="s">
        <v>627</v>
      </c>
      <c r="T53" s="34"/>
      <c r="U53" s="37" t="s">
        <v>628</v>
      </c>
      <c r="V53" s="33" t="str">
        <f t="shared" si="4"/>
        <v>a</v>
      </c>
      <c r="W53" s="33"/>
      <c r="X53" s="33" t="s">
        <v>142</v>
      </c>
      <c r="Y53" s="33"/>
      <c r="Z53" s="33"/>
      <c r="AA53" s="33" t="s">
        <v>89</v>
      </c>
      <c r="AB53" s="33" t="s">
        <v>89</v>
      </c>
      <c r="AC53" s="33" t="s">
        <v>86</v>
      </c>
      <c r="AD53" s="33"/>
      <c r="AE53" s="33" t="s">
        <v>86</v>
      </c>
      <c r="AF53" s="33" t="s">
        <v>86</v>
      </c>
      <c r="AG53" s="33" t="s">
        <v>86</v>
      </c>
      <c r="AH53" s="33" t="s">
        <v>86</v>
      </c>
      <c r="AI53" s="33"/>
      <c r="AJ53" s="33" t="s">
        <v>86</v>
      </c>
      <c r="AK53" s="36" t="s">
        <v>90</v>
      </c>
      <c r="AL53" s="33"/>
      <c r="AM53" s="33"/>
      <c r="AN53" s="33"/>
      <c r="AO53" s="33"/>
      <c r="AP53" s="33"/>
      <c r="AQ53" s="33" t="s">
        <v>86</v>
      </c>
      <c r="AR53" s="33" t="s">
        <v>86</v>
      </c>
      <c r="AS53" s="33" t="s">
        <v>86</v>
      </c>
      <c r="AT53" s="36" t="s">
        <v>458</v>
      </c>
      <c r="AU53" s="36" t="s">
        <v>458</v>
      </c>
      <c r="AV53" s="33" t="s">
        <v>86</v>
      </c>
    </row>
    <row r="54" spans="1:48" s="31" customFormat="1" ht="108" x14ac:dyDescent="0.25">
      <c r="A54" s="68">
        <v>3172</v>
      </c>
      <c r="B54" s="30" t="s">
        <v>715</v>
      </c>
      <c r="C54" s="31" t="s">
        <v>305</v>
      </c>
      <c r="D54" s="31" t="s">
        <v>284</v>
      </c>
      <c r="E54" s="32">
        <v>37.941000000000003</v>
      </c>
      <c r="F54" s="32">
        <v>27.340800000000002</v>
      </c>
      <c r="G54" s="33">
        <v>-300</v>
      </c>
      <c r="H54" s="33"/>
      <c r="I54" s="33"/>
      <c r="J54" s="33"/>
      <c r="K54" s="31" t="s">
        <v>306</v>
      </c>
      <c r="L54" s="31" t="s">
        <v>307</v>
      </c>
      <c r="M54" s="34" t="s">
        <v>308</v>
      </c>
      <c r="N54" s="35"/>
      <c r="O54" s="34" t="s">
        <v>309</v>
      </c>
      <c r="P54" s="34"/>
      <c r="Q54" s="34"/>
      <c r="R54" s="34"/>
      <c r="S54" s="35"/>
      <c r="T54" s="35"/>
      <c r="U54" s="34" t="s">
        <v>86</v>
      </c>
      <c r="V54" s="33" t="str">
        <f t="shared" si="4"/>
        <v>a</v>
      </c>
      <c r="W54" s="33"/>
      <c r="X54" s="33"/>
      <c r="Y54" s="33" t="s">
        <v>89</v>
      </c>
      <c r="Z54" s="33"/>
      <c r="AA54" s="33"/>
      <c r="AB54" s="33"/>
      <c r="AC54" s="33"/>
      <c r="AD54" s="33"/>
      <c r="AE54" s="33"/>
      <c r="AF54" s="33"/>
      <c r="AG54" s="33"/>
      <c r="AH54" s="33"/>
      <c r="AI54" s="33"/>
      <c r="AJ54" s="33"/>
      <c r="AK54" s="36" t="s">
        <v>89</v>
      </c>
      <c r="AL54" s="33"/>
      <c r="AM54" s="33"/>
      <c r="AN54" s="33" t="s">
        <v>86</v>
      </c>
      <c r="AO54" s="33"/>
      <c r="AP54" s="33"/>
      <c r="AQ54" s="33" t="s">
        <v>86</v>
      </c>
      <c r="AR54" s="33" t="s">
        <v>86</v>
      </c>
      <c r="AS54" s="33"/>
      <c r="AT54" s="36" t="s">
        <v>458</v>
      </c>
      <c r="AU54" s="36" t="s">
        <v>458</v>
      </c>
    </row>
    <row r="55" spans="1:48" s="31" customFormat="1" ht="48" x14ac:dyDescent="0.25">
      <c r="A55" s="68">
        <v>3186</v>
      </c>
      <c r="B55" s="30" t="s">
        <v>716</v>
      </c>
      <c r="C55" s="31" t="s">
        <v>717</v>
      </c>
      <c r="D55" s="31" t="s">
        <v>284</v>
      </c>
      <c r="E55" s="32">
        <v>37.659146999999997</v>
      </c>
      <c r="F55" s="32">
        <v>27.296659999999999</v>
      </c>
      <c r="G55" s="33">
        <v>-550</v>
      </c>
      <c r="H55" s="33"/>
      <c r="I55" s="33"/>
      <c r="J55" s="33"/>
      <c r="K55" s="31" t="s">
        <v>310</v>
      </c>
      <c r="L55" s="31" t="s">
        <v>311</v>
      </c>
      <c r="M55" s="35"/>
      <c r="N55" s="35"/>
      <c r="O55" s="35"/>
      <c r="P55" s="34"/>
      <c r="Q55" s="34"/>
      <c r="R55" s="34" t="s">
        <v>312</v>
      </c>
      <c r="S55" s="34" t="s">
        <v>313</v>
      </c>
      <c r="T55" s="34"/>
      <c r="U55" s="37" t="s">
        <v>314</v>
      </c>
      <c r="V55" s="33" t="str">
        <f t="shared" si="4"/>
        <v>a</v>
      </c>
      <c r="W55" s="33"/>
      <c r="X55" s="33"/>
      <c r="Y55" s="33" t="s">
        <v>89</v>
      </c>
      <c r="Z55" s="33"/>
      <c r="AA55" s="33"/>
      <c r="AB55" s="33" t="s">
        <v>86</v>
      </c>
      <c r="AC55" s="33" t="s">
        <v>86</v>
      </c>
      <c r="AD55" s="33"/>
      <c r="AE55" s="33" t="s">
        <v>86</v>
      </c>
      <c r="AF55" s="33" t="s">
        <v>86</v>
      </c>
      <c r="AG55" s="33" t="s">
        <v>86</v>
      </c>
      <c r="AH55" s="33" t="s">
        <v>86</v>
      </c>
      <c r="AI55" s="33"/>
      <c r="AJ55" s="33" t="s">
        <v>86</v>
      </c>
      <c r="AK55" s="36" t="s">
        <v>89</v>
      </c>
      <c r="AL55" s="33" t="s">
        <v>86</v>
      </c>
      <c r="AM55" s="33"/>
      <c r="AN55" s="33" t="s">
        <v>86</v>
      </c>
      <c r="AO55" s="33"/>
      <c r="AP55" s="33"/>
      <c r="AQ55" s="33" t="s">
        <v>86</v>
      </c>
      <c r="AR55" s="33" t="s">
        <v>86</v>
      </c>
      <c r="AS55" s="33"/>
      <c r="AT55" s="36" t="s">
        <v>458</v>
      </c>
      <c r="AU55" s="36" t="s">
        <v>458</v>
      </c>
    </row>
    <row r="56" spans="1:48" s="31" customFormat="1" ht="240" x14ac:dyDescent="0.25">
      <c r="A56" s="68">
        <v>3193</v>
      </c>
      <c r="B56" s="30" t="s">
        <v>718</v>
      </c>
      <c r="C56" s="31" t="s">
        <v>564</v>
      </c>
      <c r="D56" s="31" t="s">
        <v>284</v>
      </c>
      <c r="E56" s="32">
        <v>37.531700000000001</v>
      </c>
      <c r="F56" s="32">
        <v>27.279499999999999</v>
      </c>
      <c r="G56" s="33">
        <v>-3000</v>
      </c>
      <c r="H56" s="33"/>
      <c r="I56" s="33"/>
      <c r="J56" s="33"/>
      <c r="K56" s="31" t="s">
        <v>565</v>
      </c>
      <c r="L56" s="31" t="s">
        <v>566</v>
      </c>
      <c r="M56" s="34" t="s">
        <v>567</v>
      </c>
      <c r="N56" s="34" t="s">
        <v>568</v>
      </c>
      <c r="O56" s="34" t="s">
        <v>569</v>
      </c>
      <c r="P56" s="34"/>
      <c r="Q56" s="34"/>
      <c r="R56" s="34" t="s">
        <v>570</v>
      </c>
      <c r="S56" s="34" t="s">
        <v>571</v>
      </c>
      <c r="T56" s="34"/>
      <c r="U56" s="37" t="s">
        <v>572</v>
      </c>
      <c r="V56" s="33" t="str">
        <f t="shared" si="4"/>
        <v>a</v>
      </c>
      <c r="W56" s="33"/>
      <c r="X56" s="33" t="s">
        <v>88</v>
      </c>
      <c r="Y56" s="33" t="s">
        <v>89</v>
      </c>
      <c r="Z56" s="33"/>
      <c r="AA56" s="33"/>
      <c r="AB56" s="33" t="s">
        <v>89</v>
      </c>
      <c r="AC56" s="33" t="s">
        <v>89</v>
      </c>
      <c r="AD56" s="33"/>
      <c r="AE56" s="33" t="s">
        <v>86</v>
      </c>
      <c r="AF56" s="33" t="s">
        <v>86</v>
      </c>
      <c r="AG56" s="33" t="s">
        <v>86</v>
      </c>
      <c r="AH56" s="33" t="s">
        <v>86</v>
      </c>
      <c r="AI56" s="33"/>
      <c r="AJ56" s="33" t="s">
        <v>86</v>
      </c>
      <c r="AK56" s="36" t="s">
        <v>90</v>
      </c>
      <c r="AL56" s="33"/>
      <c r="AM56" s="33"/>
      <c r="AN56" s="33"/>
      <c r="AO56" s="33"/>
      <c r="AP56" s="33"/>
      <c r="AQ56" s="33" t="s">
        <v>86</v>
      </c>
      <c r="AR56" s="33" t="s">
        <v>86</v>
      </c>
      <c r="AS56" s="33" t="s">
        <v>86</v>
      </c>
      <c r="AT56" s="36" t="s">
        <v>458</v>
      </c>
      <c r="AU56" s="36" t="s">
        <v>460</v>
      </c>
      <c r="AV56" s="33" t="s">
        <v>86</v>
      </c>
    </row>
    <row r="57" spans="1:48" s="31" customFormat="1" ht="96" x14ac:dyDescent="0.25">
      <c r="A57" s="68">
        <v>3214</v>
      </c>
      <c r="B57" s="30" t="s">
        <v>719</v>
      </c>
      <c r="C57" s="31" t="s">
        <v>529</v>
      </c>
      <c r="D57" s="31" t="s">
        <v>284</v>
      </c>
      <c r="E57" s="32">
        <v>37.054760999999999</v>
      </c>
      <c r="F57" s="32">
        <v>27.233311</v>
      </c>
      <c r="G57" s="33">
        <v>-1400</v>
      </c>
      <c r="H57" s="33"/>
      <c r="I57" s="33" t="s">
        <v>89</v>
      </c>
      <c r="J57" s="33"/>
      <c r="K57" s="31" t="s">
        <v>530</v>
      </c>
      <c r="L57" s="31" t="s">
        <v>334</v>
      </c>
      <c r="M57" s="34" t="s">
        <v>531</v>
      </c>
      <c r="N57" s="31" t="s">
        <v>532</v>
      </c>
      <c r="O57" s="34" t="s">
        <v>318</v>
      </c>
      <c r="P57" s="35"/>
      <c r="Q57" s="35"/>
      <c r="R57" s="34" t="s">
        <v>533</v>
      </c>
      <c r="S57" s="34" t="s">
        <v>534</v>
      </c>
      <c r="T57" s="34"/>
      <c r="U57" s="37" t="s">
        <v>535</v>
      </c>
      <c r="V57" s="33" t="str">
        <f t="shared" si="4"/>
        <v>a</v>
      </c>
      <c r="W57" s="33"/>
      <c r="X57" s="33" t="s">
        <v>88</v>
      </c>
      <c r="Y57" s="33"/>
      <c r="Z57" s="33"/>
      <c r="AA57" s="33" t="s">
        <v>89</v>
      </c>
      <c r="AB57" s="33" t="s">
        <v>89</v>
      </c>
      <c r="AC57" s="33" t="s">
        <v>89</v>
      </c>
      <c r="AD57" s="33"/>
      <c r="AE57" s="33" t="s">
        <v>86</v>
      </c>
      <c r="AF57" s="33" t="s">
        <v>86</v>
      </c>
      <c r="AG57" s="33" t="s">
        <v>86</v>
      </c>
      <c r="AH57" s="33" t="s">
        <v>86</v>
      </c>
      <c r="AI57" s="33"/>
      <c r="AJ57" s="33" t="s">
        <v>86</v>
      </c>
      <c r="AK57" s="36" t="s">
        <v>90</v>
      </c>
      <c r="AL57" s="33"/>
      <c r="AM57" s="33"/>
      <c r="AN57" s="33"/>
      <c r="AO57" s="33"/>
      <c r="AP57" s="33"/>
      <c r="AQ57" s="33" t="s">
        <v>86</v>
      </c>
      <c r="AR57" s="33" t="s">
        <v>86</v>
      </c>
      <c r="AS57" s="33" t="s">
        <v>86</v>
      </c>
      <c r="AT57" s="36" t="s">
        <v>458</v>
      </c>
      <c r="AU57" s="36">
        <v>117</v>
      </c>
      <c r="AV57" s="33" t="s">
        <v>86</v>
      </c>
    </row>
    <row r="58" spans="1:48" s="31" customFormat="1" ht="108" x14ac:dyDescent="0.25">
      <c r="A58" s="68">
        <v>3218</v>
      </c>
      <c r="B58" s="30" t="s">
        <v>720</v>
      </c>
      <c r="C58" s="31" t="s">
        <v>721</v>
      </c>
      <c r="D58" s="31" t="s">
        <v>284</v>
      </c>
      <c r="E58" s="32">
        <v>37.033946999999998</v>
      </c>
      <c r="F58" s="32">
        <v>27.429002000000001</v>
      </c>
      <c r="G58" s="33">
        <v>-3000</v>
      </c>
      <c r="H58" s="33"/>
      <c r="I58" s="33" t="s">
        <v>89</v>
      </c>
      <c r="J58" s="33"/>
      <c r="K58" s="31" t="s">
        <v>315</v>
      </c>
      <c r="L58" s="31" t="s">
        <v>316</v>
      </c>
      <c r="M58" s="35"/>
      <c r="N58" s="35"/>
      <c r="O58" s="34" t="s">
        <v>317</v>
      </c>
      <c r="P58" s="34" t="s">
        <v>318</v>
      </c>
      <c r="Q58" s="34"/>
      <c r="R58" s="34" t="s">
        <v>319</v>
      </c>
      <c r="S58" s="34" t="s">
        <v>320</v>
      </c>
      <c r="T58" s="34"/>
      <c r="U58" s="34" t="s">
        <v>86</v>
      </c>
      <c r="V58" s="33" t="str">
        <f t="shared" si="4"/>
        <v>a</v>
      </c>
      <c r="W58" s="33"/>
      <c r="X58" s="33" t="s">
        <v>142</v>
      </c>
      <c r="Y58" s="33"/>
      <c r="Z58" s="33"/>
      <c r="AA58" s="33" t="s">
        <v>89</v>
      </c>
      <c r="AB58" s="33" t="s">
        <v>89</v>
      </c>
      <c r="AC58" s="33" t="s">
        <v>86</v>
      </c>
      <c r="AD58" s="33"/>
      <c r="AE58" s="33" t="s">
        <v>86</v>
      </c>
      <c r="AF58" s="33" t="s">
        <v>86</v>
      </c>
      <c r="AG58" s="33"/>
      <c r="AH58" s="33"/>
      <c r="AI58" s="33"/>
      <c r="AJ58" s="33" t="s">
        <v>86</v>
      </c>
      <c r="AK58" s="36" t="s">
        <v>89</v>
      </c>
      <c r="AL58" s="33" t="s">
        <v>86</v>
      </c>
      <c r="AM58" s="33"/>
      <c r="AN58" s="33" t="s">
        <v>86</v>
      </c>
      <c r="AO58" s="33"/>
      <c r="AP58" s="33"/>
      <c r="AQ58" s="33" t="s">
        <v>86</v>
      </c>
      <c r="AR58" s="33" t="s">
        <v>86</v>
      </c>
      <c r="AS58" s="33"/>
      <c r="AT58" s="36" t="s">
        <v>458</v>
      </c>
      <c r="AU58" s="36" t="s">
        <v>458</v>
      </c>
    </row>
    <row r="59" spans="1:48" s="31" customFormat="1" ht="60" x14ac:dyDescent="0.25">
      <c r="A59" s="68">
        <v>3219</v>
      </c>
      <c r="B59" s="30" t="s">
        <v>321</v>
      </c>
      <c r="C59" s="31" t="s">
        <v>322</v>
      </c>
      <c r="D59" s="31" t="s">
        <v>284</v>
      </c>
      <c r="E59" s="32">
        <v>37.030299999999997</v>
      </c>
      <c r="F59" s="32">
        <v>27.4285</v>
      </c>
      <c r="G59" s="33">
        <v>-550</v>
      </c>
      <c r="H59" s="33"/>
      <c r="I59" s="33"/>
      <c r="J59" s="33"/>
      <c r="K59" s="31" t="s">
        <v>323</v>
      </c>
      <c r="L59" s="31" t="s">
        <v>324</v>
      </c>
      <c r="M59" s="35"/>
      <c r="N59" s="34"/>
      <c r="O59" s="34" t="s">
        <v>317</v>
      </c>
      <c r="P59" s="35"/>
      <c r="Q59" s="35"/>
      <c r="R59" s="34" t="s">
        <v>325</v>
      </c>
      <c r="S59" s="34" t="s">
        <v>320</v>
      </c>
      <c r="T59" s="34"/>
      <c r="U59" s="34" t="s">
        <v>86</v>
      </c>
      <c r="V59" s="33" t="str">
        <f t="shared" si="4"/>
        <v>a</v>
      </c>
      <c r="W59" s="33"/>
      <c r="X59" s="33" t="s">
        <v>142</v>
      </c>
      <c r="Y59" s="33"/>
      <c r="Z59" s="33"/>
      <c r="AA59" s="33" t="s">
        <v>89</v>
      </c>
      <c r="AB59" s="33" t="s">
        <v>89</v>
      </c>
      <c r="AC59" s="33" t="s">
        <v>86</v>
      </c>
      <c r="AD59" s="33"/>
      <c r="AE59" s="33" t="s">
        <v>86</v>
      </c>
      <c r="AF59" s="33" t="s">
        <v>86</v>
      </c>
      <c r="AG59" s="33" t="s">
        <v>90</v>
      </c>
      <c r="AH59" s="33" t="s">
        <v>90</v>
      </c>
      <c r="AI59" s="33"/>
      <c r="AJ59" s="33" t="s">
        <v>86</v>
      </c>
      <c r="AK59" s="36" t="s">
        <v>90</v>
      </c>
      <c r="AL59" s="33" t="s">
        <v>86</v>
      </c>
      <c r="AM59" s="33"/>
      <c r="AN59" s="33" t="s">
        <v>86</v>
      </c>
      <c r="AO59" s="33"/>
      <c r="AP59" s="33"/>
      <c r="AQ59" s="33" t="s">
        <v>86</v>
      </c>
      <c r="AR59" s="33" t="s">
        <v>86</v>
      </c>
      <c r="AS59" s="33"/>
      <c r="AT59" s="36" t="s">
        <v>458</v>
      </c>
      <c r="AU59" s="36" t="s">
        <v>458</v>
      </c>
    </row>
    <row r="60" spans="1:48" s="31" customFormat="1" ht="144" x14ac:dyDescent="0.25">
      <c r="A60" s="68">
        <v>3235</v>
      </c>
      <c r="B60" s="30" t="s">
        <v>326</v>
      </c>
      <c r="C60" s="31" t="s">
        <v>722</v>
      </c>
      <c r="D60" s="31" t="s">
        <v>284</v>
      </c>
      <c r="E60" s="32">
        <v>36.686292000000002</v>
      </c>
      <c r="F60" s="32">
        <v>27.371818000000001</v>
      </c>
      <c r="G60" s="33">
        <v>-3000</v>
      </c>
      <c r="H60" s="33" t="s">
        <v>90</v>
      </c>
      <c r="I60" s="33"/>
      <c r="J60" s="33"/>
      <c r="K60" s="31" t="s">
        <v>327</v>
      </c>
      <c r="L60" s="31" t="s">
        <v>328</v>
      </c>
      <c r="M60" s="35"/>
      <c r="N60" s="35"/>
      <c r="O60" s="34" t="s">
        <v>165</v>
      </c>
      <c r="P60" s="34"/>
      <c r="Q60" s="34"/>
      <c r="R60" s="34" t="s">
        <v>329</v>
      </c>
      <c r="S60" s="34" t="s">
        <v>330</v>
      </c>
      <c r="T60" s="34"/>
      <c r="U60" s="37" t="s">
        <v>331</v>
      </c>
      <c r="V60" s="33" t="str">
        <f t="shared" si="4"/>
        <v>a</v>
      </c>
      <c r="W60" s="33"/>
      <c r="X60" s="33" t="s">
        <v>142</v>
      </c>
      <c r="Y60" s="33" t="s">
        <v>89</v>
      </c>
      <c r="Z60" s="33"/>
      <c r="AA60" s="33" t="s">
        <v>89</v>
      </c>
      <c r="AB60" s="33"/>
      <c r="AC60" s="33" t="s">
        <v>89</v>
      </c>
      <c r="AD60" s="33"/>
      <c r="AE60" s="33" t="s">
        <v>89</v>
      </c>
      <c r="AF60" s="33" t="s">
        <v>89</v>
      </c>
      <c r="AG60" s="33"/>
      <c r="AH60" s="33" t="s">
        <v>86</v>
      </c>
      <c r="AI60" s="33"/>
      <c r="AJ60" s="33" t="s">
        <v>86</v>
      </c>
      <c r="AK60" s="36" t="s">
        <v>89</v>
      </c>
      <c r="AL60" s="33" t="s">
        <v>90</v>
      </c>
      <c r="AM60" s="33"/>
      <c r="AN60" s="33" t="s">
        <v>86</v>
      </c>
      <c r="AO60" s="33"/>
      <c r="AP60" s="33"/>
      <c r="AQ60" s="33" t="s">
        <v>86</v>
      </c>
      <c r="AR60" s="33" t="s">
        <v>86</v>
      </c>
      <c r="AS60" s="33"/>
      <c r="AT60" s="36" t="s">
        <v>458</v>
      </c>
      <c r="AU60" s="36">
        <v>25</v>
      </c>
    </row>
    <row r="61" spans="1:48" s="31" customFormat="1" ht="108" x14ac:dyDescent="0.25">
      <c r="A61" s="68">
        <v>3263</v>
      </c>
      <c r="B61" s="30" t="s">
        <v>723</v>
      </c>
      <c r="C61" s="31" t="s">
        <v>724</v>
      </c>
      <c r="D61" s="31" t="s">
        <v>332</v>
      </c>
      <c r="E61" s="32">
        <v>36.82405</v>
      </c>
      <c r="F61" s="32">
        <v>28.618926999999999</v>
      </c>
      <c r="G61" s="33">
        <v>-550</v>
      </c>
      <c r="H61" s="33"/>
      <c r="I61" s="33"/>
      <c r="J61" s="33"/>
      <c r="K61" s="31" t="s">
        <v>333</v>
      </c>
      <c r="L61" s="31" t="s">
        <v>334</v>
      </c>
      <c r="M61" s="34" t="s">
        <v>335</v>
      </c>
      <c r="N61" s="35"/>
      <c r="O61" s="35"/>
      <c r="P61" s="35"/>
      <c r="Q61" s="35"/>
      <c r="R61" s="34" t="s">
        <v>336</v>
      </c>
      <c r="S61" s="34" t="s">
        <v>337</v>
      </c>
      <c r="T61" s="34"/>
      <c r="U61" s="37" t="s">
        <v>338</v>
      </c>
      <c r="V61" s="33" t="str">
        <f t="shared" si="4"/>
        <v>a</v>
      </c>
      <c r="W61" s="33"/>
      <c r="X61" s="33"/>
      <c r="Y61" s="33" t="s">
        <v>89</v>
      </c>
      <c r="Z61" s="33"/>
      <c r="AA61" s="33" t="s">
        <v>89</v>
      </c>
      <c r="AB61" s="33" t="s">
        <v>86</v>
      </c>
      <c r="AC61" s="33" t="s">
        <v>86</v>
      </c>
      <c r="AD61" s="33"/>
      <c r="AE61" s="33" t="s">
        <v>86</v>
      </c>
      <c r="AF61" s="33" t="s">
        <v>86</v>
      </c>
      <c r="AG61" s="33" t="s">
        <v>86</v>
      </c>
      <c r="AH61" s="33" t="s">
        <v>86</v>
      </c>
      <c r="AI61" s="33"/>
      <c r="AJ61" s="33" t="s">
        <v>86</v>
      </c>
      <c r="AK61" s="36" t="s">
        <v>89</v>
      </c>
      <c r="AL61" s="33" t="s">
        <v>86</v>
      </c>
      <c r="AM61" s="33"/>
      <c r="AN61" s="33" t="s">
        <v>86</v>
      </c>
      <c r="AO61" s="33"/>
      <c r="AP61" s="33"/>
      <c r="AQ61" s="33" t="s">
        <v>86</v>
      </c>
      <c r="AR61" s="33" t="s">
        <v>86</v>
      </c>
      <c r="AS61" s="33"/>
      <c r="AT61" s="36" t="s">
        <v>458</v>
      </c>
      <c r="AU61" s="36" t="s">
        <v>460</v>
      </c>
    </row>
    <row r="62" spans="1:48" s="31" customFormat="1" ht="144" x14ac:dyDescent="0.25">
      <c r="A62" s="68">
        <v>3289</v>
      </c>
      <c r="B62" s="30" t="s">
        <v>772</v>
      </c>
      <c r="C62" s="31" t="s">
        <v>780</v>
      </c>
      <c r="D62" s="31" t="s">
        <v>332</v>
      </c>
      <c r="E62" s="32">
        <v>36.265000000000001</v>
      </c>
      <c r="F62" s="32">
        <v>29.315000000000001</v>
      </c>
      <c r="G62" s="33">
        <v>-550</v>
      </c>
      <c r="H62" s="33"/>
      <c r="I62" s="33"/>
      <c r="J62" s="33"/>
      <c r="K62" s="31" t="s">
        <v>773</v>
      </c>
      <c r="L62" s="31" t="s">
        <v>271</v>
      </c>
      <c r="M62" s="34" t="s">
        <v>335</v>
      </c>
      <c r="N62" s="34" t="s">
        <v>472</v>
      </c>
      <c r="O62" s="34" t="s">
        <v>779</v>
      </c>
      <c r="P62" s="35"/>
      <c r="Q62" s="35"/>
      <c r="R62" s="37" t="s">
        <v>774</v>
      </c>
      <c r="S62" s="62" t="s">
        <v>775</v>
      </c>
      <c r="T62" s="62"/>
      <c r="U62" s="63" t="s">
        <v>776</v>
      </c>
      <c r="V62" s="33" t="str">
        <f t="shared" ref="V62" si="6">IF(K62="","m","a")</f>
        <v>a</v>
      </c>
      <c r="W62" s="33"/>
      <c r="X62" s="33" t="s">
        <v>88</v>
      </c>
      <c r="Y62" s="33"/>
      <c r="Z62" s="33"/>
      <c r="AA62" s="33"/>
      <c r="AB62" s="33" t="s">
        <v>86</v>
      </c>
      <c r="AC62" s="33" t="s">
        <v>89</v>
      </c>
      <c r="AD62" s="33"/>
      <c r="AE62" s="33" t="s">
        <v>86</v>
      </c>
      <c r="AF62" s="33" t="s">
        <v>86</v>
      </c>
      <c r="AG62" s="33" t="s">
        <v>86</v>
      </c>
      <c r="AH62" s="33" t="s">
        <v>90</v>
      </c>
      <c r="AI62" s="33"/>
      <c r="AJ62" s="33" t="s">
        <v>86</v>
      </c>
      <c r="AK62" s="36" t="s">
        <v>89</v>
      </c>
      <c r="AL62" s="33" t="s">
        <v>89</v>
      </c>
      <c r="AM62" s="33"/>
      <c r="AN62" s="33"/>
      <c r="AO62" s="33"/>
      <c r="AP62" s="33"/>
      <c r="AQ62" s="33" t="s">
        <v>86</v>
      </c>
      <c r="AR62" s="33" t="s">
        <v>86</v>
      </c>
      <c r="AS62" s="33"/>
      <c r="AT62" s="36" t="s">
        <v>458</v>
      </c>
      <c r="AU62" s="36" t="s">
        <v>781</v>
      </c>
      <c r="AV62" s="33" t="s">
        <v>86</v>
      </c>
    </row>
    <row r="63" spans="1:48" s="31" customFormat="1" ht="48" x14ac:dyDescent="0.25">
      <c r="A63" s="68">
        <v>3300</v>
      </c>
      <c r="B63" s="30" t="s">
        <v>725</v>
      </c>
      <c r="C63" s="31" t="s">
        <v>468</v>
      </c>
      <c r="D63" s="31" t="s">
        <v>332</v>
      </c>
      <c r="E63" s="32">
        <v>36.226467999999997</v>
      </c>
      <c r="F63" s="32">
        <v>29.956184</v>
      </c>
      <c r="G63" s="33">
        <v>-30</v>
      </c>
      <c r="H63" s="33"/>
      <c r="I63" s="33"/>
      <c r="J63" s="33"/>
      <c r="K63" s="31" t="s">
        <v>469</v>
      </c>
      <c r="L63" s="31" t="s">
        <v>470</v>
      </c>
      <c r="M63" s="34" t="s">
        <v>471</v>
      </c>
      <c r="N63" s="34" t="s">
        <v>335</v>
      </c>
      <c r="O63" s="34" t="s">
        <v>472</v>
      </c>
      <c r="P63" s="34"/>
      <c r="Q63" s="34"/>
      <c r="R63" s="34" t="s">
        <v>473</v>
      </c>
      <c r="S63" s="34" t="s">
        <v>474</v>
      </c>
      <c r="T63" s="34"/>
      <c r="U63" s="37" t="s">
        <v>475</v>
      </c>
      <c r="V63" s="33" t="str">
        <f t="shared" si="4"/>
        <v>a</v>
      </c>
      <c r="W63" s="33"/>
      <c r="X63" s="33"/>
      <c r="Y63" s="33" t="s">
        <v>89</v>
      </c>
      <c r="Z63" s="33"/>
      <c r="AA63" s="33" t="s">
        <v>89</v>
      </c>
      <c r="AB63" s="33" t="s">
        <v>86</v>
      </c>
      <c r="AC63" s="33" t="s">
        <v>86</v>
      </c>
      <c r="AD63" s="33"/>
      <c r="AE63" s="33" t="s">
        <v>86</v>
      </c>
      <c r="AF63" s="33" t="s">
        <v>86</v>
      </c>
      <c r="AG63" s="33" t="s">
        <v>86</v>
      </c>
      <c r="AH63" s="33" t="s">
        <v>86</v>
      </c>
      <c r="AI63" s="33"/>
      <c r="AJ63" s="33" t="s">
        <v>86</v>
      </c>
      <c r="AK63" s="36" t="s">
        <v>89</v>
      </c>
      <c r="AL63" s="33"/>
      <c r="AM63" s="33"/>
      <c r="AN63" s="33"/>
      <c r="AO63" s="33"/>
      <c r="AP63" s="33"/>
      <c r="AQ63" s="33" t="s">
        <v>86</v>
      </c>
      <c r="AR63" s="33" t="s">
        <v>86</v>
      </c>
      <c r="AS63" s="33" t="s">
        <v>86</v>
      </c>
      <c r="AT63" s="36" t="s">
        <v>458</v>
      </c>
      <c r="AU63" s="36" t="s">
        <v>458</v>
      </c>
      <c r="AV63" s="33" t="s">
        <v>86</v>
      </c>
    </row>
    <row r="64" spans="1:48" s="31" customFormat="1" ht="96" x14ac:dyDescent="0.25">
      <c r="A64" s="68">
        <v>3314</v>
      </c>
      <c r="B64" s="30" t="s">
        <v>755</v>
      </c>
      <c r="C64" s="31" t="s">
        <v>756</v>
      </c>
      <c r="D64" s="31" t="s">
        <v>332</v>
      </c>
      <c r="E64" s="32">
        <v>36.525100000000002</v>
      </c>
      <c r="F64" s="32">
        <v>30.553100000000001</v>
      </c>
      <c r="G64" s="33">
        <v>-550</v>
      </c>
      <c r="H64" s="33"/>
      <c r="I64" s="33"/>
      <c r="J64" s="33"/>
      <c r="K64" s="31" t="s">
        <v>757</v>
      </c>
      <c r="L64" s="31" t="s">
        <v>758</v>
      </c>
      <c r="M64" s="34" t="s">
        <v>759</v>
      </c>
      <c r="N64" s="35"/>
      <c r="O64" s="35"/>
      <c r="P64" s="35"/>
      <c r="Q64" s="35"/>
      <c r="R64" s="34" t="s">
        <v>760</v>
      </c>
      <c r="S64" s="34" t="s">
        <v>761</v>
      </c>
      <c r="T64" s="34"/>
      <c r="U64" s="37" t="s">
        <v>762</v>
      </c>
      <c r="V64" s="33" t="str">
        <f t="shared" ref="V64" si="7">IF(K64="","m","a")</f>
        <v>a</v>
      </c>
      <c r="W64" s="33"/>
      <c r="X64" s="33" t="s">
        <v>88</v>
      </c>
      <c r="Y64" s="33"/>
      <c r="Z64" s="33"/>
      <c r="AA64" s="33"/>
      <c r="AB64" s="33" t="s">
        <v>89</v>
      </c>
      <c r="AC64" s="33" t="s">
        <v>89</v>
      </c>
      <c r="AD64" s="33"/>
      <c r="AE64" s="33" t="s">
        <v>90</v>
      </c>
      <c r="AF64" s="33" t="s">
        <v>86</v>
      </c>
      <c r="AG64" s="33" t="s">
        <v>86</v>
      </c>
      <c r="AH64" s="33" t="s">
        <v>86</v>
      </c>
      <c r="AI64" s="33"/>
      <c r="AJ64" s="33" t="s">
        <v>86</v>
      </c>
      <c r="AK64" s="41" t="s">
        <v>90</v>
      </c>
      <c r="AL64" s="33"/>
      <c r="AM64" s="33"/>
      <c r="AN64" s="33"/>
      <c r="AO64" s="33"/>
      <c r="AP64" s="33"/>
      <c r="AQ64" s="33" t="s">
        <v>86</v>
      </c>
      <c r="AR64" s="33" t="s">
        <v>86</v>
      </c>
      <c r="AS64" s="33" t="s">
        <v>86</v>
      </c>
      <c r="AT64" s="41" t="s">
        <v>458</v>
      </c>
      <c r="AU64" s="41">
        <v>18</v>
      </c>
      <c r="AV64" s="33" t="s">
        <v>86</v>
      </c>
    </row>
    <row r="65" spans="1:48" s="31" customFormat="1" ht="72" x14ac:dyDescent="0.25">
      <c r="A65" s="68">
        <v>3319</v>
      </c>
      <c r="B65" s="30" t="s">
        <v>726</v>
      </c>
      <c r="C65" s="31" t="s">
        <v>629</v>
      </c>
      <c r="D65" s="31" t="s">
        <v>332</v>
      </c>
      <c r="E65" s="32">
        <v>36.884399999999999</v>
      </c>
      <c r="F65" s="32">
        <v>30.702300000000001</v>
      </c>
      <c r="G65" s="33">
        <v>-330</v>
      </c>
      <c r="H65" s="33"/>
      <c r="I65" s="33"/>
      <c r="J65" s="33"/>
      <c r="K65" s="31" t="s">
        <v>630</v>
      </c>
      <c r="L65" s="31" t="s">
        <v>631</v>
      </c>
      <c r="M65" s="34"/>
      <c r="N65" s="34"/>
      <c r="O65" s="34" t="s">
        <v>632</v>
      </c>
      <c r="P65" s="34"/>
      <c r="Q65" s="34"/>
      <c r="R65" s="34" t="s">
        <v>633</v>
      </c>
      <c r="S65" s="34" t="s">
        <v>634</v>
      </c>
      <c r="T65" s="34"/>
      <c r="U65" s="37" t="s">
        <v>635</v>
      </c>
      <c r="V65" s="33" t="str">
        <f t="shared" si="4"/>
        <v>a</v>
      </c>
      <c r="W65" s="33"/>
      <c r="X65" s="33" t="s">
        <v>88</v>
      </c>
      <c r="Y65" s="33"/>
      <c r="Z65" s="33"/>
      <c r="AA65" s="33" t="s">
        <v>89</v>
      </c>
      <c r="AB65" s="33" t="s">
        <v>86</v>
      </c>
      <c r="AC65" s="33" t="s">
        <v>86</v>
      </c>
      <c r="AD65" s="33"/>
      <c r="AE65" s="33" t="s">
        <v>86</v>
      </c>
      <c r="AF65" s="33" t="s">
        <v>86</v>
      </c>
      <c r="AG65" s="33" t="s">
        <v>86</v>
      </c>
      <c r="AH65" s="33" t="s">
        <v>86</v>
      </c>
      <c r="AI65" s="33"/>
      <c r="AJ65" s="33" t="s">
        <v>86</v>
      </c>
      <c r="AK65" s="36" t="s">
        <v>90</v>
      </c>
      <c r="AL65" s="33"/>
      <c r="AM65" s="33"/>
      <c r="AN65" s="33"/>
      <c r="AO65" s="33"/>
      <c r="AP65" s="33"/>
      <c r="AQ65" s="33" t="s">
        <v>86</v>
      </c>
      <c r="AR65" s="33" t="s">
        <v>86</v>
      </c>
      <c r="AS65" s="33" t="s">
        <v>89</v>
      </c>
      <c r="AT65" s="36" t="s">
        <v>458</v>
      </c>
      <c r="AU65" s="36" t="s">
        <v>458</v>
      </c>
      <c r="AV65" s="33" t="s">
        <v>86</v>
      </c>
    </row>
    <row r="66" spans="1:48" s="31" customFormat="1" ht="84" x14ac:dyDescent="0.25">
      <c r="A66" s="68">
        <v>3406</v>
      </c>
      <c r="B66" s="30" t="s">
        <v>727</v>
      </c>
      <c r="C66" s="31" t="s">
        <v>339</v>
      </c>
      <c r="D66" s="31" t="s">
        <v>332</v>
      </c>
      <c r="E66" s="32">
        <v>36.116399999999999</v>
      </c>
      <c r="F66" s="32">
        <v>35.929200000000002</v>
      </c>
      <c r="G66" s="33">
        <v>-300</v>
      </c>
      <c r="H66" s="33"/>
      <c r="I66" s="33"/>
      <c r="J66" s="33"/>
      <c r="K66" s="31" t="s">
        <v>340</v>
      </c>
      <c r="L66" s="31" t="s">
        <v>341</v>
      </c>
      <c r="M66" s="34" t="s">
        <v>342</v>
      </c>
      <c r="N66" s="34" t="s">
        <v>343</v>
      </c>
      <c r="O66" s="35"/>
      <c r="P66" s="34" t="s">
        <v>344</v>
      </c>
      <c r="Q66" s="34"/>
      <c r="R66" s="34" t="s">
        <v>345</v>
      </c>
      <c r="S66" s="34" t="s">
        <v>346</v>
      </c>
      <c r="T66" s="34"/>
      <c r="U66" s="37" t="s">
        <v>347</v>
      </c>
      <c r="V66" s="33" t="str">
        <f t="shared" si="4"/>
        <v>a</v>
      </c>
      <c r="W66" s="33"/>
      <c r="X66" s="33"/>
      <c r="Y66" s="33" t="s">
        <v>89</v>
      </c>
      <c r="Z66" s="33" t="s">
        <v>241</v>
      </c>
      <c r="AA66" s="33"/>
      <c r="AB66" s="33" t="s">
        <v>86</v>
      </c>
      <c r="AC66" s="33" t="s">
        <v>89</v>
      </c>
      <c r="AD66" s="33"/>
      <c r="AE66" s="33" t="s">
        <v>86</v>
      </c>
      <c r="AF66" s="33" t="s">
        <v>86</v>
      </c>
      <c r="AG66" s="33" t="s">
        <v>86</v>
      </c>
      <c r="AH66" s="33" t="s">
        <v>86</v>
      </c>
      <c r="AI66" s="33"/>
      <c r="AJ66" s="33" t="s">
        <v>86</v>
      </c>
      <c r="AK66" s="36" t="s">
        <v>89</v>
      </c>
      <c r="AL66" s="33" t="s">
        <v>86</v>
      </c>
      <c r="AM66" s="33"/>
      <c r="AN66" s="33" t="s">
        <v>86</v>
      </c>
      <c r="AO66" s="33"/>
      <c r="AP66" s="33"/>
      <c r="AQ66" s="33" t="s">
        <v>86</v>
      </c>
      <c r="AR66" s="33" t="s">
        <v>86</v>
      </c>
      <c r="AS66" s="33"/>
      <c r="AT66" s="36" t="s">
        <v>458</v>
      </c>
      <c r="AU66" s="36">
        <v>60</v>
      </c>
    </row>
    <row r="67" spans="1:48" s="31" customFormat="1" ht="60" x14ac:dyDescent="0.25">
      <c r="A67" s="68">
        <v>3417</v>
      </c>
      <c r="B67" s="30" t="s">
        <v>728</v>
      </c>
      <c r="C67" s="31" t="s">
        <v>729</v>
      </c>
      <c r="D67" s="31" t="s">
        <v>348</v>
      </c>
      <c r="E67" s="32">
        <v>35.513173999999999</v>
      </c>
      <c r="F67" s="32">
        <v>35.769888999999999</v>
      </c>
      <c r="G67" s="33">
        <v>-550</v>
      </c>
      <c r="H67" s="33"/>
      <c r="I67" s="33"/>
      <c r="J67" s="33" t="s">
        <v>89</v>
      </c>
      <c r="K67" s="31" t="s">
        <v>349</v>
      </c>
      <c r="L67" s="31" t="s">
        <v>350</v>
      </c>
      <c r="M67" s="34"/>
      <c r="N67" s="35"/>
      <c r="O67" s="34"/>
      <c r="P67" s="35"/>
      <c r="Q67" s="35"/>
      <c r="R67" s="34" t="s">
        <v>351</v>
      </c>
      <c r="S67" s="34" t="s">
        <v>352</v>
      </c>
      <c r="T67" s="34"/>
      <c r="U67" s="37" t="s">
        <v>353</v>
      </c>
      <c r="V67" s="33" t="str">
        <f t="shared" si="4"/>
        <v>a</v>
      </c>
      <c r="W67" s="33"/>
      <c r="X67" s="33" t="s">
        <v>88</v>
      </c>
      <c r="Y67" s="33"/>
      <c r="Z67" s="33"/>
      <c r="AA67" s="33" t="s">
        <v>89</v>
      </c>
      <c r="AB67" s="33" t="s">
        <v>86</v>
      </c>
      <c r="AC67" s="33" t="s">
        <v>89</v>
      </c>
      <c r="AD67" s="33"/>
      <c r="AE67" s="33" t="s">
        <v>86</v>
      </c>
      <c r="AF67" s="33" t="s">
        <v>86</v>
      </c>
      <c r="AG67" s="33" t="s">
        <v>86</v>
      </c>
      <c r="AH67" s="33" t="s">
        <v>86</v>
      </c>
      <c r="AI67" s="33"/>
      <c r="AJ67" s="33" t="s">
        <v>89</v>
      </c>
      <c r="AK67" s="36" t="s">
        <v>90</v>
      </c>
      <c r="AL67" s="33" t="s">
        <v>89</v>
      </c>
      <c r="AM67" s="33"/>
      <c r="AN67" s="33" t="s">
        <v>86</v>
      </c>
      <c r="AO67" s="33"/>
      <c r="AP67" s="33"/>
      <c r="AQ67" s="33" t="s">
        <v>86</v>
      </c>
      <c r="AR67" s="33" t="s">
        <v>86</v>
      </c>
      <c r="AS67" s="33"/>
      <c r="AT67" s="36" t="s">
        <v>458</v>
      </c>
      <c r="AU67" s="36" t="s">
        <v>458</v>
      </c>
    </row>
    <row r="68" spans="1:48" s="31" customFormat="1" ht="240" x14ac:dyDescent="0.25">
      <c r="A68" s="68">
        <v>3459</v>
      </c>
      <c r="B68" s="30" t="s">
        <v>730</v>
      </c>
      <c r="C68" s="31" t="s">
        <v>731</v>
      </c>
      <c r="D68" s="31" t="s">
        <v>354</v>
      </c>
      <c r="E68" s="32">
        <v>33.564495000000001</v>
      </c>
      <c r="F68" s="32">
        <v>35.368274999999997</v>
      </c>
      <c r="G68" s="33">
        <v>-3000</v>
      </c>
      <c r="H68" s="33"/>
      <c r="I68" s="33"/>
      <c r="J68" s="33" t="s">
        <v>89</v>
      </c>
      <c r="K68" s="31" t="s">
        <v>355</v>
      </c>
      <c r="L68" s="31" t="s">
        <v>356</v>
      </c>
      <c r="M68" s="34" t="s">
        <v>357</v>
      </c>
      <c r="N68" s="34" t="s">
        <v>358</v>
      </c>
      <c r="O68" s="35"/>
      <c r="P68" s="35"/>
      <c r="Q68" s="35"/>
      <c r="R68" s="34" t="s">
        <v>359</v>
      </c>
      <c r="S68" s="34" t="s">
        <v>360</v>
      </c>
      <c r="T68" s="34"/>
      <c r="U68" s="37" t="s">
        <v>361</v>
      </c>
      <c r="V68" s="33" t="str">
        <f t="shared" si="4"/>
        <v>a</v>
      </c>
      <c r="W68" s="33"/>
      <c r="X68" s="33" t="s">
        <v>142</v>
      </c>
      <c r="Y68" s="33"/>
      <c r="Z68" s="33"/>
      <c r="AA68" s="33" t="s">
        <v>89</v>
      </c>
      <c r="AB68" s="33" t="s">
        <v>89</v>
      </c>
      <c r="AC68" s="33" t="s">
        <v>89</v>
      </c>
      <c r="AD68" s="33"/>
      <c r="AE68" s="33" t="s">
        <v>86</v>
      </c>
      <c r="AF68" s="33" t="s">
        <v>89</v>
      </c>
      <c r="AG68" s="33" t="s">
        <v>86</v>
      </c>
      <c r="AH68" s="33" t="s">
        <v>86</v>
      </c>
      <c r="AI68" s="33"/>
      <c r="AJ68" s="33" t="s">
        <v>86</v>
      </c>
      <c r="AK68" s="36" t="s">
        <v>89</v>
      </c>
      <c r="AL68" s="33" t="s">
        <v>86</v>
      </c>
      <c r="AM68" s="33"/>
      <c r="AN68" s="33" t="s">
        <v>86</v>
      </c>
      <c r="AO68" s="33"/>
      <c r="AP68" s="33"/>
      <c r="AQ68" s="33" t="s">
        <v>86</v>
      </c>
      <c r="AR68" s="33" t="s">
        <v>86</v>
      </c>
      <c r="AS68" s="33"/>
      <c r="AT68" s="36" t="s">
        <v>458</v>
      </c>
      <c r="AU68" s="36" t="s">
        <v>458</v>
      </c>
    </row>
    <row r="69" spans="1:48" s="31" customFormat="1" ht="288" x14ac:dyDescent="0.25">
      <c r="A69" s="68">
        <v>3466</v>
      </c>
      <c r="B69" s="30" t="s">
        <v>732</v>
      </c>
      <c r="C69" s="31" t="s">
        <v>362</v>
      </c>
      <c r="D69" s="31" t="s">
        <v>354</v>
      </c>
      <c r="E69" s="32">
        <v>33.276017000000003</v>
      </c>
      <c r="F69" s="32">
        <v>35.195343999999999</v>
      </c>
      <c r="G69" s="33">
        <v>-1900</v>
      </c>
      <c r="H69" s="33"/>
      <c r="I69" s="33"/>
      <c r="J69" s="33" t="s">
        <v>89</v>
      </c>
      <c r="K69" s="31" t="s">
        <v>363</v>
      </c>
      <c r="L69" s="31" t="s">
        <v>364</v>
      </c>
      <c r="M69" s="34" t="s">
        <v>365</v>
      </c>
      <c r="N69" s="34" t="s">
        <v>357</v>
      </c>
      <c r="O69" s="40" t="s">
        <v>366</v>
      </c>
      <c r="P69" s="35"/>
      <c r="Q69" s="35"/>
      <c r="R69" s="34" t="s">
        <v>367</v>
      </c>
      <c r="S69" s="34" t="s">
        <v>368</v>
      </c>
      <c r="T69" s="34"/>
      <c r="U69" s="37" t="s">
        <v>369</v>
      </c>
      <c r="V69" s="33" t="str">
        <f t="shared" si="4"/>
        <v>a</v>
      </c>
      <c r="W69" s="33"/>
      <c r="X69" s="33" t="s">
        <v>142</v>
      </c>
      <c r="Y69" s="33"/>
      <c r="Z69" s="33"/>
      <c r="AA69" s="33" t="s">
        <v>89</v>
      </c>
      <c r="AB69" s="33" t="s">
        <v>89</v>
      </c>
      <c r="AC69" s="33" t="s">
        <v>89</v>
      </c>
      <c r="AD69" s="33"/>
      <c r="AE69" s="33" t="s">
        <v>86</v>
      </c>
      <c r="AF69" s="33" t="s">
        <v>86</v>
      </c>
      <c r="AG69" s="33" t="s">
        <v>86</v>
      </c>
      <c r="AH69" s="33" t="s">
        <v>86</v>
      </c>
      <c r="AI69" s="33"/>
      <c r="AJ69" s="33" t="s">
        <v>86</v>
      </c>
      <c r="AK69" s="36" t="s">
        <v>89</v>
      </c>
      <c r="AL69" s="33" t="s">
        <v>86</v>
      </c>
      <c r="AM69" s="33"/>
      <c r="AN69" s="33" t="s">
        <v>86</v>
      </c>
      <c r="AO69" s="33"/>
      <c r="AP69" s="33"/>
      <c r="AQ69" s="33" t="s">
        <v>86</v>
      </c>
      <c r="AR69" s="33" t="s">
        <v>86</v>
      </c>
      <c r="AS69" s="33"/>
      <c r="AT69" s="36" t="s">
        <v>458</v>
      </c>
      <c r="AU69" s="36" t="s">
        <v>458</v>
      </c>
    </row>
    <row r="70" spans="1:48" s="31" customFormat="1" ht="48" x14ac:dyDescent="0.25">
      <c r="A70" s="68">
        <v>3480</v>
      </c>
      <c r="B70" s="30" t="s">
        <v>733</v>
      </c>
      <c r="C70" s="31" t="s">
        <v>370</v>
      </c>
      <c r="D70" s="31" t="s">
        <v>371</v>
      </c>
      <c r="E70" s="32">
        <v>32.801400000000001</v>
      </c>
      <c r="F70" s="32">
        <v>35.019399999999997</v>
      </c>
      <c r="G70" s="33">
        <v>-1400</v>
      </c>
      <c r="H70" s="33"/>
      <c r="I70" s="33" t="s">
        <v>89</v>
      </c>
      <c r="J70" s="33" t="s">
        <v>89</v>
      </c>
      <c r="L70" s="31" t="s">
        <v>372</v>
      </c>
      <c r="M70" s="34" t="s">
        <v>373</v>
      </c>
      <c r="N70" s="34" t="s">
        <v>374</v>
      </c>
      <c r="O70" s="35"/>
      <c r="P70" s="35"/>
      <c r="Q70" s="35"/>
      <c r="R70" s="34" t="s">
        <v>375</v>
      </c>
      <c r="S70" s="35"/>
      <c r="T70" s="35"/>
      <c r="U70" s="34" t="s">
        <v>86</v>
      </c>
      <c r="V70" s="33" t="str">
        <f t="shared" si="4"/>
        <v>m</v>
      </c>
      <c r="W70" s="33"/>
      <c r="X70" s="33" t="s">
        <v>88</v>
      </c>
      <c r="Y70" s="33" t="s">
        <v>89</v>
      </c>
      <c r="Z70" s="33"/>
      <c r="AA70" s="33" t="s">
        <v>89</v>
      </c>
      <c r="AB70" s="33" t="s">
        <v>86</v>
      </c>
      <c r="AC70" s="33" t="s">
        <v>90</v>
      </c>
      <c r="AD70" s="33"/>
      <c r="AE70" s="33" t="s">
        <v>86</v>
      </c>
      <c r="AF70" s="33" t="s">
        <v>86</v>
      </c>
      <c r="AG70" s="33" t="s">
        <v>86</v>
      </c>
      <c r="AH70" s="33" t="s">
        <v>86</v>
      </c>
      <c r="AI70" s="33"/>
      <c r="AJ70" s="33" t="s">
        <v>90</v>
      </c>
      <c r="AK70" s="36" t="s">
        <v>90</v>
      </c>
      <c r="AL70" s="33" t="s">
        <v>86</v>
      </c>
      <c r="AM70" s="33"/>
      <c r="AN70" s="33" t="s">
        <v>86</v>
      </c>
      <c r="AO70" s="33"/>
      <c r="AP70" s="33"/>
      <c r="AQ70" s="33" t="s">
        <v>86</v>
      </c>
      <c r="AR70" s="33" t="s">
        <v>86</v>
      </c>
      <c r="AS70" s="33"/>
      <c r="AT70" s="36" t="s">
        <v>458</v>
      </c>
      <c r="AU70" s="36" t="s">
        <v>458</v>
      </c>
    </row>
    <row r="71" spans="1:48" s="31" customFormat="1" ht="36" x14ac:dyDescent="0.25">
      <c r="A71" s="68">
        <v>3490</v>
      </c>
      <c r="B71" s="30" t="s">
        <v>769</v>
      </c>
      <c r="C71" s="31" t="s">
        <v>770</v>
      </c>
      <c r="D71" s="31" t="s">
        <v>371</v>
      </c>
      <c r="E71" s="32">
        <v>32.506300000000003</v>
      </c>
      <c r="F71" s="32">
        <v>34.892099999999999</v>
      </c>
      <c r="G71" s="33">
        <v>-330</v>
      </c>
      <c r="H71" s="33"/>
      <c r="I71" s="33"/>
      <c r="J71" s="33" t="s">
        <v>89</v>
      </c>
      <c r="K71" s="31" t="s">
        <v>763</v>
      </c>
      <c r="L71" s="31" t="s">
        <v>764</v>
      </c>
      <c r="M71" s="34" t="s">
        <v>765</v>
      </c>
      <c r="N71" s="35"/>
      <c r="O71" s="35"/>
      <c r="P71" s="35"/>
      <c r="Q71" s="35"/>
      <c r="R71" s="34" t="s">
        <v>766</v>
      </c>
      <c r="S71" s="34" t="s">
        <v>767</v>
      </c>
      <c r="T71" s="34"/>
      <c r="U71" s="37" t="s">
        <v>768</v>
      </c>
      <c r="V71" s="33" t="str">
        <f t="shared" ref="V71" si="8">IF(K71="","m","a")</f>
        <v>a</v>
      </c>
      <c r="W71" s="33"/>
      <c r="X71" s="33" t="s">
        <v>88</v>
      </c>
      <c r="Y71" s="33" t="s">
        <v>89</v>
      </c>
      <c r="Z71" s="33"/>
      <c r="AA71" s="33"/>
      <c r="AB71" s="33" t="s">
        <v>86</v>
      </c>
      <c r="AC71" s="33" t="s">
        <v>89</v>
      </c>
      <c r="AD71" s="33"/>
      <c r="AE71" s="33" t="s">
        <v>86</v>
      </c>
      <c r="AF71" s="33" t="s">
        <v>86</v>
      </c>
      <c r="AG71" s="33" t="s">
        <v>86</v>
      </c>
      <c r="AH71" s="33" t="s">
        <v>86</v>
      </c>
      <c r="AI71" s="33"/>
      <c r="AJ71" s="33" t="s">
        <v>86</v>
      </c>
      <c r="AK71" s="41" t="s">
        <v>89</v>
      </c>
      <c r="AL71" s="33" t="s">
        <v>89</v>
      </c>
      <c r="AM71" s="33"/>
      <c r="AN71" s="33"/>
      <c r="AO71" s="33"/>
      <c r="AP71" s="33"/>
      <c r="AQ71" s="33" t="s">
        <v>86</v>
      </c>
      <c r="AR71" s="33" t="s">
        <v>86</v>
      </c>
      <c r="AS71" s="33" t="s">
        <v>86</v>
      </c>
      <c r="AT71" s="41" t="s">
        <v>458</v>
      </c>
      <c r="AU71" s="41" t="s">
        <v>609</v>
      </c>
      <c r="AV71" s="33" t="s">
        <v>86</v>
      </c>
    </row>
    <row r="72" spans="1:48" s="31" customFormat="1" ht="36" x14ac:dyDescent="0.25">
      <c r="A72" s="68">
        <v>3707</v>
      </c>
      <c r="B72" s="30" t="s">
        <v>777</v>
      </c>
      <c r="C72" s="31" t="s">
        <v>376</v>
      </c>
      <c r="D72" s="31" t="s">
        <v>377</v>
      </c>
      <c r="E72" s="32">
        <v>29.462395999999998</v>
      </c>
      <c r="F72" s="32">
        <v>34.858839000000003</v>
      </c>
      <c r="G72" s="33">
        <v>-1250</v>
      </c>
      <c r="H72" s="33"/>
      <c r="I72" s="33"/>
      <c r="J72" s="33" t="s">
        <v>89</v>
      </c>
      <c r="K72" s="31" t="s">
        <v>378</v>
      </c>
      <c r="L72" s="31" t="s">
        <v>379</v>
      </c>
      <c r="M72" s="34" t="s">
        <v>380</v>
      </c>
      <c r="N72" s="35"/>
      <c r="O72" s="35"/>
      <c r="P72" s="35"/>
      <c r="Q72" s="35"/>
      <c r="R72" s="34" t="s">
        <v>381</v>
      </c>
      <c r="S72" s="35"/>
      <c r="T72" s="35"/>
      <c r="U72" s="34" t="s">
        <v>86</v>
      </c>
      <c r="V72" s="33" t="str">
        <f t="shared" si="4"/>
        <v>a</v>
      </c>
      <c r="W72" s="33"/>
      <c r="X72" s="33" t="s">
        <v>142</v>
      </c>
      <c r="Y72" s="33"/>
      <c r="Z72" s="33"/>
      <c r="AA72" s="33" t="s">
        <v>89</v>
      </c>
      <c r="AB72" s="33" t="s">
        <v>89</v>
      </c>
      <c r="AC72" s="33" t="s">
        <v>86</v>
      </c>
      <c r="AD72" s="33"/>
      <c r="AE72" s="33" t="s">
        <v>86</v>
      </c>
      <c r="AF72" s="33" t="s">
        <v>86</v>
      </c>
      <c r="AG72" s="33" t="s">
        <v>86</v>
      </c>
      <c r="AH72" s="33" t="s">
        <v>86</v>
      </c>
      <c r="AI72" s="33"/>
      <c r="AJ72" s="33" t="s">
        <v>89</v>
      </c>
      <c r="AK72" s="36" t="s">
        <v>90</v>
      </c>
      <c r="AL72" s="33" t="s">
        <v>86</v>
      </c>
      <c r="AM72" s="33"/>
      <c r="AN72" s="33" t="s">
        <v>86</v>
      </c>
      <c r="AO72" s="33"/>
      <c r="AP72" s="33"/>
      <c r="AQ72" s="33" t="s">
        <v>86</v>
      </c>
      <c r="AR72" s="33" t="s">
        <v>86</v>
      </c>
      <c r="AS72" s="33"/>
      <c r="AT72" s="36" t="s">
        <v>458</v>
      </c>
      <c r="AU72" s="36" t="s">
        <v>458</v>
      </c>
    </row>
    <row r="73" spans="1:48" s="31" customFormat="1" ht="36" x14ac:dyDescent="0.25">
      <c r="A73" s="68">
        <v>3776</v>
      </c>
      <c r="B73" s="30" t="s">
        <v>734</v>
      </c>
      <c r="C73" s="31" t="s">
        <v>382</v>
      </c>
      <c r="D73" s="31" t="s">
        <v>383</v>
      </c>
      <c r="E73" s="32">
        <v>26.413</v>
      </c>
      <c r="F73" s="32">
        <v>56.555</v>
      </c>
      <c r="G73" s="33">
        <v>-330</v>
      </c>
      <c r="H73" s="33"/>
      <c r="I73" s="33"/>
      <c r="J73" s="33" t="s">
        <v>89</v>
      </c>
      <c r="K73" s="31" t="s">
        <v>384</v>
      </c>
      <c r="L73" s="31" t="s">
        <v>385</v>
      </c>
      <c r="M73" s="35"/>
      <c r="N73" s="35"/>
      <c r="O73" s="35"/>
      <c r="P73" s="35"/>
      <c r="Q73" s="35"/>
      <c r="R73" s="34" t="s">
        <v>386</v>
      </c>
      <c r="S73" s="34" t="s">
        <v>387</v>
      </c>
      <c r="T73" s="34"/>
      <c r="U73" s="34" t="s">
        <v>86</v>
      </c>
      <c r="V73" s="33" t="str">
        <f t="shared" si="4"/>
        <v>a</v>
      </c>
      <c r="W73" s="33"/>
      <c r="X73" s="33" t="s">
        <v>88</v>
      </c>
      <c r="Y73" s="33"/>
      <c r="Z73" s="33"/>
      <c r="AA73" s="33" t="s">
        <v>89</v>
      </c>
      <c r="AB73" s="33" t="s">
        <v>86</v>
      </c>
      <c r="AC73" s="33" t="s">
        <v>86</v>
      </c>
      <c r="AD73" s="33"/>
      <c r="AE73" s="33" t="s">
        <v>86</v>
      </c>
      <c r="AF73" s="33" t="s">
        <v>86</v>
      </c>
      <c r="AG73" s="33" t="s">
        <v>86</v>
      </c>
      <c r="AH73" s="33" t="s">
        <v>86</v>
      </c>
      <c r="AI73" s="33"/>
      <c r="AJ73" s="33" t="s">
        <v>89</v>
      </c>
      <c r="AK73" s="36" t="s">
        <v>90</v>
      </c>
      <c r="AL73" s="33" t="s">
        <v>86</v>
      </c>
      <c r="AM73" s="33"/>
      <c r="AN73" s="33" t="s">
        <v>86</v>
      </c>
      <c r="AO73" s="33"/>
      <c r="AP73" s="33"/>
      <c r="AQ73" s="33" t="s">
        <v>86</v>
      </c>
      <c r="AR73" s="33" t="s">
        <v>86</v>
      </c>
      <c r="AS73" s="33"/>
      <c r="AT73" s="36" t="s">
        <v>458</v>
      </c>
      <c r="AU73" s="36" t="s">
        <v>458</v>
      </c>
    </row>
    <row r="74" spans="1:48" s="31" customFormat="1" ht="48" x14ac:dyDescent="0.25">
      <c r="A74" s="68">
        <v>3805</v>
      </c>
      <c r="B74" s="30" t="s">
        <v>388</v>
      </c>
      <c r="C74" s="31" t="s">
        <v>389</v>
      </c>
      <c r="D74" s="31" t="s">
        <v>383</v>
      </c>
      <c r="E74" s="32">
        <v>31.562000000000001</v>
      </c>
      <c r="F74" s="32">
        <v>46.177</v>
      </c>
      <c r="G74" s="33">
        <v>-2500</v>
      </c>
      <c r="H74" s="33"/>
      <c r="I74" s="33"/>
      <c r="J74" s="33"/>
      <c r="K74" s="31" t="s">
        <v>390</v>
      </c>
      <c r="M74" s="34"/>
      <c r="N74" s="34"/>
      <c r="O74" s="34" t="s">
        <v>391</v>
      </c>
      <c r="P74" s="35"/>
      <c r="Q74" s="35"/>
      <c r="R74" s="34"/>
      <c r="S74" s="35"/>
      <c r="T74" s="35"/>
      <c r="U74" s="34"/>
      <c r="V74" s="33" t="str">
        <f t="shared" si="4"/>
        <v>a</v>
      </c>
      <c r="W74" s="33"/>
      <c r="X74" s="33" t="s">
        <v>88</v>
      </c>
      <c r="Y74" s="33" t="s">
        <v>89</v>
      </c>
      <c r="Z74" s="33"/>
      <c r="AA74" s="33"/>
      <c r="AB74" s="33"/>
      <c r="AC74" s="33" t="s">
        <v>90</v>
      </c>
      <c r="AD74" s="33"/>
      <c r="AE74" s="33"/>
      <c r="AF74" s="33"/>
      <c r="AG74" s="33"/>
      <c r="AH74" s="33"/>
      <c r="AI74" s="33"/>
      <c r="AJ74" s="33"/>
      <c r="AK74" s="36" t="s">
        <v>90</v>
      </c>
      <c r="AL74" s="33"/>
      <c r="AM74" s="33"/>
      <c r="AN74" s="33"/>
      <c r="AO74" s="33"/>
      <c r="AP74" s="33"/>
      <c r="AQ74" s="33"/>
      <c r="AR74" s="33"/>
      <c r="AS74" s="33"/>
      <c r="AT74" s="36" t="s">
        <v>458</v>
      </c>
      <c r="AU74" s="36" t="s">
        <v>458</v>
      </c>
    </row>
    <row r="75" spans="1:48" s="31" customFormat="1" ht="36" x14ac:dyDescent="0.25">
      <c r="A75" s="68">
        <v>3806</v>
      </c>
      <c r="B75" s="30" t="s">
        <v>392</v>
      </c>
      <c r="C75" s="31" t="s">
        <v>735</v>
      </c>
      <c r="D75" s="31" t="s">
        <v>383</v>
      </c>
      <c r="E75" s="32">
        <v>30.962499999999999</v>
      </c>
      <c r="F75" s="32">
        <v>46.103059999999999</v>
      </c>
      <c r="G75" s="33">
        <v>-6000</v>
      </c>
      <c r="H75" s="33"/>
      <c r="I75" s="33"/>
      <c r="J75" s="33"/>
      <c r="K75" s="31" t="s">
        <v>393</v>
      </c>
      <c r="L75" s="31" t="s">
        <v>324</v>
      </c>
      <c r="M75" s="34" t="s">
        <v>394</v>
      </c>
      <c r="N75" s="34" t="s">
        <v>395</v>
      </c>
      <c r="O75" s="34" t="s">
        <v>396</v>
      </c>
      <c r="P75" s="34" t="s">
        <v>397</v>
      </c>
      <c r="Q75" s="34"/>
      <c r="R75" s="34" t="s">
        <v>398</v>
      </c>
      <c r="S75" s="34" t="s">
        <v>399</v>
      </c>
      <c r="T75" s="34"/>
      <c r="U75" s="34" t="s">
        <v>86</v>
      </c>
      <c r="V75" s="33" t="str">
        <f t="shared" si="4"/>
        <v>a</v>
      </c>
      <c r="W75" s="33"/>
      <c r="X75" s="33" t="s">
        <v>88</v>
      </c>
      <c r="Y75" s="33" t="s">
        <v>89</v>
      </c>
      <c r="Z75" s="33"/>
      <c r="AA75" s="33"/>
      <c r="AB75" s="33"/>
      <c r="AC75" s="33" t="s">
        <v>89</v>
      </c>
      <c r="AD75" s="33"/>
      <c r="AE75" s="33"/>
      <c r="AF75" s="33"/>
      <c r="AG75" s="33"/>
      <c r="AH75" s="33"/>
      <c r="AI75" s="33"/>
      <c r="AJ75" s="33"/>
      <c r="AK75" s="36" t="s">
        <v>89</v>
      </c>
      <c r="AL75" s="33"/>
      <c r="AM75" s="33"/>
      <c r="AN75" s="33" t="s">
        <v>86</v>
      </c>
      <c r="AO75" s="33"/>
      <c r="AP75" s="33"/>
      <c r="AQ75" s="33" t="s">
        <v>86</v>
      </c>
      <c r="AR75" s="33" t="s">
        <v>86</v>
      </c>
      <c r="AS75" s="33"/>
      <c r="AT75" s="36" t="s">
        <v>458</v>
      </c>
      <c r="AU75" s="36" t="s">
        <v>458</v>
      </c>
    </row>
    <row r="76" spans="1:48" s="31" customFormat="1" ht="48" x14ac:dyDescent="0.25">
      <c r="A76" s="69">
        <v>3806.1</v>
      </c>
      <c r="B76" s="30" t="s">
        <v>852</v>
      </c>
      <c r="C76" s="31" t="s">
        <v>853</v>
      </c>
      <c r="D76" s="31" t="s">
        <v>383</v>
      </c>
      <c r="E76" s="32">
        <v>30.96</v>
      </c>
      <c r="F76" s="32">
        <v>46.102699999999999</v>
      </c>
      <c r="G76" s="33">
        <v>-6000</v>
      </c>
      <c r="H76" s="33"/>
      <c r="I76" s="33"/>
      <c r="J76" s="33"/>
      <c r="K76" s="31" t="s">
        <v>393</v>
      </c>
      <c r="L76" s="31" t="s">
        <v>324</v>
      </c>
      <c r="M76" s="34" t="s">
        <v>394</v>
      </c>
      <c r="N76" s="34" t="s">
        <v>395</v>
      </c>
      <c r="O76" s="34" t="s">
        <v>854</v>
      </c>
      <c r="P76" s="34" t="s">
        <v>397</v>
      </c>
      <c r="Q76" s="37" t="s">
        <v>396</v>
      </c>
      <c r="R76" s="37" t="s">
        <v>398</v>
      </c>
      <c r="S76" s="62" t="s">
        <v>855</v>
      </c>
      <c r="T76" s="63" t="s">
        <v>856</v>
      </c>
      <c r="U76" s="37"/>
      <c r="V76" s="33" t="str">
        <f t="shared" si="4"/>
        <v>a</v>
      </c>
      <c r="W76" s="33"/>
      <c r="X76" s="33"/>
      <c r="Y76" s="33"/>
      <c r="Z76" s="33"/>
      <c r="AA76" s="33"/>
      <c r="AB76" s="33"/>
      <c r="AC76" s="33"/>
      <c r="AD76" s="33"/>
      <c r="AE76" s="33"/>
      <c r="AF76" s="33"/>
      <c r="AG76" s="33"/>
      <c r="AH76" s="33"/>
      <c r="AI76" s="33"/>
      <c r="AJ76" s="33" t="s">
        <v>89</v>
      </c>
      <c r="AK76" s="36" t="s">
        <v>89</v>
      </c>
      <c r="AL76" s="33"/>
      <c r="AM76" s="33"/>
      <c r="AN76" s="33"/>
      <c r="AO76" s="33"/>
      <c r="AP76" s="33"/>
      <c r="AQ76" s="33"/>
      <c r="AR76" s="33"/>
      <c r="AS76" s="33"/>
      <c r="AT76" s="36" t="s">
        <v>458</v>
      </c>
      <c r="AU76" s="36" t="s">
        <v>458</v>
      </c>
    </row>
    <row r="77" spans="1:48" s="31" customFormat="1" ht="409.5" x14ac:dyDescent="0.25">
      <c r="A77" s="68">
        <v>3934</v>
      </c>
      <c r="B77" s="30" t="s">
        <v>736</v>
      </c>
      <c r="C77" s="31" t="s">
        <v>737</v>
      </c>
      <c r="D77" s="31" t="s">
        <v>400</v>
      </c>
      <c r="E77" s="32">
        <v>31.205573999999999</v>
      </c>
      <c r="F77" s="32">
        <v>29.894431999999998</v>
      </c>
      <c r="G77" s="33" t="s">
        <v>92</v>
      </c>
      <c r="H77" s="33"/>
      <c r="I77" s="33"/>
      <c r="J77" s="33"/>
      <c r="K77" s="31" t="s">
        <v>401</v>
      </c>
      <c r="L77" s="31" t="s">
        <v>402</v>
      </c>
      <c r="M77" s="34" t="s">
        <v>403</v>
      </c>
      <c r="N77" s="34" t="s">
        <v>404</v>
      </c>
      <c r="O77" s="34" t="s">
        <v>405</v>
      </c>
      <c r="P77" s="35"/>
      <c r="Q77" s="35"/>
      <c r="R77" s="34" t="s">
        <v>406</v>
      </c>
      <c r="S77" s="34" t="s">
        <v>407</v>
      </c>
      <c r="T77" s="34"/>
      <c r="U77" s="37" t="s">
        <v>408</v>
      </c>
      <c r="V77" s="33" t="str">
        <f t="shared" ref="V77:V88" si="9">IF(K77="","m","a")</f>
        <v>a</v>
      </c>
      <c r="W77" s="33" t="s">
        <v>87</v>
      </c>
      <c r="X77" s="33" t="s">
        <v>142</v>
      </c>
      <c r="Y77" s="33"/>
      <c r="Z77" s="33" t="s">
        <v>89</v>
      </c>
      <c r="AA77" s="33" t="s">
        <v>89</v>
      </c>
      <c r="AB77" s="33" t="s">
        <v>86</v>
      </c>
      <c r="AC77" s="33" t="s">
        <v>89</v>
      </c>
      <c r="AD77" s="33" t="s">
        <v>89</v>
      </c>
      <c r="AE77" s="33" t="s">
        <v>86</v>
      </c>
      <c r="AF77" s="33" t="s">
        <v>86</v>
      </c>
      <c r="AG77" s="33" t="s">
        <v>86</v>
      </c>
      <c r="AH77" s="33" t="s">
        <v>86</v>
      </c>
      <c r="AI77" s="33"/>
      <c r="AJ77" s="33" t="s">
        <v>86</v>
      </c>
      <c r="AK77" s="36" t="s">
        <v>89</v>
      </c>
      <c r="AL77" s="33" t="s">
        <v>89</v>
      </c>
      <c r="AM77" s="33"/>
      <c r="AN77" s="33" t="s">
        <v>86</v>
      </c>
      <c r="AO77" s="33"/>
      <c r="AP77" s="33"/>
      <c r="AQ77" s="33" t="s">
        <v>86</v>
      </c>
      <c r="AR77" s="33" t="s">
        <v>86</v>
      </c>
      <c r="AS77" s="33"/>
      <c r="AT77" s="36" t="s">
        <v>89</v>
      </c>
      <c r="AU77" s="36" t="s">
        <v>460</v>
      </c>
    </row>
    <row r="78" spans="1:48" s="31" customFormat="1" ht="24" x14ac:dyDescent="0.25">
      <c r="A78" s="68">
        <v>3937</v>
      </c>
      <c r="B78" s="30" t="s">
        <v>409</v>
      </c>
      <c r="C78" s="31" t="s">
        <v>410</v>
      </c>
      <c r="D78" s="31" t="s">
        <v>400</v>
      </c>
      <c r="E78" s="32">
        <v>31.188597999999999</v>
      </c>
      <c r="F78" s="32">
        <v>29.88205</v>
      </c>
      <c r="G78" s="33" t="s">
        <v>92</v>
      </c>
      <c r="H78" s="33"/>
      <c r="I78" s="33"/>
      <c r="J78" s="33"/>
      <c r="K78" s="31" t="s">
        <v>411</v>
      </c>
      <c r="M78" s="34" t="s">
        <v>404</v>
      </c>
      <c r="N78" s="35"/>
      <c r="O78" s="35"/>
      <c r="P78" s="35"/>
      <c r="Q78" s="35"/>
      <c r="R78" s="35"/>
      <c r="S78" s="35"/>
      <c r="T78" s="35"/>
      <c r="U78" s="34" t="s">
        <v>86</v>
      </c>
      <c r="V78" s="33" t="str">
        <f t="shared" si="9"/>
        <v>a</v>
      </c>
      <c r="W78" s="33"/>
      <c r="X78" s="33" t="s">
        <v>86</v>
      </c>
      <c r="Y78" s="33" t="s">
        <v>89</v>
      </c>
      <c r="Z78" s="33"/>
      <c r="AA78" s="33" t="s">
        <v>89</v>
      </c>
      <c r="AB78" s="33" t="s">
        <v>86</v>
      </c>
      <c r="AC78" s="33" t="s">
        <v>86</v>
      </c>
      <c r="AD78" s="33"/>
      <c r="AE78" s="33" t="s">
        <v>86</v>
      </c>
      <c r="AF78" s="33" t="s">
        <v>86</v>
      </c>
      <c r="AG78" s="33" t="s">
        <v>86</v>
      </c>
      <c r="AH78" s="33" t="s">
        <v>86</v>
      </c>
      <c r="AI78" s="33"/>
      <c r="AJ78" s="33" t="s">
        <v>86</v>
      </c>
      <c r="AK78" s="36" t="s">
        <v>90</v>
      </c>
      <c r="AL78" s="33" t="s">
        <v>90</v>
      </c>
      <c r="AM78" s="33"/>
      <c r="AN78" s="33"/>
      <c r="AO78" s="33"/>
      <c r="AP78" s="33"/>
      <c r="AQ78" s="33" t="s">
        <v>86</v>
      </c>
      <c r="AR78" s="33" t="s">
        <v>86</v>
      </c>
      <c r="AS78" s="33" t="s">
        <v>86</v>
      </c>
      <c r="AT78" s="36" t="s">
        <v>458</v>
      </c>
      <c r="AU78" s="36" t="s">
        <v>458</v>
      </c>
      <c r="AV78" s="33" t="s">
        <v>86</v>
      </c>
    </row>
    <row r="79" spans="1:48" s="31" customFormat="1" ht="33.75" x14ac:dyDescent="0.25">
      <c r="A79" s="68">
        <v>3957</v>
      </c>
      <c r="B79" s="30" t="s">
        <v>412</v>
      </c>
      <c r="C79" s="31" t="s">
        <v>413</v>
      </c>
      <c r="D79" s="31" t="s">
        <v>400</v>
      </c>
      <c r="E79" s="32">
        <v>31.2378</v>
      </c>
      <c r="F79" s="32">
        <v>27.866900000000001</v>
      </c>
      <c r="G79" s="33">
        <v>-550</v>
      </c>
      <c r="H79" s="33"/>
      <c r="I79" s="33"/>
      <c r="J79" s="33"/>
      <c r="K79" s="31" t="s">
        <v>414</v>
      </c>
      <c r="L79" s="31" t="s">
        <v>415</v>
      </c>
      <c r="M79" s="34"/>
      <c r="N79" s="35"/>
      <c r="O79" s="35"/>
      <c r="P79" s="35"/>
      <c r="Q79" s="35"/>
      <c r="R79" s="34" t="s">
        <v>416</v>
      </c>
      <c r="S79" s="34" t="s">
        <v>417</v>
      </c>
      <c r="T79" s="34"/>
      <c r="U79" s="37" t="s">
        <v>418</v>
      </c>
      <c r="V79" s="33" t="str">
        <f t="shared" si="9"/>
        <v>a</v>
      </c>
      <c r="W79" s="33"/>
      <c r="X79" s="33" t="s">
        <v>86</v>
      </c>
      <c r="Y79" s="33"/>
      <c r="Z79" s="33"/>
      <c r="AA79" s="33"/>
      <c r="AB79" s="33"/>
      <c r="AC79" s="33" t="s">
        <v>86</v>
      </c>
      <c r="AD79" s="33"/>
      <c r="AE79" s="33" t="s">
        <v>86</v>
      </c>
      <c r="AF79" s="33" t="s">
        <v>89</v>
      </c>
      <c r="AG79" s="33" t="s">
        <v>86</v>
      </c>
      <c r="AH79" s="33" t="s">
        <v>86</v>
      </c>
      <c r="AI79" s="33"/>
      <c r="AJ79" s="33" t="s">
        <v>89</v>
      </c>
      <c r="AK79" s="36" t="s">
        <v>90</v>
      </c>
      <c r="AL79" s="33" t="s">
        <v>86</v>
      </c>
      <c r="AM79" s="33"/>
      <c r="AN79" s="33" t="s">
        <v>86</v>
      </c>
      <c r="AO79" s="33"/>
      <c r="AP79" s="33"/>
      <c r="AQ79" s="33" t="s">
        <v>86</v>
      </c>
      <c r="AR79" s="33" t="s">
        <v>86</v>
      </c>
      <c r="AS79" s="33"/>
      <c r="AT79" s="36" t="s">
        <v>458</v>
      </c>
      <c r="AU79" s="36">
        <v>15</v>
      </c>
    </row>
    <row r="80" spans="1:48" s="31" customFormat="1" ht="120" x14ac:dyDescent="0.25">
      <c r="A80" s="68">
        <v>3962</v>
      </c>
      <c r="B80" s="30" t="s">
        <v>778</v>
      </c>
      <c r="C80" s="31" t="s">
        <v>476</v>
      </c>
      <c r="D80" s="31" t="s">
        <v>400</v>
      </c>
      <c r="E80" s="32">
        <v>31.361018000000001</v>
      </c>
      <c r="F80" s="32">
        <v>27.266870999999998</v>
      </c>
      <c r="G80" s="33">
        <v>-750</v>
      </c>
      <c r="H80" s="33"/>
      <c r="I80" s="33"/>
      <c r="J80" s="33"/>
      <c r="K80" s="31" t="s">
        <v>655</v>
      </c>
      <c r="L80" s="31" t="s">
        <v>477</v>
      </c>
      <c r="M80" s="34" t="s">
        <v>478</v>
      </c>
      <c r="N80" s="35"/>
      <c r="O80" s="35"/>
      <c r="P80" s="35"/>
      <c r="Q80" s="35"/>
      <c r="R80" s="34" t="s">
        <v>479</v>
      </c>
      <c r="S80" s="34" t="s">
        <v>480</v>
      </c>
      <c r="T80" s="34"/>
      <c r="U80" s="37" t="s">
        <v>481</v>
      </c>
      <c r="V80" s="33" t="str">
        <f t="shared" si="9"/>
        <v>a</v>
      </c>
      <c r="W80" s="33" t="s">
        <v>87</v>
      </c>
      <c r="X80" s="33" t="s">
        <v>86</v>
      </c>
      <c r="Y80" s="33"/>
      <c r="Z80" s="33"/>
      <c r="AA80" s="33" t="s">
        <v>89</v>
      </c>
      <c r="AB80" s="33" t="s">
        <v>86</v>
      </c>
      <c r="AC80" s="33" t="s">
        <v>86</v>
      </c>
      <c r="AD80" s="33"/>
      <c r="AE80" s="33" t="s">
        <v>86</v>
      </c>
      <c r="AF80" s="33" t="s">
        <v>86</v>
      </c>
      <c r="AG80" s="33" t="s">
        <v>86</v>
      </c>
      <c r="AH80" s="33" t="s">
        <v>86</v>
      </c>
      <c r="AI80" s="33"/>
      <c r="AJ80" s="33" t="s">
        <v>86</v>
      </c>
      <c r="AK80" s="36" t="s">
        <v>89</v>
      </c>
      <c r="AL80" s="33" t="s">
        <v>89</v>
      </c>
      <c r="AM80" s="33"/>
      <c r="AN80" s="33"/>
      <c r="AO80" s="33"/>
      <c r="AP80" s="33"/>
      <c r="AQ80" s="33" t="s">
        <v>86</v>
      </c>
      <c r="AR80" s="33" t="s">
        <v>86</v>
      </c>
      <c r="AS80" s="33" t="s">
        <v>86</v>
      </c>
      <c r="AT80" s="36" t="s">
        <v>89</v>
      </c>
      <c r="AU80" s="36" t="s">
        <v>458</v>
      </c>
      <c r="AV80" s="33" t="s">
        <v>86</v>
      </c>
    </row>
    <row r="81" spans="1:48" s="31" customFormat="1" ht="33.75" x14ac:dyDescent="0.25">
      <c r="A81" s="68">
        <v>3997</v>
      </c>
      <c r="B81" s="30" t="s">
        <v>738</v>
      </c>
      <c r="C81" s="31" t="s">
        <v>419</v>
      </c>
      <c r="D81" s="31" t="s">
        <v>420</v>
      </c>
      <c r="E81" s="32">
        <v>32.838712999999998</v>
      </c>
      <c r="F81" s="32">
        <v>22.500112999999999</v>
      </c>
      <c r="G81" s="33">
        <v>-330</v>
      </c>
      <c r="H81" s="33"/>
      <c r="I81" s="33"/>
      <c r="J81" s="33"/>
      <c r="K81" s="31" t="s">
        <v>421</v>
      </c>
      <c r="L81" s="31" t="s">
        <v>422</v>
      </c>
      <c r="M81" s="34" t="s">
        <v>423</v>
      </c>
      <c r="N81" s="35"/>
      <c r="O81" s="35"/>
      <c r="P81" s="35"/>
      <c r="Q81" s="35"/>
      <c r="R81" s="34" t="s">
        <v>424</v>
      </c>
      <c r="S81" s="34" t="s">
        <v>425</v>
      </c>
      <c r="T81" s="34"/>
      <c r="U81" s="34" t="s">
        <v>86</v>
      </c>
      <c r="V81" s="33" t="str">
        <f t="shared" si="9"/>
        <v>a</v>
      </c>
      <c r="W81" s="33"/>
      <c r="X81" s="33" t="s">
        <v>88</v>
      </c>
      <c r="Y81" s="33"/>
      <c r="Z81" s="33"/>
      <c r="AA81" s="33"/>
      <c r="AB81" s="33" t="s">
        <v>86</v>
      </c>
      <c r="AC81" s="33" t="s">
        <v>86</v>
      </c>
      <c r="AD81" s="33"/>
      <c r="AE81" s="33" t="s">
        <v>86</v>
      </c>
      <c r="AF81" s="33" t="s">
        <v>86</v>
      </c>
      <c r="AG81" s="33" t="s">
        <v>86</v>
      </c>
      <c r="AH81" s="33" t="s">
        <v>86</v>
      </c>
      <c r="AI81" s="33"/>
      <c r="AJ81" s="33" t="s">
        <v>90</v>
      </c>
      <c r="AK81" s="36" t="s">
        <v>90</v>
      </c>
      <c r="AL81" s="33"/>
      <c r="AM81" s="33"/>
      <c r="AN81" s="33" t="s">
        <v>86</v>
      </c>
      <c r="AO81" s="33"/>
      <c r="AP81" s="33"/>
      <c r="AQ81" s="33" t="s">
        <v>86</v>
      </c>
      <c r="AR81" s="33" t="s">
        <v>86</v>
      </c>
      <c r="AS81" s="33"/>
      <c r="AT81" s="36" t="s">
        <v>458</v>
      </c>
      <c r="AU81" s="36" t="s">
        <v>458</v>
      </c>
    </row>
    <row r="82" spans="1:48" s="31" customFormat="1" ht="96" x14ac:dyDescent="0.25">
      <c r="A82" s="68">
        <v>4000</v>
      </c>
      <c r="B82" s="30" t="s">
        <v>739</v>
      </c>
      <c r="C82" s="31" t="s">
        <v>740</v>
      </c>
      <c r="D82" s="31" t="s">
        <v>420</v>
      </c>
      <c r="E82" s="32">
        <v>32.904091000000001</v>
      </c>
      <c r="F82" s="32">
        <v>21.967328999999999</v>
      </c>
      <c r="G82" s="33">
        <v>-630</v>
      </c>
      <c r="H82" s="33"/>
      <c r="I82" s="33" t="s">
        <v>90</v>
      </c>
      <c r="J82" s="33"/>
      <c r="K82" s="31" t="s">
        <v>426</v>
      </c>
      <c r="L82" s="31" t="s">
        <v>427</v>
      </c>
      <c r="M82" s="34" t="s">
        <v>428</v>
      </c>
      <c r="N82" s="34" t="s">
        <v>429</v>
      </c>
      <c r="O82" s="34" t="s">
        <v>98</v>
      </c>
      <c r="P82" s="34" t="s">
        <v>430</v>
      </c>
      <c r="Q82" s="34"/>
      <c r="R82" s="34" t="s">
        <v>431</v>
      </c>
      <c r="S82" s="34" t="s">
        <v>432</v>
      </c>
      <c r="T82" s="34"/>
      <c r="U82" s="37" t="s">
        <v>433</v>
      </c>
      <c r="V82" s="33" t="str">
        <f t="shared" si="9"/>
        <v>a</v>
      </c>
      <c r="W82" s="33"/>
      <c r="X82" s="33" t="s">
        <v>142</v>
      </c>
      <c r="Y82" s="33"/>
      <c r="Z82" s="33" t="s">
        <v>89</v>
      </c>
      <c r="AA82" s="33" t="s">
        <v>89</v>
      </c>
      <c r="AB82" s="33" t="s">
        <v>89</v>
      </c>
      <c r="AC82" s="33" t="s">
        <v>89</v>
      </c>
      <c r="AD82" s="33"/>
      <c r="AE82" s="33" t="s">
        <v>86</v>
      </c>
      <c r="AF82" s="33" t="s">
        <v>86</v>
      </c>
      <c r="AG82" s="33" t="s">
        <v>89</v>
      </c>
      <c r="AH82" s="33" t="s">
        <v>89</v>
      </c>
      <c r="AI82" s="33"/>
      <c r="AJ82" s="33" t="s">
        <v>86</v>
      </c>
      <c r="AK82" s="36" t="s">
        <v>90</v>
      </c>
      <c r="AL82" s="33" t="s">
        <v>89</v>
      </c>
      <c r="AM82" s="33"/>
      <c r="AN82" s="33" t="s">
        <v>86</v>
      </c>
      <c r="AO82" s="33"/>
      <c r="AP82" s="33" t="s">
        <v>89</v>
      </c>
      <c r="AQ82" s="33" t="s">
        <v>86</v>
      </c>
      <c r="AR82" s="33" t="s">
        <v>86</v>
      </c>
      <c r="AS82" s="33"/>
      <c r="AT82" s="36" t="s">
        <v>458</v>
      </c>
      <c r="AU82" s="36">
        <v>14</v>
      </c>
    </row>
    <row r="83" spans="1:48" s="31" customFormat="1" ht="96" x14ac:dyDescent="0.25">
      <c r="A83" s="68">
        <v>4136</v>
      </c>
      <c r="B83" s="30" t="s">
        <v>741</v>
      </c>
      <c r="C83" s="31" t="s">
        <v>434</v>
      </c>
      <c r="D83" s="31" t="s">
        <v>435</v>
      </c>
      <c r="E83" s="32">
        <v>35.505616000000003</v>
      </c>
      <c r="F83" s="32">
        <v>11.079314</v>
      </c>
      <c r="G83" s="33">
        <v>-330</v>
      </c>
      <c r="H83" s="33"/>
      <c r="I83" s="33"/>
      <c r="J83" s="33" t="s">
        <v>89</v>
      </c>
      <c r="K83" s="31" t="s">
        <v>436</v>
      </c>
      <c r="L83" s="31" t="s">
        <v>437</v>
      </c>
      <c r="M83" s="34" t="s">
        <v>438</v>
      </c>
      <c r="N83" s="34" t="s">
        <v>98</v>
      </c>
      <c r="O83" s="35"/>
      <c r="P83" s="35"/>
      <c r="Q83" s="35"/>
      <c r="R83" s="34" t="s">
        <v>439</v>
      </c>
      <c r="S83" s="34" t="s">
        <v>440</v>
      </c>
      <c r="T83" s="34"/>
      <c r="U83" s="34" t="s">
        <v>86</v>
      </c>
      <c r="V83" s="33" t="str">
        <f t="shared" si="9"/>
        <v>a</v>
      </c>
      <c r="W83" s="33" t="s">
        <v>87</v>
      </c>
      <c r="X83" s="33" t="s">
        <v>88</v>
      </c>
      <c r="Y83" s="33"/>
      <c r="Z83" s="33"/>
      <c r="AA83" s="33" t="s">
        <v>89</v>
      </c>
      <c r="AB83" s="33" t="s">
        <v>86</v>
      </c>
      <c r="AC83" s="33" t="s">
        <v>89</v>
      </c>
      <c r="AD83" s="33"/>
      <c r="AE83" s="33" t="s">
        <v>89</v>
      </c>
      <c r="AF83" s="33" t="s">
        <v>89</v>
      </c>
      <c r="AG83" s="33" t="s">
        <v>86</v>
      </c>
      <c r="AH83" s="33" t="s">
        <v>86</v>
      </c>
      <c r="AI83" s="33"/>
      <c r="AJ83" s="33" t="s">
        <v>89</v>
      </c>
      <c r="AK83" s="36" t="s">
        <v>89</v>
      </c>
      <c r="AL83" s="33" t="s">
        <v>86</v>
      </c>
      <c r="AM83" s="33"/>
      <c r="AN83" s="33" t="s">
        <v>86</v>
      </c>
      <c r="AO83" s="33"/>
      <c r="AP83" s="33" t="s">
        <v>89</v>
      </c>
      <c r="AQ83" s="33" t="s">
        <v>86</v>
      </c>
      <c r="AR83" s="33" t="s">
        <v>86</v>
      </c>
      <c r="AS83" s="33" t="s">
        <v>89</v>
      </c>
      <c r="AT83" s="36" t="s">
        <v>458</v>
      </c>
      <c r="AU83" s="36">
        <v>15</v>
      </c>
    </row>
    <row r="84" spans="1:48" s="31" customFormat="1" ht="60" x14ac:dyDescent="0.25">
      <c r="A84" s="68">
        <v>4142</v>
      </c>
      <c r="B84" s="30" t="s">
        <v>441</v>
      </c>
      <c r="C84" s="31" t="s">
        <v>442</v>
      </c>
      <c r="D84" s="31" t="s">
        <v>435</v>
      </c>
      <c r="E84" s="32">
        <v>35.782465000000002</v>
      </c>
      <c r="F84" s="32">
        <v>10.83257</v>
      </c>
      <c r="G84" s="33">
        <v>-330</v>
      </c>
      <c r="H84" s="33"/>
      <c r="I84" s="33"/>
      <c r="J84" s="33" t="s">
        <v>89</v>
      </c>
      <c r="K84" s="31" t="s">
        <v>443</v>
      </c>
      <c r="L84" s="31" t="s">
        <v>444</v>
      </c>
      <c r="M84" s="34" t="s">
        <v>445</v>
      </c>
      <c r="N84" s="35"/>
      <c r="O84" s="35"/>
      <c r="P84" s="35"/>
      <c r="Q84" s="35"/>
      <c r="R84" s="34" t="s">
        <v>446</v>
      </c>
      <c r="S84" s="34" t="s">
        <v>447</v>
      </c>
      <c r="T84" s="34"/>
      <c r="U84" s="37" t="s">
        <v>448</v>
      </c>
      <c r="V84" s="33" t="str">
        <f t="shared" si="9"/>
        <v>a</v>
      </c>
      <c r="W84" s="33"/>
      <c r="X84" s="33" t="s">
        <v>88</v>
      </c>
      <c r="Y84" s="33"/>
      <c r="Z84" s="33"/>
      <c r="AA84" s="33" t="s">
        <v>89</v>
      </c>
      <c r="AB84" s="33" t="s">
        <v>86</v>
      </c>
      <c r="AC84" s="33" t="s">
        <v>89</v>
      </c>
      <c r="AD84" s="33"/>
      <c r="AE84" s="33" t="s">
        <v>90</v>
      </c>
      <c r="AF84" s="33" t="s">
        <v>86</v>
      </c>
      <c r="AG84" s="33" t="s">
        <v>86</v>
      </c>
      <c r="AH84" s="33" t="s">
        <v>86</v>
      </c>
      <c r="AI84" s="33"/>
      <c r="AJ84" s="33" t="s">
        <v>90</v>
      </c>
      <c r="AK84" s="36" t="s">
        <v>90</v>
      </c>
      <c r="AL84" s="33" t="s">
        <v>86</v>
      </c>
      <c r="AM84" s="33"/>
      <c r="AN84" s="33" t="s">
        <v>86</v>
      </c>
      <c r="AO84" s="33"/>
      <c r="AP84" s="33"/>
      <c r="AQ84" s="33" t="s">
        <v>89</v>
      </c>
      <c r="AR84" s="33" t="s">
        <v>86</v>
      </c>
      <c r="AS84" s="33"/>
      <c r="AT84" s="36" t="s">
        <v>458</v>
      </c>
      <c r="AU84" s="36" t="s">
        <v>458</v>
      </c>
    </row>
    <row r="85" spans="1:48" s="31" customFormat="1" ht="108" x14ac:dyDescent="0.25">
      <c r="A85" s="68">
        <v>4143</v>
      </c>
      <c r="B85" s="30" t="s">
        <v>742</v>
      </c>
      <c r="C85" s="31" t="s">
        <v>449</v>
      </c>
      <c r="D85" s="31" t="s">
        <v>435</v>
      </c>
      <c r="E85" s="32">
        <v>35.828316999999998</v>
      </c>
      <c r="F85" s="32">
        <v>10.640288</v>
      </c>
      <c r="G85" s="33">
        <v>-330</v>
      </c>
      <c r="H85" s="33"/>
      <c r="I85" s="33"/>
      <c r="J85" s="33" t="s">
        <v>89</v>
      </c>
      <c r="K85" s="31" t="s">
        <v>450</v>
      </c>
      <c r="L85" s="31" t="s">
        <v>451</v>
      </c>
      <c r="M85" s="35"/>
      <c r="N85" s="35"/>
      <c r="O85" s="35"/>
      <c r="P85" s="35"/>
      <c r="Q85" s="35"/>
      <c r="R85" s="34" t="s">
        <v>452</v>
      </c>
      <c r="S85" s="34" t="s">
        <v>453</v>
      </c>
      <c r="T85" s="34"/>
      <c r="U85" s="37" t="s">
        <v>454</v>
      </c>
      <c r="V85" s="33" t="str">
        <f t="shared" si="9"/>
        <v>a</v>
      </c>
      <c r="W85" s="33" t="s">
        <v>87</v>
      </c>
      <c r="X85" s="33" t="s">
        <v>88</v>
      </c>
      <c r="Y85" s="33" t="s">
        <v>89</v>
      </c>
      <c r="Z85" s="33"/>
      <c r="AA85" s="33" t="s">
        <v>89</v>
      </c>
      <c r="AB85" s="33"/>
      <c r="AC85" s="33" t="s">
        <v>86</v>
      </c>
      <c r="AD85" s="33"/>
      <c r="AE85" s="33" t="s">
        <v>86</v>
      </c>
      <c r="AF85" s="33" t="s">
        <v>86</v>
      </c>
      <c r="AG85" s="33" t="s">
        <v>86</v>
      </c>
      <c r="AH85" s="33" t="s">
        <v>86</v>
      </c>
      <c r="AI85" s="33"/>
      <c r="AJ85" s="33" t="s">
        <v>90</v>
      </c>
      <c r="AK85" s="36" t="s">
        <v>90</v>
      </c>
      <c r="AL85" s="33" t="s">
        <v>86</v>
      </c>
      <c r="AM85" s="33"/>
      <c r="AN85" s="33" t="s">
        <v>86</v>
      </c>
      <c r="AO85" s="33"/>
      <c r="AP85" s="33"/>
      <c r="AQ85" s="33" t="s">
        <v>86</v>
      </c>
      <c r="AR85" s="33" t="s">
        <v>86</v>
      </c>
      <c r="AS85" s="33"/>
      <c r="AT85" s="36" t="s">
        <v>458</v>
      </c>
      <c r="AU85" s="36" t="s">
        <v>458</v>
      </c>
    </row>
    <row r="86" spans="1:48" s="31" customFormat="1" ht="240" x14ac:dyDescent="0.25">
      <c r="A86" s="68">
        <v>4175</v>
      </c>
      <c r="B86" s="30" t="s">
        <v>791</v>
      </c>
      <c r="C86" s="31" t="s">
        <v>536</v>
      </c>
      <c r="D86" s="31" t="s">
        <v>435</v>
      </c>
      <c r="E86" s="32">
        <v>36.841500000000003</v>
      </c>
      <c r="F86" s="32">
        <v>10.324999999999999</v>
      </c>
      <c r="G86" s="33">
        <v>-813</v>
      </c>
      <c r="H86" s="33"/>
      <c r="I86" s="33"/>
      <c r="J86" s="33" t="s">
        <v>89</v>
      </c>
      <c r="K86" s="31" t="s">
        <v>537</v>
      </c>
      <c r="L86" s="31" t="s">
        <v>538</v>
      </c>
      <c r="M86" s="34" t="s">
        <v>455</v>
      </c>
      <c r="N86" s="34" t="s">
        <v>539</v>
      </c>
      <c r="O86" s="34" t="s">
        <v>98</v>
      </c>
      <c r="P86" s="34" t="s">
        <v>83</v>
      </c>
      <c r="Q86" s="34"/>
      <c r="R86" s="34" t="s">
        <v>540</v>
      </c>
      <c r="S86" s="34" t="s">
        <v>541</v>
      </c>
      <c r="T86" s="34"/>
      <c r="U86" s="37" t="s">
        <v>542</v>
      </c>
      <c r="V86" s="33" t="str">
        <f t="shared" si="9"/>
        <v>a</v>
      </c>
      <c r="W86" s="33"/>
      <c r="X86" s="33" t="s">
        <v>88</v>
      </c>
      <c r="Y86" s="33" t="s">
        <v>89</v>
      </c>
      <c r="Z86" s="33"/>
      <c r="AA86" s="33"/>
      <c r="AB86" s="33" t="s">
        <v>89</v>
      </c>
      <c r="AC86" s="33" t="s">
        <v>89</v>
      </c>
      <c r="AD86" s="33" t="s">
        <v>89</v>
      </c>
      <c r="AE86" s="33" t="s">
        <v>86</v>
      </c>
      <c r="AF86" s="33" t="s">
        <v>89</v>
      </c>
      <c r="AG86" s="33" t="s">
        <v>89</v>
      </c>
      <c r="AH86" s="33" t="s">
        <v>89</v>
      </c>
      <c r="AI86" s="33"/>
      <c r="AJ86" s="33" t="s">
        <v>89</v>
      </c>
      <c r="AK86" s="36" t="s">
        <v>89</v>
      </c>
      <c r="AL86" s="33" t="s">
        <v>90</v>
      </c>
      <c r="AM86" s="33"/>
      <c r="AN86" s="33"/>
      <c r="AO86" s="33"/>
      <c r="AP86" s="33"/>
      <c r="AQ86" s="33" t="s">
        <v>86</v>
      </c>
      <c r="AR86" s="33" t="s">
        <v>86</v>
      </c>
      <c r="AT86" s="36" t="s">
        <v>89</v>
      </c>
      <c r="AU86" s="36">
        <v>21</v>
      </c>
      <c r="AV86" s="33" t="s">
        <v>86</v>
      </c>
    </row>
    <row r="87" spans="1:48" s="31" customFormat="1" ht="72" x14ac:dyDescent="0.25">
      <c r="A87" s="68">
        <v>4176</v>
      </c>
      <c r="B87" s="30" t="s">
        <v>791</v>
      </c>
      <c r="C87" s="31" t="s">
        <v>656</v>
      </c>
      <c r="D87" s="31" t="s">
        <v>435</v>
      </c>
      <c r="E87" s="32">
        <v>36.844999999999999</v>
      </c>
      <c r="F87" s="32">
        <v>10.3255</v>
      </c>
      <c r="G87" s="33">
        <v>-160</v>
      </c>
      <c r="H87" s="33"/>
      <c r="I87" s="33"/>
      <c r="J87" s="33" t="s">
        <v>89</v>
      </c>
      <c r="K87" s="31" t="s">
        <v>657</v>
      </c>
      <c r="L87" s="31" t="s">
        <v>658</v>
      </c>
      <c r="M87" s="34" t="s">
        <v>455</v>
      </c>
      <c r="N87" s="34" t="s">
        <v>659</v>
      </c>
      <c r="O87" s="34" t="s">
        <v>98</v>
      </c>
      <c r="P87" s="34" t="s">
        <v>83</v>
      </c>
      <c r="Q87" s="34"/>
      <c r="R87" s="35"/>
      <c r="S87" s="34" t="s">
        <v>660</v>
      </c>
      <c r="T87" s="34"/>
      <c r="U87" s="34" t="s">
        <v>86</v>
      </c>
      <c r="V87" s="33" t="str">
        <f t="shared" si="9"/>
        <v>a</v>
      </c>
      <c r="W87" s="33"/>
      <c r="X87" s="33" t="s">
        <v>88</v>
      </c>
      <c r="Y87" s="33" t="s">
        <v>89</v>
      </c>
      <c r="Z87" s="33"/>
      <c r="AA87" s="33"/>
      <c r="AB87" s="33" t="s">
        <v>86</v>
      </c>
      <c r="AC87" s="33" t="s">
        <v>89</v>
      </c>
      <c r="AD87" s="33"/>
      <c r="AE87" s="33" t="s">
        <v>86</v>
      </c>
      <c r="AF87" s="33" t="s">
        <v>89</v>
      </c>
      <c r="AG87" s="33" t="s">
        <v>89</v>
      </c>
      <c r="AH87" s="33" t="s">
        <v>89</v>
      </c>
      <c r="AI87" s="33"/>
      <c r="AJ87" s="33"/>
      <c r="AK87" s="36" t="s">
        <v>89</v>
      </c>
      <c r="AL87" s="33" t="s">
        <v>89</v>
      </c>
      <c r="AM87" s="33"/>
      <c r="AN87" s="33"/>
      <c r="AO87" s="33"/>
      <c r="AP87" s="33"/>
      <c r="AQ87" s="33" t="s">
        <v>86</v>
      </c>
      <c r="AR87" s="33" t="s">
        <v>86</v>
      </c>
      <c r="AS87" s="33" t="s">
        <v>86</v>
      </c>
      <c r="AT87" s="36" t="s">
        <v>458</v>
      </c>
      <c r="AU87" s="36" t="s">
        <v>458</v>
      </c>
      <c r="AV87" s="33" t="s">
        <v>86</v>
      </c>
    </row>
    <row r="88" spans="1:48" s="31" customFormat="1" ht="48" x14ac:dyDescent="0.25">
      <c r="A88" s="68">
        <v>4189</v>
      </c>
      <c r="B88" s="30" t="s">
        <v>743</v>
      </c>
      <c r="C88" s="31" t="s">
        <v>560</v>
      </c>
      <c r="D88" s="31" t="s">
        <v>435</v>
      </c>
      <c r="E88" s="32">
        <v>37.276176</v>
      </c>
      <c r="F88" s="32">
        <v>9.8940590000000004</v>
      </c>
      <c r="G88" s="33" t="s">
        <v>92</v>
      </c>
      <c r="H88" s="33"/>
      <c r="I88" s="33"/>
      <c r="J88" s="33" t="s">
        <v>89</v>
      </c>
      <c r="K88" s="31" t="s">
        <v>162</v>
      </c>
      <c r="L88" s="31" t="s">
        <v>561</v>
      </c>
      <c r="M88" s="35"/>
      <c r="N88" s="35"/>
      <c r="O88" s="35"/>
      <c r="P88" s="35"/>
      <c r="Q88" s="35"/>
      <c r="R88" s="34" t="s">
        <v>562</v>
      </c>
      <c r="S88" s="35"/>
      <c r="T88" s="35"/>
      <c r="U88" s="34" t="s">
        <v>86</v>
      </c>
      <c r="V88" s="33" t="str">
        <f t="shared" si="9"/>
        <v>a</v>
      </c>
      <c r="W88" s="33" t="s">
        <v>87</v>
      </c>
      <c r="X88" s="33" t="s">
        <v>88</v>
      </c>
      <c r="Y88" s="33"/>
      <c r="Z88" s="33"/>
      <c r="AA88" s="33" t="s">
        <v>89</v>
      </c>
      <c r="AB88" s="33" t="s">
        <v>89</v>
      </c>
      <c r="AC88" s="33" t="s">
        <v>89</v>
      </c>
      <c r="AD88" s="33"/>
      <c r="AE88" s="33" t="s">
        <v>86</v>
      </c>
      <c r="AF88" s="33" t="s">
        <v>89</v>
      </c>
      <c r="AG88" s="33" t="s">
        <v>86</v>
      </c>
      <c r="AH88" s="33" t="s">
        <v>86</v>
      </c>
      <c r="AI88" s="33"/>
      <c r="AJ88" s="33" t="s">
        <v>86</v>
      </c>
      <c r="AK88" s="36" t="s">
        <v>89</v>
      </c>
      <c r="AL88" s="33"/>
      <c r="AM88" s="33"/>
      <c r="AN88" s="33"/>
      <c r="AO88" s="33"/>
      <c r="AP88" s="33"/>
      <c r="AQ88" s="33" t="s">
        <v>86</v>
      </c>
      <c r="AR88" s="33" t="s">
        <v>86</v>
      </c>
      <c r="AS88" s="33" t="s">
        <v>86</v>
      </c>
      <c r="AT88" s="36" t="s">
        <v>89</v>
      </c>
      <c r="AU88" s="36" t="s">
        <v>458</v>
      </c>
      <c r="AV88" s="33" t="s">
        <v>86</v>
      </c>
    </row>
    <row r="89" spans="1:48" s="31" customFormat="1" ht="60" x14ac:dyDescent="0.25">
      <c r="A89" s="68">
        <v>4243</v>
      </c>
      <c r="B89" s="30" t="s">
        <v>782</v>
      </c>
      <c r="C89" s="31" t="s">
        <v>783</v>
      </c>
      <c r="D89" s="31" t="s">
        <v>456</v>
      </c>
      <c r="E89" s="32">
        <v>36.610100000000003</v>
      </c>
      <c r="F89" s="32">
        <v>2.1875800000000001</v>
      </c>
      <c r="G89" s="33">
        <v>-550</v>
      </c>
      <c r="H89" s="33"/>
      <c r="I89" s="33"/>
      <c r="J89" s="33" t="s">
        <v>89</v>
      </c>
      <c r="K89" s="31" t="s">
        <v>784</v>
      </c>
      <c r="L89" s="31" t="s">
        <v>785</v>
      </c>
      <c r="M89" s="34" t="s">
        <v>786</v>
      </c>
      <c r="N89" s="34" t="s">
        <v>787</v>
      </c>
      <c r="O89" s="34" t="s">
        <v>788</v>
      </c>
      <c r="P89" s="35"/>
      <c r="Q89" s="35"/>
      <c r="R89" s="37" t="s">
        <v>789</v>
      </c>
      <c r="S89" s="62" t="s">
        <v>790</v>
      </c>
      <c r="T89" s="62"/>
      <c r="U89" s="37" t="s">
        <v>86</v>
      </c>
      <c r="V89" s="33" t="str">
        <f t="shared" ref="V89" si="10">IF(K89="","m","a")</f>
        <v>a</v>
      </c>
      <c r="W89" s="33" t="s">
        <v>87</v>
      </c>
      <c r="X89" s="33" t="s">
        <v>142</v>
      </c>
      <c r="Y89" s="33"/>
      <c r="Z89" s="33"/>
      <c r="AA89" s="33" t="s">
        <v>89</v>
      </c>
      <c r="AB89" s="33" t="s">
        <v>86</v>
      </c>
      <c r="AC89" s="33" t="s">
        <v>89</v>
      </c>
      <c r="AD89" s="33"/>
      <c r="AE89" s="33" t="s">
        <v>86</v>
      </c>
      <c r="AF89" s="33" t="s">
        <v>86</v>
      </c>
      <c r="AG89" s="33" t="s">
        <v>86</v>
      </c>
      <c r="AH89" s="33" t="s">
        <v>86</v>
      </c>
      <c r="AI89" s="33"/>
      <c r="AJ89" s="33" t="s">
        <v>86</v>
      </c>
      <c r="AK89" s="36" t="s">
        <v>90</v>
      </c>
      <c r="AM89" s="33"/>
      <c r="AN89" s="33"/>
      <c r="AO89" s="33"/>
      <c r="AP89" s="33"/>
      <c r="AQ89" s="33" t="s">
        <v>86</v>
      </c>
      <c r="AR89" s="33" t="s">
        <v>86</v>
      </c>
      <c r="AS89" s="33"/>
      <c r="AT89" s="36" t="s">
        <v>458</v>
      </c>
      <c r="AU89" s="36">
        <v>15</v>
      </c>
      <c r="AV89" s="33" t="s">
        <v>86</v>
      </c>
    </row>
  </sheetData>
  <sortState xmlns:xlrd2="http://schemas.microsoft.com/office/spreadsheetml/2017/richdata2" ref="A2:AV89">
    <sortCondition ref="A2:A89"/>
  </sortState>
  <hyperlinks>
    <hyperlink ref="R2" r:id="rId1" xr:uid="{55A361CD-FAEE-4A20-B456-41DB8938CB31}"/>
    <hyperlink ref="R5" r:id="rId2" xr:uid="{07379095-1E8E-45B3-BC43-DB3CF5462220}"/>
    <hyperlink ref="R6" r:id="rId3" xr:uid="{780640B2-817B-4CA4-BA16-EAA9D8CF94AE}"/>
    <hyperlink ref="R16" r:id="rId4" xr:uid="{A0674E1D-4CB7-4205-9F37-29BAF338E3DE}"/>
    <hyperlink ref="R21" r:id="rId5" xr:uid="{62AB7F27-4C7D-4C45-BEAB-7C30D58F9F3B}"/>
    <hyperlink ref="R23" r:id="rId6" xr:uid="{B5513B46-1764-4A35-A60C-5876BA30E183}"/>
    <hyperlink ref="R27" r:id="rId7" xr:uid="{2685D2E6-BA1A-4B61-9C13-9ADEAA97A735}"/>
    <hyperlink ref="R29" r:id="rId8" xr:uid="{EF520ABB-7F6F-4B88-9092-1FE709EE8A22}"/>
    <hyperlink ref="R32" r:id="rId9" xr:uid="{73A2A5FB-6AE6-42AC-B99E-9319F8A3DCCC}"/>
    <hyperlink ref="R33" r:id="rId10" xr:uid="{A46ADDDE-8D9D-4250-960A-F1EB79C57871}"/>
    <hyperlink ref="R34" r:id="rId11" xr:uid="{B7601EA6-B544-489B-93F1-FC13AF76E79F}"/>
    <hyperlink ref="R42" r:id="rId12" xr:uid="{81BE4031-7D30-405E-953A-A75E4662AFB2}"/>
    <hyperlink ref="R43" r:id="rId13" xr:uid="{1989AC1B-3083-41B4-90D4-CBDADCC2735B}"/>
    <hyperlink ref="R44" r:id="rId14" xr:uid="{4E99D81E-FE00-4E8D-8EF1-17A8986303A0}"/>
    <hyperlink ref="R46" r:id="rId15" xr:uid="{B56302D8-C484-4A44-9151-CF7312AAAB64}"/>
    <hyperlink ref="R36" r:id="rId16" xr:uid="{61F577AC-E795-483D-BF07-B21AEB70968B}"/>
    <hyperlink ref="R38" r:id="rId17" xr:uid="{E1D94F70-E63D-4CCD-98A5-C8BE584007A9}"/>
    <hyperlink ref="R39" r:id="rId18" xr:uid="{F7805DE8-7159-4BBF-82A6-F69E56B69968}"/>
    <hyperlink ref="R49" r:id="rId19" xr:uid="{78B86169-4E30-47AC-9D5A-ACBF49B65122}"/>
    <hyperlink ref="R50" r:id="rId20" xr:uid="{D49F04B4-C807-4D62-83FA-1207373A1DA6}"/>
    <hyperlink ref="R51" r:id="rId21" xr:uid="{94A89E83-CBBE-4769-ABB6-8B94AF72B588}"/>
    <hyperlink ref="R55" r:id="rId22" xr:uid="{DBAA09C5-419A-4159-962E-6889B3B6D3DE}"/>
    <hyperlink ref="R58" r:id="rId23" xr:uid="{93B57E8E-FE9D-443E-AE5D-53CF18DEBF69}"/>
    <hyperlink ref="R60" r:id="rId24" xr:uid="{A7EE2766-7213-49E4-96BB-A6A1CEE7407E}"/>
    <hyperlink ref="R61" r:id="rId25" xr:uid="{1736A118-89FB-4DFE-AADA-5559C08F8217}"/>
    <hyperlink ref="R66" r:id="rId26" xr:uid="{58BC4F33-505A-4B7E-BB94-E7ADC79FC4BB}"/>
    <hyperlink ref="R67" r:id="rId27" xr:uid="{B619DBE5-3A29-463F-A684-C335658D1DB8}"/>
    <hyperlink ref="R68" r:id="rId28" xr:uid="{8813DF55-8ACD-4E03-923A-56AA76AA4CCA}"/>
    <hyperlink ref="R69" r:id="rId29" xr:uid="{BBF8CC6F-F67B-4469-BBC0-DBB8D1CB3766}"/>
    <hyperlink ref="R70" r:id="rId30" xr:uid="{5C99509A-2DB7-40A3-8581-7B4B36D6DB6C}"/>
    <hyperlink ref="R72" r:id="rId31" xr:uid="{AF38E37E-A169-4A74-A5E2-6F48A7758FE1}"/>
    <hyperlink ref="R73" r:id="rId32" xr:uid="{7649C9C0-3114-4AEA-9367-7BBDA844CC79}"/>
    <hyperlink ref="R77" r:id="rId33" xr:uid="{6A7E1FF9-8EA4-450E-891E-E69F8159F344}"/>
    <hyperlink ref="R79" r:id="rId34" xr:uid="{0BDAA9ED-C58B-4605-8643-B5735C7CCD0C}"/>
    <hyperlink ref="R81" r:id="rId35" xr:uid="{E8525A7B-A5B5-4E0B-8970-1343FA43C545}"/>
    <hyperlink ref="R82" r:id="rId36" xr:uid="{0A52E351-56B1-4F16-A593-4A3A8EC2F975}"/>
    <hyperlink ref="R83" r:id="rId37" xr:uid="{EFD8514C-615E-4114-B818-AD3D35F93220}"/>
    <hyperlink ref="R84" r:id="rId38" xr:uid="{9A60E1A5-0089-491E-9B28-A43465E0DDFA}"/>
    <hyperlink ref="R85" r:id="rId39" xr:uid="{C9170B05-F5F3-4CF5-9E9B-05AFAA8DBABD}"/>
    <hyperlink ref="S2" r:id="rId40" xr:uid="{07053DAA-726D-466A-AF6E-1629763035D4}"/>
    <hyperlink ref="S39" r:id="rId41" xr:uid="{E0F616AC-22DE-43D1-821C-6A7DE1235C95}"/>
    <hyperlink ref="S38" r:id="rId42" xr:uid="{CB0C9DBC-77A6-45D9-9AD7-F9E97E4ADE91}"/>
    <hyperlink ref="S6" r:id="rId43" xr:uid="{18652D09-73CA-4AED-8994-9DA8747CE66F}"/>
    <hyperlink ref="R7" r:id="rId44" xr:uid="{3E981086-0F62-4499-B8D3-09C2D08AA597}"/>
    <hyperlink ref="S7" r:id="rId45" xr:uid="{F7497C63-4EF7-405D-AF92-69AA99ECAC5E}"/>
    <hyperlink ref="S8" r:id="rId46" xr:uid="{6149D925-3795-422F-9662-10EC3E8448D4}"/>
    <hyperlink ref="R8" r:id="rId47" xr:uid="{39A26AA7-C9EF-4F2D-9D64-D63D4F760166}"/>
    <hyperlink ref="S13" r:id="rId48" xr:uid="{E252B53C-294F-46CC-B98C-9F9834682724}"/>
    <hyperlink ref="R13" r:id="rId49" xr:uid="{1A84F8D5-D631-4CB8-A912-2F5246B67621}"/>
    <hyperlink ref="S16" r:id="rId50" xr:uid="{39CA2112-642E-4AA9-960E-D8F4C62BBB10}"/>
    <hyperlink ref="R17" r:id="rId51" xr:uid="{8B7C1F07-FC89-4FED-A518-AC51F0805BAF}"/>
    <hyperlink ref="S21" r:id="rId52" xr:uid="{8B474B52-987B-4AAE-8562-8DFFCE80B435}"/>
    <hyperlink ref="S23" r:id="rId53" xr:uid="{13435998-2D99-4E07-BFDE-50DE208D3F6A}"/>
    <hyperlink ref="S26" r:id="rId54" xr:uid="{A5BDA259-D744-4DAA-9B95-099E57057F3F}"/>
    <hyperlink ref="R26" r:id="rId55" xr:uid="{8278AA26-E207-43AC-9561-7C913D6E491B}"/>
    <hyperlink ref="S27" r:id="rId56" xr:uid="{058E0BCE-05A0-4BAD-B3B5-CBBF8743C866}"/>
    <hyperlink ref="S29" r:id="rId57" xr:uid="{E0607DD5-BCAF-4254-B82B-EC44A9CD2E2F}"/>
    <hyperlink ref="S50" r:id="rId58" xr:uid="{02D854C1-5E7C-4AB8-B0B5-E939B931D2B9}"/>
    <hyperlink ref="S32" r:id="rId59" xr:uid="{EE12DB98-7BFD-41F9-8A8A-CE26D6BAC25A}"/>
    <hyperlink ref="S33" r:id="rId60" xr:uid="{1ED12A8D-2CCA-49F9-B3E8-AE1991B52E4F}"/>
    <hyperlink ref="S34" r:id="rId61" xr:uid="{F0B7EA96-46BC-4C8F-95E9-BE399D44193C}"/>
    <hyperlink ref="S41" r:id="rId62" xr:uid="{E08D91DD-57F6-46C5-AC88-51097D719082}"/>
    <hyperlink ref="R41" r:id="rId63" xr:uid="{380CBE21-A6D9-4E52-9ED5-7E59B57D5072}"/>
    <hyperlink ref="S42" r:id="rId64" xr:uid="{5E850D4E-33BE-41C0-990D-6A9B132E2E82}"/>
    <hyperlink ref="S43" r:id="rId65" xr:uid="{AE2549BE-7591-4F54-9416-08F29EF378B5}"/>
    <hyperlink ref="S44" r:id="rId66" xr:uid="{6E58E3BA-1E6C-40F4-8A12-2995DD4DE795}"/>
    <hyperlink ref="S45" r:id="rId67" xr:uid="{90599A6B-CABE-491B-8F7F-8EB6CFC3793C}"/>
    <hyperlink ref="R45" r:id="rId68" xr:uid="{C4ED9337-67AE-49DA-B212-E3C3009671BA}"/>
    <hyperlink ref="S46" r:id="rId69" xr:uid="{0A9BD33E-BFDE-4127-85E7-CFBC52709375}"/>
    <hyperlink ref="S47" r:id="rId70" xr:uid="{B3EB5A6F-0163-45B1-A7BC-36905E205A11}"/>
    <hyperlink ref="S51" r:id="rId71" xr:uid="{1D4E3822-D806-48BA-ACF9-FECE5E8EDB39}"/>
    <hyperlink ref="S55" r:id="rId72" xr:uid="{F12F780D-1AFD-4969-B4ED-26F81E799E76}"/>
    <hyperlink ref="S58" r:id="rId73" xr:uid="{05E8D1D6-47C5-4757-9355-2411A2D132E8}"/>
    <hyperlink ref="S59" r:id="rId74" xr:uid="{04F5135E-7F33-40A9-878B-743C983C2482}"/>
    <hyperlink ref="S60" r:id="rId75" xr:uid="{71E0DF18-5B13-4665-9497-B71AC618AB3A}"/>
    <hyperlink ref="S61" r:id="rId76" xr:uid="{9C2A9AB5-84BD-44BF-AC7D-76F9D2D20909}"/>
    <hyperlink ref="S66" r:id="rId77" xr:uid="{DA562368-34AE-49DF-819A-FC9AC91E9C4E}"/>
    <hyperlink ref="S67" r:id="rId78" xr:uid="{C50E79F8-85E2-4C09-B845-768D079A8F64}"/>
    <hyperlink ref="S68" r:id="rId79" xr:uid="{16D4E2B9-D5C9-46CE-842C-5CB5C67E1383}"/>
    <hyperlink ref="S69" r:id="rId80" xr:uid="{3F61BFCD-86BC-4B16-A892-71A04662B041}"/>
    <hyperlink ref="S73" r:id="rId81" xr:uid="{D6CEBB1D-993E-4421-908A-40F94C6DCDCC}"/>
    <hyperlink ref="S77" r:id="rId82" xr:uid="{A8FAAAD6-38F4-404C-9290-4939C0FDECFD}"/>
    <hyperlink ref="S79" r:id="rId83" xr:uid="{63CCFD67-7876-4C20-83BF-08960EB0F8F3}"/>
    <hyperlink ref="S81" r:id="rId84" xr:uid="{0DCB5909-4D55-4F21-A9F1-A1037124E590}"/>
    <hyperlink ref="S82" r:id="rId85" xr:uid="{A42206D2-CC16-4F1C-A2C8-7548877B704C}"/>
    <hyperlink ref="S83" r:id="rId86" xr:uid="{C3F5711B-05C5-4313-A1F4-9C2C7FDCD180}"/>
    <hyperlink ref="S84" r:id="rId87" xr:uid="{8AB20FFD-45CD-4963-8B51-B71B7A68D124}"/>
    <hyperlink ref="S85" r:id="rId88" xr:uid="{FEDDCCF9-7DF4-4DEB-9E97-8D1DA3F3496E}"/>
    <hyperlink ref="P82" r:id="rId89" xr:uid="{A1A8F2B5-C9EA-4446-86AA-FF9414D1CED8}"/>
    <hyperlink ref="O77" r:id="rId90" xr:uid="{43ADAE81-28D9-4313-9F59-DF9B0021D1F6}"/>
    <hyperlink ref="M2" r:id="rId91" xr:uid="{8793856A-2E60-4E1E-90F6-62C9DE660F0D}"/>
    <hyperlink ref="M7" r:id="rId92" xr:uid="{22F1AE84-D096-459A-9FDB-14A07A18A9BD}"/>
    <hyperlink ref="N27" r:id="rId93" xr:uid="{6F986F34-9585-431D-8205-2C7C59CF65EC}"/>
    <hyperlink ref="M33" r:id="rId94" xr:uid="{29A35C85-39C0-4C1B-BD63-B1DBC3018059}"/>
    <hyperlink ref="N50" r:id="rId95" xr:uid="{C405D367-5F02-450B-8F64-EEDBF2ECFE2F}"/>
    <hyperlink ref="M51" r:id="rId96" xr:uid="{D82CF139-5B48-4585-A770-C700E822FB7E}"/>
    <hyperlink ref="M69" r:id="rId97" xr:uid="{752DB20B-DE5C-4AF6-ACEB-E4E6000677AD}"/>
    <hyperlink ref="N68" r:id="rId98" xr:uid="{F9A37992-DF7E-4637-92DA-4428A62F39E2}"/>
    <hyperlink ref="M49" r:id="rId99" xr:uid="{B5EE15D9-2565-49EF-9119-BD6D1B1BD2C0}"/>
    <hyperlink ref="M82" r:id="rId100" xr:uid="{605FF207-E00C-45FF-A0C5-4FD03A3C6C34}"/>
    <hyperlink ref="M83" r:id="rId101" xr:uid="{52D78A07-04ED-43FF-A177-2D02F32519C2}"/>
    <hyperlink ref="M84" r:id="rId102" xr:uid="{ABB83CB5-0A8B-4333-8732-E05B3D318E27}"/>
    <hyperlink ref="M16" r:id="rId103" xr:uid="{9026703C-5E5B-43A3-B995-15F40D1FD670}"/>
    <hyperlink ref="M23" r:id="rId104" xr:uid="{6BD31CD1-D8EA-4106-8CAE-ED439DCC89C4}"/>
    <hyperlink ref="M29" r:id="rId105" xr:uid="{5D143641-5A30-49A7-B07F-63429AD3044E}"/>
    <hyperlink ref="M44" r:id="rId106" xr:uid="{26320864-3407-4F5F-8954-750065005BB0}"/>
    <hyperlink ref="M34" r:id="rId107" xr:uid="{779E5DB8-665E-4A4B-883C-C8B23284219E}"/>
    <hyperlink ref="M17" r:id="rId108" xr:uid="{D4B5D977-A1CF-4C51-BF16-0CC9B7AB18DF}"/>
    <hyperlink ref="O33" r:id="rId109" xr:uid="{048D4265-104E-413E-8F64-92249A014317}"/>
    <hyperlink ref="O26" r:id="rId110" xr:uid="{BE9AB1F0-4E91-4F79-9728-07F1ABC35FF6}"/>
    <hyperlink ref="O60" r:id="rId111" xr:uid="{38310618-B94C-4F47-B06D-FAC80E59CE25}"/>
    <hyperlink ref="M42" r:id="rId112" xr:uid="{6D398C31-61A2-4718-BDA2-B0ED0A73FBE0}"/>
    <hyperlink ref="O58" r:id="rId113" xr:uid="{22E30626-6B38-4EFF-A869-B0E75D73CC07}"/>
    <hyperlink ref="P58" r:id="rId114" xr:uid="{FE6836EA-804A-4A88-A067-D626FA6128CE}"/>
    <hyperlink ref="M41" r:id="rId115" xr:uid="{A9D1BAB3-5E0D-490F-AA7E-1254804FE949}"/>
    <hyperlink ref="O42" r:id="rId116" xr:uid="{C1A30A6B-464D-44C8-9F45-22E2A7DC35DD}"/>
    <hyperlink ref="S75" r:id="rId117" xr:uid="{6016B1B8-BD88-434B-A100-9B372DDF7456}"/>
    <hyperlink ref="R75" r:id="rId118" xr:uid="{25564941-6F31-4E06-8D99-841AAD15E873}"/>
    <hyperlink ref="O75" r:id="rId119" xr:uid="{A46EDCC9-18C8-4AAD-925D-AFFAF8A56C5B}"/>
    <hyperlink ref="O69" r:id="rId120" xr:uid="{1893E53E-80B6-4083-BAAA-1C5EE01B7774}"/>
    <hyperlink ref="M68" r:id="rId121" xr:uid="{5CB070F2-4DB7-43FA-BD8C-A82FEFAFE45B}"/>
    <hyperlink ref="N69" r:id="rId122" xr:uid="{2E942EA8-0A82-467C-A88F-16377562A2AA}"/>
    <hyperlink ref="N5" r:id="rId123" xr:uid="{E8DB0037-E052-496B-961A-606EA7B5025A}"/>
    <hyperlink ref="N77" r:id="rId124" xr:uid="{06AE063C-0B27-438D-A60F-55DB0C4BB994}"/>
    <hyperlink ref="O50" r:id="rId125" xr:uid="{A314C43B-6A2C-4D76-8FFC-268201096B24}"/>
    <hyperlink ref="N23" r:id="rId126" xr:uid="{C1716521-F6D4-46CF-8409-7D8FA2408256}"/>
    <hyperlink ref="O45" r:id="rId127" xr:uid="{C2E10C85-F526-4432-97FD-B5F29CB1F360}"/>
    <hyperlink ref="O21" r:id="rId128" xr:uid="{11C144EA-FF40-4DC7-9E8A-0B43051CBD64}"/>
    <hyperlink ref="O44" r:id="rId129" xr:uid="{F61DD11A-9E1E-45B5-B985-7BFF3C8F7C21}"/>
    <hyperlink ref="O23" r:id="rId130" xr:uid="{D269F108-5E89-44C3-9FB9-3F2A8ADCD65A}"/>
    <hyperlink ref="O6" r:id="rId131" xr:uid="{7C4B8F92-C7CA-4DD2-9C00-7BFF038FEA04}"/>
    <hyperlink ref="O46" r:id="rId132" xr:uid="{907161CB-B345-4A3C-8A57-6FEFA3EC469A}"/>
    <hyperlink ref="O43" r:id="rId133" xr:uid="{9A76E2EC-AF03-4235-A2F5-AC2126499625}"/>
    <hyperlink ref="O32" r:id="rId134" xr:uid="{77EE59B0-3C33-4C03-BB0E-1CBF956093A9}"/>
    <hyperlink ref="P47" r:id="rId135" xr:uid="{B7985BF9-C062-4B1C-BE6D-0F2C308EA591}"/>
    <hyperlink ref="O5" r:id="rId136" xr:uid="{633A592A-A4C2-463D-B3B6-79463375EA56}"/>
    <hyperlink ref="P27" r:id="rId137" xr:uid="{AD2E4A0D-E431-44A5-8B7D-0F5500FC9539}"/>
    <hyperlink ref="P66" r:id="rId138" xr:uid="{67FB6E62-6469-4059-8457-899A8EACA830}"/>
    <hyperlink ref="O36" r:id="rId139" xr:uid="{495E530E-592B-4ECF-9417-DCC88C908F95}"/>
    <hyperlink ref="O51" r:id="rId140" xr:uid="{EB3708A4-A2EC-44C3-9E58-A75D8088B827}"/>
    <hyperlink ref="N82" r:id="rId141" xr:uid="{9409E077-6B56-4ACB-A3FD-DE9FD42CEF0E}"/>
    <hyperlink ref="O54" r:id="rId142" xr:uid="{80C1F610-CCE6-4D27-AEFA-5676B5A36503}"/>
    <hyperlink ref="M70" r:id="rId143" xr:uid="{2E9BED17-CD74-4115-AB3D-8AC60C314BE5}"/>
    <hyperlink ref="M26" r:id="rId144" xr:uid="{273E6C87-1074-420A-8F26-A229B74467BD}"/>
    <hyperlink ref="O2" r:id="rId145" xr:uid="{730EAAB4-3C37-43E2-96EF-7AC7C7734111}"/>
    <hyperlink ref="M46" r:id="rId146" xr:uid="{1CD0FA00-7FAE-483B-A697-DBB1DC24F49E}"/>
    <hyperlink ref="N39" r:id="rId147" xr:uid="{C2040121-BCD4-48A4-8EA0-C3AD30B90F8A}"/>
    <hyperlink ref="M45" r:id="rId148" xr:uid="{3AA37371-7960-400E-9670-012E23254432}"/>
    <hyperlink ref="M81" r:id="rId149" xr:uid="{F4AC86BC-DB86-4436-878C-671CF99D1E86}"/>
    <hyperlink ref="N46" r:id="rId150" xr:uid="{E43DF646-0243-45E8-A439-E6CBA1FC0813}"/>
    <hyperlink ref="N7" r:id="rId151" xr:uid="{50A65467-0E4C-41E7-B64E-34765D2BB8F2}"/>
    <hyperlink ref="N2" r:id="rId152" xr:uid="{27508B57-E410-493C-BE46-732CD87B7DD0}"/>
    <hyperlink ref="M50" r:id="rId153" xr:uid="{4A0B4D47-F42A-4D15-9A7B-16D43994954C}"/>
    <hyperlink ref="N45" r:id="rId154" xr:uid="{36A840B3-A63C-4AE2-9D62-5FCE6ECDCA7A}"/>
    <hyperlink ref="P75" r:id="rId155" xr:uid="{117B3862-7844-4488-97B5-D4698C1ED1A3}"/>
    <hyperlink ref="O74" r:id="rId156" xr:uid="{8E0038B4-E566-4074-B035-44EE3BBC3B0D}"/>
    <hyperlink ref="M6" r:id="rId157" xr:uid="{8A894E3C-1B87-46B1-9EE7-D77910F446B7}"/>
    <hyperlink ref="N6" r:id="rId158" xr:uid="{9906EC61-3366-41DE-9DC0-01E361607DB8}"/>
    <hyperlink ref="N70" r:id="rId159" xr:uid="{1E7B2282-1351-4D3A-96F1-BED90E563391}"/>
    <hyperlink ref="N75" r:id="rId160" xr:uid="{1967D31D-B4D5-4E58-AB0B-DA4C4CB73A45}"/>
    <hyperlink ref="O82" r:id="rId161" xr:uid="{10484AB7-0B50-473E-BC88-C50F6DCDFB68}"/>
    <hyperlink ref="N83" r:id="rId162" xr:uid="{7044ECEF-F90E-49F9-9649-60EA97D34D36}"/>
    <hyperlink ref="U6" r:id="rId163" xr:uid="{3B835839-DF87-4653-B65A-199A0AFA5698}"/>
    <hyperlink ref="U8" r:id="rId164" xr:uid="{1056767A-E185-4BFF-BBB0-F2C666C32663}"/>
    <hyperlink ref="U13" r:id="rId165" xr:uid="{59E4A73D-62FE-4D73-BB13-F20DAE27BB2F}"/>
    <hyperlink ref="U16" r:id="rId166" xr:uid="{4E6CFE9A-3AAF-4FD4-BA2D-EE51939FA97B}"/>
    <hyperlink ref="U21" r:id="rId167" xr:uid="{FFC8F166-31C5-4D52-BBE1-B7736DACD8EE}"/>
    <hyperlink ref="U23" r:id="rId168" xr:uid="{B30966C2-637D-49DF-BAE2-D8EE85B68BF4}"/>
    <hyperlink ref="U26" r:id="rId169" xr:uid="{823856DB-EBB7-419A-83D8-CA6CBBF5F91D}"/>
    <hyperlink ref="U27" r:id="rId170" xr:uid="{055DB0E5-3455-4C80-AF7B-B264BD412ED7}"/>
    <hyperlink ref="U29" r:id="rId171" xr:uid="{3DFC3DFC-247A-4F05-A574-6A41B3D9AA57}"/>
    <hyperlink ref="U32" r:id="rId172" xr:uid="{5F609FF7-0FE4-48D1-92C3-5C8190F5FA91}"/>
    <hyperlink ref="U33" r:id="rId173" xr:uid="{1EBF86B5-AADB-49FB-9D6E-C14CC0C4101A}"/>
    <hyperlink ref="U34" r:id="rId174" xr:uid="{18526BAF-21A5-4214-B591-2A7F914EF2F5}"/>
    <hyperlink ref="U41" r:id="rId175" xr:uid="{ED756A0D-7C42-43C7-875C-CF059F15834F}"/>
    <hyperlink ref="U42" r:id="rId176" xr:uid="{02418066-0824-4C25-85DF-460F83E1FD79}"/>
    <hyperlink ref="U44" r:id="rId177" xr:uid="{4B18D34F-0D33-437B-8BA7-DEE53D91B1F1}"/>
    <hyperlink ref="U45" r:id="rId178" xr:uid="{81C995F7-3EBB-40F3-9C6C-70877BC16302}"/>
    <hyperlink ref="U46" r:id="rId179" xr:uid="{CA267256-0081-472D-8670-FBA63041EE0B}"/>
    <hyperlink ref="U47" r:id="rId180" xr:uid="{3583F1EB-66E7-4249-9239-148C46BB35D7}"/>
    <hyperlink ref="U50" r:id="rId181" xr:uid="{BC9695D0-EF46-48B2-9D3A-8F1D9593D219}"/>
    <hyperlink ref="U51" r:id="rId182" xr:uid="{6859D163-1D20-403B-AC84-C6EAF1CA0450}"/>
    <hyperlink ref="U55" r:id="rId183" xr:uid="{10971744-345D-456F-A907-6B1086D69C14}"/>
    <hyperlink ref="U60" r:id="rId184" xr:uid="{11AE6004-EAA3-406D-99F4-4EE175F43F2C}"/>
    <hyperlink ref="U61" r:id="rId185" xr:uid="{B753677C-A02B-42D5-9BD3-4AFBD90BD447}"/>
    <hyperlink ref="U66" r:id="rId186" xr:uid="{77B75029-E06A-489B-9791-41AFFD90F655}"/>
    <hyperlink ref="U67" r:id="rId187" xr:uid="{68689CAF-9461-4123-BD15-E308C0653B6A}"/>
    <hyperlink ref="U68" r:id="rId188" xr:uid="{0C193689-93F6-4A19-9DFC-F080800D1781}"/>
    <hyperlink ref="U69" r:id="rId189" xr:uid="{56666669-9638-408C-A00D-A570E9261213}"/>
    <hyperlink ref="U77" r:id="rId190" xr:uid="{1EEB56BD-D2EC-44AC-8782-0FF07D7C812D}"/>
    <hyperlink ref="U79" r:id="rId191" xr:uid="{40B7EB54-F74C-4B2D-8A80-733BF7F4DDD9}"/>
    <hyperlink ref="U82" r:id="rId192" xr:uid="{0224A872-2C62-4730-A927-9878C2BF9AD3}"/>
    <hyperlink ref="U84" r:id="rId193" xr:uid="{9820AB9E-86AC-4063-BB07-39BA03A5381A}"/>
    <hyperlink ref="U85" r:id="rId194" xr:uid="{B54ABCC7-DD0A-4103-BCFC-EC6CE45F4BCB}"/>
    <hyperlink ref="N51:N54" r:id="rId195" display="Brouwers (2006)" xr:uid="{16AFB024-E660-424C-A72B-4BC3A89A0382}"/>
    <hyperlink ref="N43:N44" r:id="rId196" display="Zeeuws Museum (2018)" xr:uid="{6B72E7E8-974A-4860-9F75-96938AB6DCDD}"/>
    <hyperlink ref="M47" r:id="rId197" xr:uid="{E7E7D84F-E167-4892-B8F5-167ED4FA4C12}"/>
    <hyperlink ref="M43" r:id="rId198" xr:uid="{DCA36858-C5E4-4775-99CA-CF1A84B33DAC}"/>
    <hyperlink ref="N47" r:id="rId199" xr:uid="{A37EFF02-99CB-46FC-BB1F-58E382C41333}"/>
    <hyperlink ref="N43" r:id="rId200" xr:uid="{83386865-7690-4F3A-B4EC-E611EBA3A950}"/>
    <hyperlink ref="O47" r:id="rId201" xr:uid="{D57DD4B6-ED5B-49FD-A187-82489DDFFDD7}"/>
    <hyperlink ref="N41" r:id="rId202" display="Hadjidaki (20129)" xr:uid="{16CECD3C-80A4-4173-AD15-DFC22A088B40}"/>
    <hyperlink ref="M27" r:id="rId203" xr:uid="{328D2A2F-CD77-45BB-8B0F-C7BA74F61C07}"/>
    <hyperlink ref="O27" r:id="rId204" xr:uid="{3B82EB98-1040-4B16-8FE1-5B97711B0ECE}"/>
    <hyperlink ref="M39" r:id="rId205" xr:uid="{9696DF13-CB56-4957-97A4-7DD977E0DDA7}"/>
    <hyperlink ref="M66" r:id="rId206" xr:uid="{2BC821EC-73B6-4800-8800-BFF240A07CEA}"/>
    <hyperlink ref="N66" r:id="rId207" xr:uid="{A1832F98-4487-43F9-AE55-B74CB3E5A8EC}"/>
    <hyperlink ref="M38" r:id="rId208" xr:uid="{8FE58DE9-8A8C-4224-850C-B82C018727FB}"/>
    <hyperlink ref="R40" r:id="rId209" xr:uid="{E786C8FC-F56E-4A80-AE80-7BB65091E900}"/>
    <hyperlink ref="S40" r:id="rId210" xr:uid="{DEF1AE63-FAF6-44D2-BEFD-15E09A288A84}"/>
    <hyperlink ref="M40" r:id="rId211" xr:uid="{EBA0A40F-E8A7-4639-A6C8-AD7C8D964B04}"/>
    <hyperlink ref="U40" r:id="rId212" xr:uid="{1F6A9B53-441D-484E-ADAB-DCAAFD4786C7}"/>
    <hyperlink ref="R24" r:id="rId213" xr:uid="{502544FC-D023-44A4-A063-3C20E77C62B5}"/>
    <hyperlink ref="S24" r:id="rId214" xr:uid="{3B0DA32C-C80F-4B26-B22B-C5FD0206D2D8}"/>
    <hyperlink ref="U24" r:id="rId215" xr:uid="{04280219-57FB-4A8D-869F-F07697AE82FD}"/>
    <hyperlink ref="O16" r:id="rId216" xr:uid="{70D52BB3-C96A-405A-B0E8-2E0E0DF1BA84}"/>
    <hyperlink ref="O17" r:id="rId217" xr:uid="{0CD846F1-4EFA-4BE5-94A8-759C9643FB9F}"/>
    <hyperlink ref="M21" r:id="rId218" xr:uid="{C6FB1F3B-5374-4706-B9EC-6B40BD10D4EF}"/>
    <hyperlink ref="M72" r:id="rId219" xr:uid="{FA44FAF5-00EC-42FD-B5F1-27715D825F9E}"/>
    <hyperlink ref="M75" r:id="rId220" xr:uid="{E8A35142-D685-414F-8C8F-4042920D5671}"/>
    <hyperlink ref="M77" r:id="rId221" xr:uid="{10AA856C-97D8-4BA1-B287-649310DB6C8D}"/>
    <hyperlink ref="R63" r:id="rId222" xr:uid="{CA5E1DCC-3887-4081-BE99-A58319F91B75}"/>
    <hyperlink ref="S63" r:id="rId223" xr:uid="{DCB330E0-4A9F-4D4C-8596-0CC4213BA459}"/>
    <hyperlink ref="M63" r:id="rId224" xr:uid="{8368EA23-6D8C-4BA6-8033-C02206B6B7A0}"/>
    <hyperlink ref="N63" r:id="rId225" xr:uid="{3239E7CC-89AA-4491-8111-05134D30580A}"/>
    <hyperlink ref="U63" r:id="rId226" xr:uid="{3DA3F763-7293-4878-BBBE-463C2A11B0FB}"/>
    <hyperlink ref="O63" r:id="rId227" xr:uid="{E33B97D8-113D-4FCA-9AA9-03D1A0753436}"/>
    <hyperlink ref="R57" r:id="rId228" xr:uid="{F307D774-9644-4ED5-B0B7-308573285F05}"/>
    <hyperlink ref="S57" r:id="rId229" xr:uid="{A7B134E7-5265-4F52-BC0E-BD64E30B46AD}"/>
    <hyperlink ref="O57" r:id="rId230" xr:uid="{0FCC4949-6955-4759-824B-4A838F911663}"/>
    <hyperlink ref="M57" r:id="rId231" xr:uid="{4BDFD64B-134E-4658-A22B-B695A626416A}"/>
    <hyperlink ref="U57" r:id="rId232" xr:uid="{3114CF41-F320-4F9D-95FF-862245C72DBE}"/>
    <hyperlink ref="R86" r:id="rId233" xr:uid="{3CEE9460-FD68-443E-8139-95CE5CE0ED0B}"/>
    <hyperlink ref="S86" r:id="rId234" xr:uid="{DC39C51A-8BA0-4037-956D-E1E86B0E2D48}"/>
    <hyperlink ref="M86" r:id="rId235" xr:uid="{B7C581C4-0E21-49A1-B8CA-EA309D263DEB}"/>
    <hyperlink ref="P86" r:id="rId236" xr:uid="{26F5EEBC-2253-4311-9443-198B52720718}"/>
    <hyperlink ref="N86" r:id="rId237" xr:uid="{B2BA2917-28D7-4E30-A2DF-5B138D202260}"/>
    <hyperlink ref="O86" r:id="rId238" xr:uid="{503420FF-47D5-499B-878B-E13BD76DAF7B}"/>
    <hyperlink ref="U86" r:id="rId239" xr:uid="{0651E978-C3C7-49C1-84A8-DD8D85590C3E}"/>
    <hyperlink ref="R88" r:id="rId240" xr:uid="{CC08F777-C2E8-4C12-BF33-09C264C98C75}"/>
    <hyperlink ref="R56" r:id="rId241" xr:uid="{A2707EB5-2C31-40DB-B3FF-A85CC0B80FC4}"/>
    <hyperlink ref="S56" r:id="rId242" xr:uid="{65B2EBD6-88FD-477F-AEA0-0ED7DC487C9B}"/>
    <hyperlink ref="M56" r:id="rId243" xr:uid="{B0C77D38-254C-40B5-98E9-2CA176769116}"/>
    <hyperlink ref="O56" r:id="rId244" xr:uid="{E21D24F0-AE67-4260-BEA6-746068067908}"/>
    <hyperlink ref="N56" r:id="rId245" xr:uid="{E0D9C758-B4EF-4EB0-896E-3C2792939F3A}"/>
    <hyperlink ref="U56" r:id="rId246" xr:uid="{951AD50F-D849-49BA-BA2A-06BD117A0885}"/>
    <hyperlink ref="R20" r:id="rId247" xr:uid="{700C3B95-7AB5-43F5-8A81-74C24AA569DC}"/>
    <hyperlink ref="S20" r:id="rId248" xr:uid="{9B650111-C0F0-4E63-A349-47FE28DFDF40}"/>
    <hyperlink ref="O20" r:id="rId249" xr:uid="{8D89C2AE-2B83-40E3-8588-1D800894C55D}"/>
    <hyperlink ref="P20" r:id="rId250" xr:uid="{68D2D966-920B-4B63-9A6E-3B55FEFFE2D5}"/>
    <hyperlink ref="U20" r:id="rId251" xr:uid="{518DC4FF-9FCA-4AE1-9B77-1FA2B3F97FA6}"/>
    <hyperlink ref="R18" r:id="rId252" xr:uid="{1EAA6B48-32F1-4ADF-9232-F683D406E42B}"/>
    <hyperlink ref="S18" r:id="rId253" xr:uid="{8ABC6C9D-5952-416B-A959-F80DD0285407}"/>
    <hyperlink ref="U18" r:id="rId254" xr:uid="{5EA25FD0-EA5B-45BA-A08E-636DD5AE3441}"/>
    <hyperlink ref="R11" r:id="rId255" xr:uid="{DB69C34E-9AA4-4AB9-AA6E-C2C299BE15B3}"/>
    <hyperlink ref="S11" r:id="rId256" xr:uid="{97AFA251-FBD3-44BA-B74B-15DB8FD469F3}"/>
    <hyperlink ref="U11" r:id="rId257" xr:uid="{C0F246FD-334E-4892-8AE0-797BEFAB92C5}"/>
    <hyperlink ref="R10" r:id="rId258" xr:uid="{4FA94EE7-E1A6-4976-BC71-9D63D06351F1}"/>
    <hyperlink ref="S10" r:id="rId259" xr:uid="{42E3C31C-4D76-4789-9DCB-ECF754A893B9}"/>
    <hyperlink ref="U10" r:id="rId260" xr:uid="{D0AC8815-CB8C-4E33-95B0-F4877D08D28A}"/>
    <hyperlink ref="R9" r:id="rId261" xr:uid="{561AD335-ED00-4F63-8F2C-C5D95D4B6507}"/>
    <hyperlink ref="S9" r:id="rId262" xr:uid="{561B84CA-CBD3-433A-B00D-DF47952A007C}"/>
    <hyperlink ref="U9" r:id="rId263" xr:uid="{424FB61C-A6B9-42E7-B2EB-24CECC118067}"/>
    <hyperlink ref="R25" r:id="rId264" xr:uid="{CA36564B-FF44-4031-801A-7D0DF7ED061B}"/>
    <hyperlink ref="S25" r:id="rId265" xr:uid="{5637FF65-73EF-465A-9B9E-3D9772ECEBE1}"/>
    <hyperlink ref="R28" r:id="rId266" xr:uid="{D5EC338B-F933-4FF3-AD66-65C72D37170A}"/>
    <hyperlink ref="S28" r:id="rId267" xr:uid="{C6C6867C-7093-46BA-8272-F59545039967}"/>
    <hyperlink ref="M28" r:id="rId268" xr:uid="{E9EEBBD8-2DA8-47EF-804D-1745F82E44A5}"/>
    <hyperlink ref="U28" r:id="rId269" xr:uid="{32BE9B46-F896-451D-9A79-16A5B071B817}"/>
    <hyperlink ref="S52" r:id="rId270" xr:uid="{98968E13-07CA-471C-9BD8-E3C7C4D95916}"/>
    <hyperlink ref="R52" r:id="rId271" xr:uid="{CCA8CD6B-0A1F-45D8-8241-F6255A029B4E}"/>
    <hyperlink ref="M52" r:id="rId272" xr:uid="{95DBD0F1-93B8-4EBD-AC37-E34C070C3E78}"/>
    <hyperlink ref="N52" r:id="rId273" xr:uid="{B6591C9A-1B91-45CB-8FED-65AB1FFECFE2}"/>
    <hyperlink ref="R53" r:id="rId274" xr:uid="{28517F91-5B85-414D-BD6C-A556474C807D}"/>
    <hyperlink ref="S53" r:id="rId275" xr:uid="{461C91A4-D1F2-435D-9BC4-30427B071B4D}"/>
    <hyperlink ref="U53" r:id="rId276" xr:uid="{818A3EDA-67CC-4581-88A4-A8D357B68474}"/>
    <hyperlink ref="R65" r:id="rId277" xr:uid="{ABB03257-A629-4B30-9815-3FB2447B5F5E}"/>
    <hyperlink ref="S65" r:id="rId278" xr:uid="{2DE50105-5250-40DB-8FB4-CEE91EFDE17E}"/>
    <hyperlink ref="O65" r:id="rId279" xr:uid="{BBFB8B59-B490-4641-9996-D9C9F8716655}"/>
    <hyperlink ref="U65" r:id="rId280" xr:uid="{9B424839-20BE-4A34-9452-CE4C2495D062}"/>
    <hyperlink ref="R19" r:id="rId281" xr:uid="{BD31D527-4337-4486-B4A2-F896D663C031}"/>
    <hyperlink ref="S19" r:id="rId282" xr:uid="{09C42ECC-7F62-4C9B-9938-AE2A266C3083}"/>
    <hyperlink ref="U19" r:id="rId283" xr:uid="{FEC521B6-CE85-4AE5-8C2B-7B4DCCC445AA}"/>
    <hyperlink ref="R4" r:id="rId284" xr:uid="{459BF579-48BD-4F5B-935B-18F55D3D51C0}"/>
    <hyperlink ref="S4" r:id="rId285" xr:uid="{1170CBF0-7855-4E68-96B2-06F9032B41E7}"/>
    <hyperlink ref="U4" r:id="rId286" xr:uid="{05F3319F-F3C8-4DDE-86EA-3F23ABEA7FF8}"/>
    <hyperlink ref="R15" r:id="rId287" xr:uid="{3FD280CD-7FC1-471C-8AE8-B8A6722D5761}"/>
    <hyperlink ref="S15" r:id="rId288" xr:uid="{66A1EAC8-A2AA-4540-821E-AFC6CEDEE3D1}"/>
    <hyperlink ref="M15" r:id="rId289" xr:uid="{47C88651-2E6C-4B8F-96B3-EA8825273639}"/>
    <hyperlink ref="O15" r:id="rId290" xr:uid="{7205E9B5-5794-4E22-B7E5-E3D6098D9244}"/>
    <hyperlink ref="N15" r:id="rId291" xr:uid="{782DCB12-D53B-474F-824E-6CB6D60561B4}"/>
    <hyperlink ref="U15" r:id="rId292" xr:uid="{3286C275-FB70-4612-ABA0-247242986B1B}"/>
    <hyperlink ref="R80" r:id="rId293" xr:uid="{2CDA7768-F2FC-415B-A7E9-8B8113120349}"/>
    <hyperlink ref="S80" r:id="rId294" xr:uid="{8C713122-CAAA-4AA3-97A4-2BC7E704DDFC}"/>
    <hyperlink ref="O80" r:id="rId295" display="https://nl.wikipedia.org/wiki/Neder-Germaanse_limes" xr:uid="{46882C9F-0151-4CED-8CF6-C73E5CF28EA4}"/>
    <hyperlink ref="M80" r:id="rId296" xr:uid="{91E5EFE2-B769-4A87-95D1-76D66203A739}"/>
    <hyperlink ref="U80" r:id="rId297" xr:uid="{B0D79284-6426-4D6D-8C9E-ADD6F403F5E1}"/>
    <hyperlink ref="M78" r:id="rId298" xr:uid="{0CD0FDDC-66D9-4FAC-8F93-68B28DD0469B}"/>
    <hyperlink ref="S87" r:id="rId299" xr:uid="{1A90CCB9-C98C-4376-9FF8-A8880A2EAC54}"/>
    <hyperlink ref="O87" r:id="rId300" display="https://nl.wikipedia.org/wiki/Neder-Germaanse_limes" xr:uid="{46EB7675-FF9D-4CE4-A825-11E5DE9C8692}"/>
    <hyperlink ref="M87" r:id="rId301" xr:uid="{3AAAF99D-C629-42B6-ADA7-D762887C2B3C}"/>
    <hyperlink ref="P87" r:id="rId302" xr:uid="{8CA8CCE1-0FBB-4B13-86A4-C9F28F405617}"/>
    <hyperlink ref="N87" r:id="rId303" xr:uid="{E904B1B1-2628-4EF7-A712-136ADB040742}"/>
    <hyperlink ref="R48" r:id="rId304" xr:uid="{882004B3-FFC8-469D-8F02-2A51179B056E}"/>
    <hyperlink ref="S48" r:id="rId305" xr:uid="{E5E3EEA0-F2C6-424B-AEB0-77ADD8E37285}"/>
    <hyperlink ref="O48" r:id="rId306" xr:uid="{ECE2594E-5855-4631-9363-0EE8E8F1BEB8}"/>
    <hyperlink ref="U48" r:id="rId307" xr:uid="{C5955100-E26B-4736-A0AC-1AD5E5FAD500}"/>
    <hyperlink ref="M48" r:id="rId308" xr:uid="{5C8009C7-DF7D-4CB8-BC6B-8C81A85EE085}"/>
    <hyperlink ref="R64" r:id="rId309" xr:uid="{A268D16F-A65E-4B1D-8E3F-B68303B77A60}"/>
    <hyperlink ref="S64" r:id="rId310" xr:uid="{1092B83E-0484-47BD-BA41-4CB41A2C1974}"/>
    <hyperlink ref="M64" r:id="rId311" xr:uid="{C47EDE2C-1EC2-49B7-AC22-90E72C01CD5D}"/>
    <hyperlink ref="U64" r:id="rId312" xr:uid="{CB48EEB4-9A9D-422E-9462-630F42312DCF}"/>
    <hyperlink ref="R71" r:id="rId313" xr:uid="{B09E85D6-8D4F-495C-B922-083833D04A1A}"/>
    <hyperlink ref="S71" r:id="rId314" xr:uid="{446E30D2-0161-411A-9608-B0AF7A797559}"/>
    <hyperlink ref="U71" r:id="rId315" xr:uid="{858048CA-4088-444B-A93A-3300BF1AEFDD}"/>
    <hyperlink ref="M71" r:id="rId316" display="Raban (2009" xr:uid="{0C7F8E57-AEB0-4B2E-ADEF-A4E41584A31D}"/>
    <hyperlink ref="R62" r:id="rId317" xr:uid="{8FD12BA9-F97E-4CFF-99E6-3F524B0EEF53}"/>
    <hyperlink ref="N62" r:id="rId318" xr:uid="{D622DDDF-FFF3-4FCB-B722-89F2F7C0B488}"/>
    <hyperlink ref="U62" r:id="rId319" xr:uid="{80932A8D-3690-4E08-98AD-803F38A91476}"/>
    <hyperlink ref="O62" r:id="rId320" xr:uid="{404FBCC5-478E-4372-8E39-68F9BCD78097}"/>
    <hyperlink ref="M61:M62" r:id="rId321" display="Arnaud (2008)" xr:uid="{15C981CD-D23A-437E-B38B-6255920E5C06}"/>
    <hyperlink ref="R89" r:id="rId322" xr:uid="{260730C8-E032-4867-8A69-0726B6358200}"/>
    <hyperlink ref="N89" r:id="rId323" xr:uid="{ECAC8C41-6B9F-4505-B15E-3AEABB2A98B0}"/>
    <hyperlink ref="O89" r:id="rId324" xr:uid="{6F05FC23-121E-4E16-8050-57737E2524CD}"/>
    <hyperlink ref="R22" r:id="rId325" xr:uid="{B0C5CFD1-2EBD-4967-A0FF-CC026897F909}"/>
    <hyperlink ref="O22" r:id="rId326" xr:uid="{519E0B23-13FD-4BF4-976B-E45A5D4DC22F}"/>
    <hyperlink ref="U22" r:id="rId327" xr:uid="{BCF438FA-65AF-4FAD-B101-A08CEED5685F}"/>
    <hyperlink ref="M22" r:id="rId328" xr:uid="{7B2571F1-1F90-41A0-930A-96BF49E942A5}"/>
    <hyperlink ref="P22" r:id="rId329" xr:uid="{41DD3EF1-454C-4703-BF50-7A1A954646D9}"/>
    <hyperlink ref="R31" r:id="rId330" xr:uid="{06BC7AFF-E8CA-4A9A-95C1-AC1F022958F0}"/>
    <hyperlink ref="U31" r:id="rId331" xr:uid="{B0813B58-86ED-4779-A0DA-18066FBC7461}"/>
    <hyperlink ref="R14" r:id="rId332" xr:uid="{202FB20D-4AFF-4BFE-BA53-817999BF7F5E}"/>
    <hyperlink ref="M14" r:id="rId333" xr:uid="{5D312EC2-9EE1-4E67-AE6D-81EEF1201845}"/>
    <hyperlink ref="U14" r:id="rId334" xr:uid="{50A445CC-3382-49AB-B58F-768BF75D8DA4}"/>
    <hyperlink ref="R3" r:id="rId335" xr:uid="{200CEA88-AADA-43B3-B34C-180F508BC23B}"/>
    <hyperlink ref="O3" r:id="rId336" xr:uid="{44325FBC-9E39-4978-BA95-83658A57C567}"/>
    <hyperlink ref="T3" r:id="rId337" xr:uid="{05355DDD-54F4-4FA3-8157-29F4FCA6F814}"/>
    <hyperlink ref="U3" r:id="rId338" xr:uid="{38CC8C5E-F46E-4F17-9E75-AABD1D95CB1B}"/>
    <hyperlink ref="Q3" r:id="rId339" xr:uid="{4F5B5DE7-4A7C-48E9-9D66-3572169D4681}"/>
    <hyperlink ref="R30" r:id="rId340" xr:uid="{5B3FD246-05D4-4C7A-A402-85C4CF86024A}"/>
    <hyperlink ref="M30" r:id="rId341" xr:uid="{C2FF0BC1-7D0F-4B05-A647-D89B2DF36A13}"/>
    <hyperlink ref="U30" r:id="rId342" xr:uid="{39D5B690-65D3-465C-95DB-A1631D8DEB7D}"/>
    <hyperlink ref="T30" r:id="rId343" xr:uid="{CAD676D8-3549-4033-BC7D-DD337F17B911}"/>
    <hyperlink ref="Q30" r:id="rId344" xr:uid="{68AFA8A0-0C91-404D-9318-048DFFBD72CA}"/>
    <hyperlink ref="R35" r:id="rId345" xr:uid="{CC64472A-9982-46A5-A129-799DB92DEC3C}"/>
    <hyperlink ref="Q35" r:id="rId346" xr:uid="{7E27FDE3-24D2-4E3D-AB86-CD0D886F1418}"/>
    <hyperlink ref="R12" r:id="rId347" xr:uid="{AEA1D7D2-13B1-4C9E-B6A6-E05A633578AB}"/>
    <hyperlink ref="U12" r:id="rId348" xr:uid="{3F6C3D84-32CE-4F67-916D-5F353FEC321A}"/>
    <hyperlink ref="Q12" r:id="rId349" xr:uid="{9914FA3E-72A2-4C58-8540-2319253389FC}"/>
    <hyperlink ref="T12" r:id="rId350" xr:uid="{67350424-395B-47BE-A140-699D4BB13A93}"/>
    <hyperlink ref="M12" r:id="rId351" xr:uid="{23354C13-8015-49B4-BC79-1796DE7E0C18}"/>
    <hyperlink ref="R76" r:id="rId352" xr:uid="{A5A2A03A-2FDB-4B9E-A38B-5F16D0574E3D}"/>
    <hyperlink ref="Q76" r:id="rId353" xr:uid="{AD64287F-306E-45D9-8C35-A265FEDAB6D1}"/>
    <hyperlink ref="P76" r:id="rId354" xr:uid="{16F5C1A1-DE47-430C-AE8B-D18C9142FBE9}"/>
    <hyperlink ref="M76" r:id="rId355" xr:uid="{55B3118B-9989-4E7B-9437-1090319D7FA1}"/>
    <hyperlink ref="N76" r:id="rId356" xr:uid="{0D5754D1-7868-4A5C-A3F7-E0E5E759D087}"/>
    <hyperlink ref="T76" r:id="rId357" xr:uid="{6FCAE098-036B-4932-BFA7-9A2086A48BB8}"/>
    <hyperlink ref="O76" r:id="rId358" xr:uid="{39D28748-5D58-4DEA-B029-2463D9CCA882}"/>
  </hyperlinks>
  <pageMargins left="0.7" right="0.7" top="0.75" bottom="0.75" header="0.3" footer="0.3"/>
  <pageSetup paperSize="9" orientation="portrait" horizontalDpi="0" verticalDpi="0" r:id="rId3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02216-F277-45F3-B2F5-DFC3EFF16122}">
  <dimension ref="A1:J81"/>
  <sheetViews>
    <sheetView topLeftCell="A22" workbookViewId="0">
      <selection activeCell="H29" sqref="H29"/>
    </sheetView>
  </sheetViews>
  <sheetFormatPr baseColWidth="10" defaultRowHeight="15" x14ac:dyDescent="0.25"/>
  <cols>
    <col min="1" max="1" width="14" customWidth="1"/>
  </cols>
  <sheetData>
    <row r="1" spans="1:10" x14ac:dyDescent="0.25">
      <c r="A1" s="2" t="s">
        <v>36</v>
      </c>
      <c r="E1" s="1" t="s">
        <v>37</v>
      </c>
    </row>
    <row r="2" spans="1:10" x14ac:dyDescent="0.25">
      <c r="A2" s="1" t="s">
        <v>0</v>
      </c>
    </row>
    <row r="4" spans="1:10" x14ac:dyDescent="0.25">
      <c r="A4" t="s">
        <v>3</v>
      </c>
      <c r="B4" t="s">
        <v>35</v>
      </c>
      <c r="D4" t="s">
        <v>38</v>
      </c>
    </row>
    <row r="5" spans="1:10" x14ac:dyDescent="0.25">
      <c r="A5" t="s">
        <v>27</v>
      </c>
    </row>
    <row r="6" spans="1:10" x14ac:dyDescent="0.25">
      <c r="A6" t="s">
        <v>499</v>
      </c>
    </row>
    <row r="7" spans="1:10" x14ac:dyDescent="0.25">
      <c r="A7" t="s">
        <v>484</v>
      </c>
    </row>
    <row r="8" spans="1:10" x14ac:dyDescent="0.25">
      <c r="A8" t="s">
        <v>485</v>
      </c>
    </row>
    <row r="9" spans="1:10" x14ac:dyDescent="0.25">
      <c r="A9" t="s">
        <v>1</v>
      </c>
    </row>
    <row r="10" spans="1:10" x14ac:dyDescent="0.25">
      <c r="A10" t="s">
        <v>511</v>
      </c>
    </row>
    <row r="11" spans="1:10" x14ac:dyDescent="0.25">
      <c r="A11" t="s">
        <v>2</v>
      </c>
    </row>
    <row r="12" spans="1:10" ht="17.25" x14ac:dyDescent="0.25">
      <c r="A12" s="3" t="s">
        <v>489</v>
      </c>
      <c r="B12" s="3"/>
    </row>
    <row r="13" spans="1:10" x14ac:dyDescent="0.25">
      <c r="A13" t="s">
        <v>495</v>
      </c>
    </row>
    <row r="14" spans="1:10" ht="17.25" x14ac:dyDescent="0.25">
      <c r="A14" t="s">
        <v>498</v>
      </c>
    </row>
    <row r="15" spans="1:10" x14ac:dyDescent="0.25">
      <c r="A15" t="s">
        <v>496</v>
      </c>
    </row>
    <row r="16" spans="1:10" ht="17.25" x14ac:dyDescent="0.25">
      <c r="A16" t="s">
        <v>500</v>
      </c>
      <c r="D16" s="4" t="s">
        <v>494</v>
      </c>
      <c r="E16" s="17">
        <v>0.3</v>
      </c>
      <c r="F16" s="12">
        <v>0.2</v>
      </c>
      <c r="G16" s="12">
        <v>0.12</v>
      </c>
      <c r="H16" s="15">
        <v>6.2E-2</v>
      </c>
      <c r="I16" s="11">
        <v>1.2500000000000001E-2</v>
      </c>
      <c r="J16" s="13">
        <v>2.5000000000000001E-3</v>
      </c>
    </row>
    <row r="17" spans="1:10" x14ac:dyDescent="0.25">
      <c r="D17" s="5" t="s">
        <v>4</v>
      </c>
      <c r="E17" s="18">
        <v>0.4</v>
      </c>
      <c r="F17" s="6">
        <v>0.6</v>
      </c>
      <c r="G17" s="6">
        <v>1</v>
      </c>
      <c r="H17" s="16">
        <v>2</v>
      </c>
      <c r="I17" s="6">
        <v>10</v>
      </c>
      <c r="J17" s="7">
        <v>50</v>
      </c>
    </row>
    <row r="18" spans="1:10" x14ac:dyDescent="0.25">
      <c r="A18" t="s">
        <v>528</v>
      </c>
      <c r="D18" t="s">
        <v>486</v>
      </c>
    </row>
    <row r="19" spans="1:10" x14ac:dyDescent="0.25">
      <c r="A19" t="s">
        <v>501</v>
      </c>
      <c r="D19" t="s">
        <v>502</v>
      </c>
    </row>
    <row r="20" spans="1:10" x14ac:dyDescent="0.25">
      <c r="A20" t="s">
        <v>505</v>
      </c>
      <c r="D20" t="s">
        <v>503</v>
      </c>
    </row>
    <row r="22" spans="1:10" x14ac:dyDescent="0.25">
      <c r="A22" s="55" t="s">
        <v>525</v>
      </c>
    </row>
    <row r="23" spans="1:10" ht="15.75" thickBot="1" x14ac:dyDescent="0.3"/>
    <row r="24" spans="1:10" x14ac:dyDescent="0.25">
      <c r="A24" s="46"/>
      <c r="B24" s="47"/>
    </row>
    <row r="25" spans="1:10" x14ac:dyDescent="0.25">
      <c r="A25" s="48" t="s">
        <v>490</v>
      </c>
      <c r="B25" s="56">
        <v>40.4</v>
      </c>
      <c r="C25" t="s">
        <v>513</v>
      </c>
    </row>
    <row r="26" spans="1:10" x14ac:dyDescent="0.25">
      <c r="A26" s="48" t="s">
        <v>491</v>
      </c>
      <c r="B26" s="49">
        <v>2.5</v>
      </c>
      <c r="C26" t="s">
        <v>514</v>
      </c>
    </row>
    <row r="27" spans="1:10" x14ac:dyDescent="0.25">
      <c r="A27" s="48" t="s">
        <v>521</v>
      </c>
      <c r="B27" s="49">
        <v>3</v>
      </c>
      <c r="C27" t="s">
        <v>546</v>
      </c>
    </row>
    <row r="28" spans="1:10" x14ac:dyDescent="0.25">
      <c r="A28" s="48" t="s">
        <v>510</v>
      </c>
      <c r="B28" s="54">
        <v>0.5</v>
      </c>
      <c r="C28" t="s">
        <v>523</v>
      </c>
    </row>
    <row r="29" spans="1:10" x14ac:dyDescent="0.25">
      <c r="A29" s="48" t="s">
        <v>544</v>
      </c>
      <c r="B29" s="57">
        <v>25</v>
      </c>
      <c r="C29" t="s">
        <v>543</v>
      </c>
    </row>
    <row r="30" spans="1:10" ht="15.75" thickBot="1" x14ac:dyDescent="0.3">
      <c r="A30" s="48" t="s">
        <v>483</v>
      </c>
      <c r="B30" s="50">
        <f>(0.25*B25*B25-B26*B26)/2/B26</f>
        <v>80.35799999999999</v>
      </c>
      <c r="C30" t="s">
        <v>515</v>
      </c>
    </row>
    <row r="31" spans="1:10" ht="15.75" thickBot="1" x14ac:dyDescent="0.3">
      <c r="A31" s="58" t="s">
        <v>492</v>
      </c>
      <c r="B31" s="59">
        <f>2*B30*ACOSH((B26+B30)/B30)</f>
        <v>39.986186589205566</v>
      </c>
      <c r="C31" t="s">
        <v>516</v>
      </c>
    </row>
    <row r="32" spans="1:10" x14ac:dyDescent="0.25">
      <c r="A32" s="48" t="s">
        <v>493</v>
      </c>
      <c r="B32" s="51">
        <f>B26/B31</f>
        <v>6.2521590910469202E-2</v>
      </c>
      <c r="C32" t="s">
        <v>520</v>
      </c>
    </row>
    <row r="33" spans="1:6" x14ac:dyDescent="0.25">
      <c r="A33" s="48" t="s">
        <v>519</v>
      </c>
      <c r="B33" s="50">
        <f>B28+B26</f>
        <v>3</v>
      </c>
      <c r="C33" t="s">
        <v>524</v>
      </c>
    </row>
    <row r="34" spans="1:6" x14ac:dyDescent="0.25">
      <c r="A34" s="48" t="s">
        <v>526</v>
      </c>
      <c r="B34" s="50">
        <f>B25*B29/1000</f>
        <v>1.01</v>
      </c>
      <c r="C34" t="s">
        <v>545</v>
      </c>
    </row>
    <row r="35" spans="1:6" x14ac:dyDescent="0.25">
      <c r="A35" s="48" t="s">
        <v>497</v>
      </c>
      <c r="B35" s="50">
        <f>(0.25*B25*B25-B26*B26)/2/B26/B25</f>
        <v>1.9890594059405939</v>
      </c>
      <c r="C35" t="s">
        <v>518</v>
      </c>
    </row>
    <row r="36" spans="1:6" x14ac:dyDescent="0.25">
      <c r="A36" s="48" t="s">
        <v>527</v>
      </c>
      <c r="B36" s="50">
        <f>B35*B34</f>
        <v>2.00895</v>
      </c>
      <c r="C36" t="s">
        <v>517</v>
      </c>
    </row>
    <row r="37" spans="1:6" ht="15.75" thickBot="1" x14ac:dyDescent="0.3">
      <c r="A37" s="52"/>
      <c r="B37" s="53"/>
    </row>
    <row r="39" spans="1:6" x14ac:dyDescent="0.25">
      <c r="A39" s="43" t="s">
        <v>482</v>
      </c>
      <c r="B39" s="43" t="s">
        <v>522</v>
      </c>
    </row>
    <row r="40" spans="1:6" x14ac:dyDescent="0.25">
      <c r="A40" s="45">
        <f>$B$31/2</f>
        <v>19.993093294602783</v>
      </c>
      <c r="B40" s="44">
        <f t="shared" ref="B40:B80" si="0">$B$30*COSH(A40/$B$30)-$B$30+$B$27+$B$28</f>
        <v>6</v>
      </c>
    </row>
    <row r="41" spans="1:6" x14ac:dyDescent="0.25">
      <c r="A41" s="45">
        <f>A40-0.05*$A$40</f>
        <v>18.993438629872642</v>
      </c>
      <c r="B41" s="44">
        <f t="shared" si="0"/>
        <v>5.7551166151433364</v>
      </c>
    </row>
    <row r="42" spans="1:6" x14ac:dyDescent="0.25">
      <c r="A42" s="45">
        <f>A41-0.05*$A$40</f>
        <v>17.993783965142502</v>
      </c>
      <c r="B42" s="44">
        <f t="shared" si="0"/>
        <v>5.5230181016447375</v>
      </c>
    </row>
    <row r="43" spans="1:6" x14ac:dyDescent="0.25">
      <c r="A43" s="45">
        <f t="shared" ref="A43:A80" si="1">A42-0.05*$A$40</f>
        <v>16.994129300412361</v>
      </c>
      <c r="B43" s="44">
        <f t="shared" si="0"/>
        <v>5.3036685408782631</v>
      </c>
    </row>
    <row r="44" spans="1:6" x14ac:dyDescent="0.25">
      <c r="A44" s="45">
        <f t="shared" si="1"/>
        <v>15.994474635682222</v>
      </c>
      <c r="B44" s="44">
        <f t="shared" si="0"/>
        <v>5.0970339871941945</v>
      </c>
      <c r="E44" s="43" t="s">
        <v>482</v>
      </c>
      <c r="F44" s="43" t="s">
        <v>512</v>
      </c>
    </row>
    <row r="45" spans="1:6" x14ac:dyDescent="0.25">
      <c r="A45" s="45">
        <f t="shared" si="1"/>
        <v>14.994819970952083</v>
      </c>
      <c r="B45" s="44">
        <f t="shared" si="0"/>
        <v>4.90308246266585</v>
      </c>
      <c r="E45" s="45">
        <f>-$B$31/2</f>
        <v>-19.993093294602783</v>
      </c>
      <c r="F45" s="43">
        <f>B27</f>
        <v>3</v>
      </c>
    </row>
    <row r="46" spans="1:6" x14ac:dyDescent="0.25">
      <c r="A46" s="45">
        <f t="shared" si="1"/>
        <v>13.995165306221944</v>
      </c>
      <c r="B46" s="44">
        <f t="shared" si="0"/>
        <v>4.7217839521407541</v>
      </c>
      <c r="E46" s="45">
        <f>-E45</f>
        <v>19.993093294602783</v>
      </c>
      <c r="F46" s="43">
        <f>F45</f>
        <v>3</v>
      </c>
    </row>
    <row r="47" spans="1:6" x14ac:dyDescent="0.25">
      <c r="A47" s="45">
        <f t="shared" si="1"/>
        <v>12.995510641491805</v>
      </c>
      <c r="B47" s="44">
        <f t="shared" si="0"/>
        <v>4.5531103985956349</v>
      </c>
    </row>
    <row r="48" spans="1:6" x14ac:dyDescent="0.25">
      <c r="A48" s="45">
        <f t="shared" si="1"/>
        <v>11.995855976761666</v>
      </c>
      <c r="B48" s="44">
        <f t="shared" si="0"/>
        <v>4.3970356987944825</v>
      </c>
    </row>
    <row r="49" spans="1:5" x14ac:dyDescent="0.25">
      <c r="A49" s="45">
        <f t="shared" si="1"/>
        <v>10.996201312031527</v>
      </c>
      <c r="B49" s="44">
        <f t="shared" si="0"/>
        <v>4.2535356992488005</v>
      </c>
    </row>
    <row r="50" spans="1:5" x14ac:dyDescent="0.25">
      <c r="A50" s="45">
        <f t="shared" si="1"/>
        <v>9.996546647301388</v>
      </c>
      <c r="B50" s="44">
        <f t="shared" si="0"/>
        <v>4.1225881924798102</v>
      </c>
    </row>
    <row r="51" spans="1:5" x14ac:dyDescent="0.25">
      <c r="A51" s="45">
        <f t="shared" si="1"/>
        <v>8.996891982571249</v>
      </c>
      <c r="B51" s="44">
        <f t="shared" si="0"/>
        <v>4.0041729135816837</v>
      </c>
    </row>
    <row r="52" spans="1:5" x14ac:dyDescent="0.25">
      <c r="A52" s="45">
        <f t="shared" si="1"/>
        <v>7.99723731784111</v>
      </c>
      <c r="B52" s="44">
        <f t="shared" si="0"/>
        <v>3.8982715370854351</v>
      </c>
    </row>
    <row r="53" spans="1:5" x14ac:dyDescent="0.25">
      <c r="A53" s="45">
        <f t="shared" si="1"/>
        <v>6.9975826531109711</v>
      </c>
      <c r="B53" s="44">
        <f t="shared" si="0"/>
        <v>3.8048676741229031</v>
      </c>
    </row>
    <row r="54" spans="1:5" x14ac:dyDescent="0.25">
      <c r="A54" s="45">
        <f t="shared" si="1"/>
        <v>5.9979279883808321</v>
      </c>
      <c r="B54" s="44">
        <f t="shared" si="0"/>
        <v>3.723946869890554</v>
      </c>
    </row>
    <row r="55" spans="1:5" x14ac:dyDescent="0.25">
      <c r="A55" s="45">
        <f t="shared" si="1"/>
        <v>4.9982733236506931</v>
      </c>
      <c r="B55" s="44">
        <f t="shared" si="0"/>
        <v>3.6554966014123949</v>
      </c>
    </row>
    <row r="56" spans="1:5" x14ac:dyDescent="0.25">
      <c r="A56" s="45">
        <f t="shared" si="1"/>
        <v>3.9986186589205541</v>
      </c>
      <c r="B56" s="44">
        <f t="shared" si="0"/>
        <v>3.5995062756021241</v>
      </c>
    </row>
    <row r="57" spans="1:5" x14ac:dyDescent="0.25">
      <c r="A57" s="45">
        <f t="shared" si="1"/>
        <v>2.9989639941904151</v>
      </c>
      <c r="B57" s="44">
        <f t="shared" si="0"/>
        <v>3.555967227623654</v>
      </c>
    </row>
    <row r="58" spans="1:5" x14ac:dyDescent="0.25">
      <c r="A58" s="45">
        <f t="shared" si="1"/>
        <v>1.999309329460276</v>
      </c>
      <c r="B58" s="44">
        <f t="shared" si="0"/>
        <v>3.5248727195502596</v>
      </c>
    </row>
    <row r="59" spans="1:5" x14ac:dyDescent="0.25">
      <c r="A59" s="45">
        <f t="shared" si="1"/>
        <v>0.99965466473013675</v>
      </c>
      <c r="B59" s="44">
        <f t="shared" si="0"/>
        <v>3.506217939321786</v>
      </c>
    </row>
    <row r="60" spans="1:5" x14ac:dyDescent="0.25">
      <c r="A60" s="45">
        <f t="shared" si="1"/>
        <v>-2.4424906541753444E-15</v>
      </c>
      <c r="B60" s="44">
        <f t="shared" si="0"/>
        <v>3.5</v>
      </c>
      <c r="D60" s="43"/>
      <c r="E60" s="43"/>
    </row>
    <row r="61" spans="1:5" x14ac:dyDescent="0.25">
      <c r="A61" s="45">
        <f t="shared" si="1"/>
        <v>-0.99965466473014164</v>
      </c>
      <c r="B61" s="44">
        <f t="shared" si="0"/>
        <v>3.506217939321786</v>
      </c>
    </row>
    <row r="62" spans="1:5" x14ac:dyDescent="0.25">
      <c r="A62" s="45">
        <f t="shared" si="1"/>
        <v>-1.9993093294602808</v>
      </c>
      <c r="B62" s="44">
        <f t="shared" si="0"/>
        <v>3.5248727195502596</v>
      </c>
    </row>
    <row r="63" spans="1:5" x14ac:dyDescent="0.25">
      <c r="A63" s="45">
        <f t="shared" si="1"/>
        <v>-2.99896399419042</v>
      </c>
      <c r="B63" s="44">
        <f t="shared" si="0"/>
        <v>3.555967227623654</v>
      </c>
    </row>
    <row r="64" spans="1:5" x14ac:dyDescent="0.25">
      <c r="A64" s="45">
        <f t="shared" si="1"/>
        <v>-3.9986186589205595</v>
      </c>
      <c r="B64" s="44">
        <f t="shared" si="0"/>
        <v>3.5995062756021241</v>
      </c>
    </row>
    <row r="65" spans="1:2" x14ac:dyDescent="0.25">
      <c r="A65" s="45">
        <f t="shared" si="1"/>
        <v>-4.9982733236506984</v>
      </c>
      <c r="B65" s="44">
        <f t="shared" si="0"/>
        <v>3.6554966014124091</v>
      </c>
    </row>
    <row r="66" spans="1:2" x14ac:dyDescent="0.25">
      <c r="A66" s="45">
        <f t="shared" si="1"/>
        <v>-5.9979279883808374</v>
      </c>
      <c r="B66" s="44">
        <f t="shared" si="0"/>
        <v>3.723946869890554</v>
      </c>
    </row>
    <row r="67" spans="1:2" x14ac:dyDescent="0.25">
      <c r="A67" s="45">
        <f t="shared" si="1"/>
        <v>-6.9975826531109764</v>
      </c>
      <c r="B67" s="44">
        <f t="shared" si="0"/>
        <v>3.8048676741229031</v>
      </c>
    </row>
    <row r="68" spans="1:2" x14ac:dyDescent="0.25">
      <c r="A68" s="45">
        <f t="shared" si="1"/>
        <v>-7.9972373178411154</v>
      </c>
      <c r="B68" s="44">
        <f t="shared" si="0"/>
        <v>3.8982715370854351</v>
      </c>
    </row>
    <row r="69" spans="1:2" x14ac:dyDescent="0.25">
      <c r="A69" s="45">
        <f t="shared" si="1"/>
        <v>-8.9968919825712543</v>
      </c>
      <c r="B69" s="44">
        <f t="shared" si="0"/>
        <v>4.0041729135816837</v>
      </c>
    </row>
    <row r="70" spans="1:2" x14ac:dyDescent="0.25">
      <c r="A70" s="45">
        <f t="shared" si="1"/>
        <v>-9.9965466473013933</v>
      </c>
      <c r="B70" s="44">
        <f t="shared" si="0"/>
        <v>4.1225881924798102</v>
      </c>
    </row>
    <row r="71" spans="1:2" x14ac:dyDescent="0.25">
      <c r="A71" s="45">
        <f t="shared" si="1"/>
        <v>-10.996201312031532</v>
      </c>
      <c r="B71" s="44">
        <f t="shared" si="0"/>
        <v>4.2535356992488005</v>
      </c>
    </row>
    <row r="72" spans="1:2" x14ac:dyDescent="0.25">
      <c r="A72" s="45">
        <f t="shared" si="1"/>
        <v>-11.995855976761671</v>
      </c>
      <c r="B72" s="44">
        <f t="shared" si="0"/>
        <v>4.3970356987944825</v>
      </c>
    </row>
    <row r="73" spans="1:2" x14ac:dyDescent="0.25">
      <c r="A73" s="45">
        <f t="shared" si="1"/>
        <v>-12.99551064149181</v>
      </c>
      <c r="B73" s="44">
        <f t="shared" si="0"/>
        <v>4.5531103985956349</v>
      </c>
    </row>
    <row r="74" spans="1:2" x14ac:dyDescent="0.25">
      <c r="A74" s="45">
        <f t="shared" si="1"/>
        <v>-13.995165306221949</v>
      </c>
      <c r="B74" s="44">
        <f t="shared" si="0"/>
        <v>4.7217839521407541</v>
      </c>
    </row>
    <row r="75" spans="1:2" x14ac:dyDescent="0.25">
      <c r="A75" s="45">
        <f t="shared" si="1"/>
        <v>-14.994819970952088</v>
      </c>
      <c r="B75" s="44">
        <f t="shared" si="0"/>
        <v>4.9030824626658358</v>
      </c>
    </row>
    <row r="76" spans="1:2" x14ac:dyDescent="0.25">
      <c r="A76" s="45">
        <f t="shared" si="1"/>
        <v>-15.994474635682227</v>
      </c>
      <c r="B76" s="44">
        <f t="shared" si="0"/>
        <v>5.0970339871941945</v>
      </c>
    </row>
    <row r="77" spans="1:2" x14ac:dyDescent="0.25">
      <c r="A77" s="45">
        <f t="shared" si="1"/>
        <v>-16.994129300412368</v>
      </c>
      <c r="B77" s="44">
        <f t="shared" si="0"/>
        <v>5.3036685408782773</v>
      </c>
    </row>
    <row r="78" spans="1:2" x14ac:dyDescent="0.25">
      <c r="A78" s="45">
        <f t="shared" si="1"/>
        <v>-17.993783965142509</v>
      </c>
      <c r="B78" s="44">
        <f t="shared" si="0"/>
        <v>5.5230181016447517</v>
      </c>
    </row>
    <row r="79" spans="1:2" x14ac:dyDescent="0.25">
      <c r="A79" s="45">
        <f t="shared" si="1"/>
        <v>-18.993438629872649</v>
      </c>
      <c r="B79" s="44">
        <f t="shared" si="0"/>
        <v>5.7551166151433364</v>
      </c>
    </row>
    <row r="80" spans="1:2" x14ac:dyDescent="0.25">
      <c r="A80" s="45">
        <f t="shared" si="1"/>
        <v>-19.99309329460279</v>
      </c>
      <c r="B80" s="44">
        <f t="shared" si="0"/>
        <v>6</v>
      </c>
    </row>
    <row r="81" spans="1:2" x14ac:dyDescent="0.25">
      <c r="A81" s="43"/>
      <c r="B81" s="44"/>
    </row>
  </sheetData>
  <hyperlinks>
    <hyperlink ref="A2" r:id="rId1" xr:uid="{9EAE08AF-5586-4FD2-B3D7-27E77C47D12A}"/>
    <hyperlink ref="E1" r:id="rId2" xr:uid="{6DFBE752-858C-4E88-B264-B76592F440D3}"/>
  </hyperlinks>
  <pageMargins left="0.7" right="0.7" top="0.75" bottom="0.75" header="0.3" footer="0.3"/>
  <pageSetup paperSize="9" orientation="portrait" horizontalDpi="0"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4B5F3-45F3-44C3-9A0E-B325F60709AB}">
  <dimension ref="A1:J17"/>
  <sheetViews>
    <sheetView workbookViewId="0">
      <selection activeCell="A20" sqref="A20"/>
    </sheetView>
  </sheetViews>
  <sheetFormatPr baseColWidth="10" defaultRowHeight="15" x14ac:dyDescent="0.25"/>
  <cols>
    <col min="1" max="1" width="13.42578125" customWidth="1"/>
  </cols>
  <sheetData>
    <row r="1" spans="1:10" x14ac:dyDescent="0.25">
      <c r="A1" s="2" t="s">
        <v>28</v>
      </c>
    </row>
    <row r="4" spans="1:10" x14ac:dyDescent="0.25">
      <c r="A4" t="s">
        <v>506</v>
      </c>
    </row>
    <row r="5" spans="1:10" x14ac:dyDescent="0.25">
      <c r="A5" t="s">
        <v>33</v>
      </c>
    </row>
    <row r="6" spans="1:10" x14ac:dyDescent="0.25">
      <c r="A6" t="s">
        <v>29</v>
      </c>
    </row>
    <row r="7" spans="1:10" x14ac:dyDescent="0.25">
      <c r="A7" t="s">
        <v>30</v>
      </c>
    </row>
    <row r="8" spans="1:10" x14ac:dyDescent="0.25">
      <c r="A8" t="s">
        <v>488</v>
      </c>
    </row>
    <row r="9" spans="1:10" x14ac:dyDescent="0.25">
      <c r="A9" t="s">
        <v>507</v>
      </c>
    </row>
    <row r="10" spans="1:10" x14ac:dyDescent="0.25">
      <c r="A10" t="s">
        <v>487</v>
      </c>
    </row>
    <row r="12" spans="1:10" x14ac:dyDescent="0.25">
      <c r="A12" t="s">
        <v>31</v>
      </c>
    </row>
    <row r="13" spans="1:10" x14ac:dyDescent="0.25">
      <c r="A13" t="s">
        <v>32</v>
      </c>
    </row>
    <row r="14" spans="1:10" x14ac:dyDescent="0.25">
      <c r="A14" s="19" t="s">
        <v>508</v>
      </c>
    </row>
    <row r="15" spans="1:10" x14ac:dyDescent="0.25">
      <c r="A15" t="s">
        <v>509</v>
      </c>
      <c r="B15" s="19"/>
      <c r="D15" s="8" t="s">
        <v>494</v>
      </c>
      <c r="E15" s="17">
        <v>0.3</v>
      </c>
      <c r="F15" s="12">
        <v>0.2</v>
      </c>
      <c r="G15" s="12">
        <v>0.12</v>
      </c>
      <c r="H15" s="15">
        <v>6.2E-2</v>
      </c>
      <c r="I15" s="11">
        <v>1.2500000000000001E-2</v>
      </c>
      <c r="J15" s="14">
        <v>2.5000000000000001E-3</v>
      </c>
    </row>
    <row r="16" spans="1:10" x14ac:dyDescent="0.25">
      <c r="A16" s="3" t="s">
        <v>39</v>
      </c>
      <c r="D16" s="9" t="s">
        <v>34</v>
      </c>
      <c r="E16" s="18">
        <f>1/4/E15</f>
        <v>0.83333333333333337</v>
      </c>
      <c r="F16" s="6">
        <f t="shared" ref="F16:J16" si="0">1/4/F15</f>
        <v>1.25</v>
      </c>
      <c r="G16" s="6">
        <f t="shared" si="0"/>
        <v>2.0833333333333335</v>
      </c>
      <c r="H16" s="16">
        <f t="shared" si="0"/>
        <v>4.032258064516129</v>
      </c>
      <c r="I16" s="6">
        <f t="shared" si="0"/>
        <v>20</v>
      </c>
      <c r="J16" s="7">
        <f t="shared" si="0"/>
        <v>100</v>
      </c>
    </row>
    <row r="17" spans="6:6" x14ac:dyDescent="0.25">
      <c r="F17" s="19" t="s">
        <v>504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B7F2-013D-4186-8E9B-2665A6693D31}">
  <dimension ref="A1:A40"/>
  <sheetViews>
    <sheetView topLeftCell="A29" workbookViewId="0">
      <selection activeCell="A41" sqref="A41"/>
    </sheetView>
  </sheetViews>
  <sheetFormatPr baseColWidth="10" defaultRowHeight="15" x14ac:dyDescent="0.25"/>
  <sheetData>
    <row r="1" spans="1:1" x14ac:dyDescent="0.25">
      <c r="A1" t="s">
        <v>23</v>
      </c>
    </row>
    <row r="2" spans="1:1" x14ac:dyDescent="0.25">
      <c r="A2" t="s">
        <v>24</v>
      </c>
    </row>
    <row r="3" spans="1:1" x14ac:dyDescent="0.25">
      <c r="A3" s="10" t="s">
        <v>17</v>
      </c>
    </row>
    <row r="4" spans="1:1" x14ac:dyDescent="0.25">
      <c r="A4" t="s">
        <v>18</v>
      </c>
    </row>
    <row r="5" spans="1:1" x14ac:dyDescent="0.25">
      <c r="A5" t="s">
        <v>19</v>
      </c>
    </row>
    <row r="6" spans="1:1" x14ac:dyDescent="0.25">
      <c r="A6" s="10" t="s">
        <v>20</v>
      </c>
    </row>
    <row r="7" spans="1:1" x14ac:dyDescent="0.25">
      <c r="A7" t="s">
        <v>21</v>
      </c>
    </row>
    <row r="8" spans="1:1" x14ac:dyDescent="0.25">
      <c r="A8" t="s">
        <v>22</v>
      </c>
    </row>
    <row r="9" spans="1:1" x14ac:dyDescent="0.25">
      <c r="A9" t="s">
        <v>25</v>
      </c>
    </row>
    <row r="10" spans="1:1" x14ac:dyDescent="0.25">
      <c r="A10" s="10" t="s">
        <v>8</v>
      </c>
    </row>
    <row r="11" spans="1:1" x14ac:dyDescent="0.25">
      <c r="A11" s="10" t="s">
        <v>13</v>
      </c>
    </row>
    <row r="12" spans="1:1" x14ac:dyDescent="0.25">
      <c r="A12" s="10" t="s">
        <v>16</v>
      </c>
    </row>
    <row r="13" spans="1:1" x14ac:dyDescent="0.25">
      <c r="A13" s="10" t="s">
        <v>9</v>
      </c>
    </row>
    <row r="14" spans="1:1" x14ac:dyDescent="0.25">
      <c r="A14" s="10" t="s">
        <v>10</v>
      </c>
    </row>
    <row r="15" spans="1:1" x14ac:dyDescent="0.25">
      <c r="A15" s="10" t="s">
        <v>11</v>
      </c>
    </row>
    <row r="16" spans="1:1" x14ac:dyDescent="0.25">
      <c r="A16" s="10" t="s">
        <v>14</v>
      </c>
    </row>
    <row r="17" spans="1:1" x14ac:dyDescent="0.25">
      <c r="A17" s="10" t="s">
        <v>15</v>
      </c>
    </row>
    <row r="18" spans="1:1" x14ac:dyDescent="0.25">
      <c r="A18" s="10" t="s">
        <v>12</v>
      </c>
    </row>
    <row r="19" spans="1:1" x14ac:dyDescent="0.25">
      <c r="A19" s="10" t="s">
        <v>24</v>
      </c>
    </row>
    <row r="20" spans="1:1" x14ac:dyDescent="0.25">
      <c r="A20" s="10" t="s">
        <v>5</v>
      </c>
    </row>
    <row r="21" spans="1:1" x14ac:dyDescent="0.25">
      <c r="A21" s="10" t="s">
        <v>6</v>
      </c>
    </row>
    <row r="22" spans="1:1" x14ac:dyDescent="0.25">
      <c r="A22" t="s">
        <v>7</v>
      </c>
    </row>
    <row r="23" spans="1:1" x14ac:dyDescent="0.25">
      <c r="A23" t="s">
        <v>26</v>
      </c>
    </row>
    <row r="25" spans="1:1" x14ac:dyDescent="0.25">
      <c r="A25" t="s">
        <v>557</v>
      </c>
    </row>
    <row r="26" spans="1:1" x14ac:dyDescent="0.25">
      <c r="A26" s="10" t="s">
        <v>555</v>
      </c>
    </row>
    <row r="27" spans="1:1" x14ac:dyDescent="0.25">
      <c r="A27" s="10" t="s">
        <v>556</v>
      </c>
    </row>
    <row r="28" spans="1:1" x14ac:dyDescent="0.25">
      <c r="A28" s="10" t="s">
        <v>25</v>
      </c>
    </row>
    <row r="29" spans="1:1" x14ac:dyDescent="0.25">
      <c r="A29" t="s">
        <v>558</v>
      </c>
    </row>
    <row r="30" spans="1:1" x14ac:dyDescent="0.25">
      <c r="A30" s="10" t="s">
        <v>24</v>
      </c>
    </row>
    <row r="31" spans="1:1" x14ac:dyDescent="0.25">
      <c r="A31" s="10" t="s">
        <v>548</v>
      </c>
    </row>
    <row r="32" spans="1:1" x14ac:dyDescent="0.25">
      <c r="A32" s="60" t="s">
        <v>549</v>
      </c>
    </row>
    <row r="33" spans="1:1" x14ac:dyDescent="0.25">
      <c r="A33" s="60" t="s">
        <v>550</v>
      </c>
    </row>
    <row r="34" spans="1:1" x14ac:dyDescent="0.25">
      <c r="A34" s="60" t="s">
        <v>551</v>
      </c>
    </row>
    <row r="35" spans="1:1" x14ac:dyDescent="0.25">
      <c r="A35" s="60" t="s">
        <v>552</v>
      </c>
    </row>
    <row r="36" spans="1:1" x14ac:dyDescent="0.25">
      <c r="A36" s="60" t="s">
        <v>553</v>
      </c>
    </row>
    <row r="37" spans="1:1" x14ac:dyDescent="0.25">
      <c r="A37" s="10" t="s">
        <v>554</v>
      </c>
    </row>
    <row r="38" spans="1:1" x14ac:dyDescent="0.25">
      <c r="A38" t="s">
        <v>559</v>
      </c>
    </row>
    <row r="39" spans="1:1" x14ac:dyDescent="0.25">
      <c r="A39" s="10" t="s">
        <v>25</v>
      </c>
    </row>
    <row r="40" spans="1:1" x14ac:dyDescent="0.25">
      <c r="A40" s="10" t="s">
        <v>547</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KL</vt:lpstr>
      <vt:lpstr>Chainette</vt:lpstr>
      <vt:lpstr>Corde à linge</vt:lpstr>
      <vt:lpstr>P Arnaud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DE GRAAUW</dc:creator>
  <cp:lastModifiedBy>Arthur DE GRAAUW</cp:lastModifiedBy>
  <dcterms:created xsi:type="dcterms:W3CDTF">2020-10-21T14:52:34Z</dcterms:created>
  <dcterms:modified xsi:type="dcterms:W3CDTF">2024-04-10T23:26:20Z</dcterms:modified>
</cp:coreProperties>
</file>